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-mmm-yyyy"/>
    <numFmt numFmtId="166" formatCode="[&gt;=1000000]#,##0.0,,&quot; M bbl&quot;;#,##0"/>
    <numFmt numFmtId="167" formatCode="[&gt;=1000000000]&quot;$&quot;#,##0.00,,,&quot;B&quot;;[&gt;=1000000]&quot;$&quot;#,##0.0,,&quot;M&quot;;&quot;$&quot;#,##0"/>
    <numFmt numFmtId="168" formatCode="+0.0%;-0.0%;0.0%"/>
    <numFmt numFmtId="169" formatCode="0.0%"/>
    <numFmt numFmtId="170" formatCode="0.000000"/>
    <numFmt numFmtId="171" formatCode="&quot;$&quot;#,##0.00"/>
    <numFmt numFmtId="172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84BD00"/>
      <sz val="10"/>
    </font>
    <font>
      <name val="Calibri"/>
      <b val="1"/>
      <color rgb="0084BD00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84BD00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00A3E0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84BD00"/>
      </left>
      <right style="thin">
        <color rgb="0084BD00"/>
      </right>
      <top style="thin">
        <color rgb="0084BD00"/>
      </top>
      <bottom style="thin">
        <color rgb="0084BD00"/>
      </bottom>
    </border>
    <border>
      <left style="thick">
        <color rgb="0084BD00"/>
      </left>
    </border>
    <border>
      <right style="thick">
        <color rgb="000F172A"/>
      </right>
    </border>
    <border>
      <left style="thick">
        <color rgb="0084BD00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84BD00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5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7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9" fontId="17" fillId="6" borderId="7" applyAlignment="1" pivotButton="0" quotePrefix="0" xfId="0">
      <alignment horizontal="left" vertical="center" indent="1"/>
    </xf>
    <xf numFmtId="168" fontId="17" fillId="6" borderId="7" applyAlignment="1" pivotButton="0" quotePrefix="0" xfId="0">
      <alignment horizontal="left" vertical="center" indent="1"/>
    </xf>
    <xf numFmtId="166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1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7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169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7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169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7" fontId="6" fillId="0" borderId="1" pivotButton="0" quotePrefix="0" xfId="0"/>
    <xf numFmtId="167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70" fontId="6" fillId="0" borderId="1" pivotButton="0" quotePrefix="0" xfId="0"/>
    <xf numFmtId="168" fontId="6" fillId="0" borderId="1" pivotButton="0" quotePrefix="0" xfId="0"/>
    <xf numFmtId="169" fontId="6" fillId="0" borderId="1" pivotButton="0" quotePrefix="0" xfId="0"/>
    <xf numFmtId="168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8" fontId="29" fillId="5" borderId="1" pivotButton="0" quotePrefix="0" xfId="0"/>
    <xf numFmtId="169" fontId="15" fillId="0" borderId="1" pivotButton="0" quotePrefix="0" xfId="0"/>
    <xf numFmtId="169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2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169" fontId="0" fillId="0" borderId="1" pivotButton="0" quotePrefix="0" xfId="0"/>
    <xf numFmtId="166" fontId="0" fillId="0" borderId="1" pivotButton="0" quotePrefix="0" xfId="0"/>
    <xf numFmtId="170" fontId="0" fillId="0" borderId="1" pivotButton="0" quotePrefix="0" xfId="0"/>
    <xf numFmtId="3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84BD00"/>
            </a:solidFill>
            <a:ln xmlns:a="http://schemas.openxmlformats.org/drawingml/2006/main" w="28000">
              <a:solidFill>
                <a:srgbClr val="84BD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84BD00"/>
            </a:solidFill>
            <a:ln xmlns:a="http://schemas.openxmlformats.org/drawingml/2006/main">
              <a:solidFill>
                <a:srgbClr val="84BD00"/>
              </a:solidFill>
              <a:prstDash val="solid"/>
            </a:ln>
          </spPr>
          <cat>
            <numRef>
              <f>'Calc'!$A$21:$A$24</f>
            </numRef>
          </cat>
          <val>
            <numRef>
              <f>'Calc'!$B$21:$B$24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84BD0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A3E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5A8B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2A90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F8C8D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C3E5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16A085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'Calc'!$A$29:$A$35</f>
            </numRef>
          </cat>
          <val>
            <numRef>
              <f>'Calc'!$B$29:$B$35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'Calc'!B39</f>
            </strRef>
          </tx>
          <spPr>
            <a:solidFill xmlns:a="http://schemas.openxmlformats.org/drawingml/2006/main">
              <a:srgbClr val="84BD00"/>
            </a:solidFill>
            <a:ln xmlns:a="http://schemas.openxmlformats.org/drawingml/2006/main">
              <a:solidFill>
                <a:srgbClr val="84BD00"/>
              </a:solidFill>
              <a:prstDash val="solid"/>
            </a:ln>
          </spPr>
          <cat>
            <numRef>
              <f>'Calc'!$A$40:$A$42</f>
            </numRef>
          </cat>
          <val>
            <numRef>
              <f>'Calc'!$B$40:$B$42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'Calc'!D28</f>
            </strRef>
          </tx>
          <spPr>
            <a:solidFill xmlns:a="http://schemas.openxmlformats.org/drawingml/2006/main">
              <a:srgbClr val="84BD00"/>
            </a:solidFill>
            <a:ln xmlns:a="http://schemas.openxmlformats.org/drawingml/2006/main">
              <a:solidFill>
                <a:srgbClr val="84BD00"/>
              </a:solidFill>
              <a:prstDash val="solid"/>
            </a:ln>
          </spPr>
          <cat>
            <numRef>
              <f>'Calc'!$A$29:$A$35</f>
            </numRef>
          </cat>
          <val>
            <numRef>
              <f>'Calc'!$D$29:$D$35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'Calc'!B46</f>
            </strRef>
          </tx>
          <spPr>
            <a:solidFill xmlns:a="http://schemas.openxmlformats.org/drawingml/2006/main">
              <a:srgbClr val="84BD00"/>
            </a:solidFill>
            <a:ln xmlns:a="http://schemas.openxmlformats.org/drawingml/2006/main">
              <a:solidFill>
                <a:srgbClr val="84BD00"/>
              </a:solidFill>
              <a:prstDash val="solid"/>
            </a:ln>
          </spPr>
          <cat>
            <numRef>
              <f>'Calc'!$A$47:$A$56</f>
            </numRef>
          </cat>
          <val>
            <numRef>
              <f>'Calc'!$B$47:$B$56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grade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'Diagnostic'!D14</f>
            </strRef>
          </tx>
          <spPr>
            <a:solidFill xmlns:a="http://schemas.openxmlformats.org/drawingml/2006/main">
              <a:srgbClr val="00A3E0"/>
            </a:solidFill>
            <a:ln xmlns:a="http://schemas.openxmlformats.org/drawingml/2006/main">
              <a:prstDash val="solid"/>
            </a:ln>
          </spPr>
          <cat>
            <numRef>
              <f>'Diagnostic'!$A$15:$A$21</f>
            </numRef>
          </cat>
          <val>
            <numRef>
              <f>'Diagnostic'!$D$15:$D$21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0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00A3E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84BD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Relationship Type="http://schemas.openxmlformats.org/officeDocument/2006/relationships/chart" Target="/xl/charts/chart18.xml" Id="rId18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3744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9</col>
      <colOff>0</colOff>
      <row>37</row>
      <rowOff>0</rowOff>
    </from>
    <ext cx="3744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  <oneCellAnchor>
    <from>
      <col>17</col>
      <colOff>0</colOff>
      <row>37</row>
      <rowOff>0</rowOff>
    </from>
    <ext cx="3744000" cy="2664000"/>
    <graphicFrame>
      <nvGraphicFramePr>
        <cNvPr id="18" name="Chart 1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ramco" displayName="tblAramco" ref="A9:T5009" headerRowCount="1">
  <autoFilter ref="A9:T5009"/>
  <tableColumns count="20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ProductType"/>
    <tableColumn id="19" name="Export"/>
    <tableColumn id="20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84BD00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SAUDI ARAMCO · Barrels, Price per Barrel &amp; Exports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4 crude grades + 3 refined products · term vs spot · exports by country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Saudi Aramco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Grade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"&amp;TEXT(SUM(Data!$T$10:$T$5009),"#,##0")&amp;" of 5,000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Barrels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SUMIFS(Data!$O$10:$O$5009,Data!$T$10:$T$5009,1)</f>
        <v/>
      </c>
      <c r="C9" s="13" t="n"/>
      <c r="D9" s="13" t="n"/>
      <c r="E9" s="14" t="n"/>
      <c r="F9" s="12">
        <f>SUMIFS(Data!$Q$10:$Q$5009,Data!$T$10:$T$5009,1)</f>
        <v/>
      </c>
      <c r="G9" s="13" t="n"/>
      <c r="H9" s="13" t="n"/>
      <c r="I9" s="14" t="n"/>
      <c r="J9" s="15">
        <f>IFERROR(SUMIFS(Data!$Q$10:$Q$5009,Data!$T$10:$T$5009,1)/SUMIFS(Data!$O$10:$O$5009,Data!$T$10:$T$5009,1),0)</f>
        <v/>
      </c>
      <c r="K9" s="13" t="n"/>
      <c r="L9" s="13" t="n"/>
      <c r="M9" s="14" t="n"/>
      <c r="N9" s="16">
        <f>IFERROR(SUMIFS(Data!$O$10:$O$5009,Data!$T$10:$T$5009,1,Data!$C$10:$C$5009,2026)/SUMIFS(Data!$O$10:$O$5009,Data!$T$10:$T$5009,1,Data!$C$10:$C$5009,2025)-1,0)</f>
        <v/>
      </c>
      <c r="O9" s="13" t="n"/>
      <c r="P9" s="13" t="n"/>
      <c r="Q9" s="14" t="n"/>
      <c r="R9" s="17">
        <f>SUMIFS(Data!$K$10:$K$5009,Data!$T$10:$T$5009,1)</f>
        <v/>
      </c>
      <c r="S9" s="13" t="n"/>
      <c r="T9" s="13" t="n"/>
      <c r="U9" s="14" t="n"/>
      <c r="V9" s="15">
        <f>IFERROR(SUMIFS(Data!$N$10:$N$5009,Data!$T$10:$T$5009,1)/SUMIFS(Data!$M$10:$M$5009,Data!$T$10:$T$5009,1),0)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"&amp;TEXT(IFERROR(SUMIFS(Data!$O$10:$O$5009,Data!$T$10:$T$5009,1,Data!$C$10:$C$5009,2026)/SUMIFS(Data!$O$10:$O$5009,Data!$T$10:$T$5009,1,Data!$C$10:$C$5009,2025)-1,0),"+0.0%;-0.0%")&amp;"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45%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barrels</t>
        </is>
      </c>
      <c r="S10" s="19" t="n"/>
      <c r="T10" s="19" t="n"/>
      <c r="U10" s="20" t="n"/>
      <c r="V10" s="18" t="inlineStr">
        <is>
          <t>Watch if &gt; 3%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🛢️ Revenue / barrel</t>
        </is>
      </c>
      <c r="C12" s="10" t="n"/>
      <c r="D12" s="10" t="n"/>
      <c r="E12" s="11" t="n"/>
      <c r="F12" s="9" t="inlineStr">
        <is>
          <t>⛽ Cost / barrel</t>
        </is>
      </c>
      <c r="G12" s="10" t="n"/>
      <c r="H12" s="10" t="n"/>
      <c r="I12" s="11" t="n"/>
      <c r="J12" s="9" t="inlineStr">
        <is>
          <t>🟤 Crude share</t>
        </is>
      </c>
      <c r="K12" s="10" t="n"/>
      <c r="L12" s="10" t="n"/>
      <c r="M12" s="11" t="n"/>
      <c r="N12" s="9" t="inlineStr">
        <is>
          <t>🚢 Export share</t>
        </is>
      </c>
      <c r="O12" s="10" t="n"/>
      <c r="P12" s="10" t="n"/>
      <c r="Q12" s="11" t="n"/>
      <c r="R12" s="9" t="inlineStr">
        <is>
          <t>🌏 Asia share</t>
        </is>
      </c>
      <c r="S12" s="10" t="n"/>
      <c r="T12" s="10" t="n"/>
      <c r="U12" s="11" t="n"/>
      <c r="V12" s="9" t="inlineStr">
        <is>
          <t>📃 Term-contract %</t>
        </is>
      </c>
      <c r="W12" s="10" t="n"/>
      <c r="X12" s="10" t="n"/>
      <c r="Y12" s="11" t="n"/>
      <c r="Z12" s="1" t="n"/>
    </row>
    <row r="13" ht="30" customHeight="1">
      <c r="A13" s="1" t="n"/>
      <c r="B13" s="21">
        <f>IFERROR(SUMIFS(Data!$O$10:$O$5009,Data!$T$10:$T$5009,1)/SUMIFS(Data!$K$10:$K$5009,Data!$T$10:$T$5009,1),0)</f>
        <v/>
      </c>
      <c r="C13" s="13" t="n"/>
      <c r="D13" s="13" t="n"/>
      <c r="E13" s="14" t="n"/>
      <c r="F13" s="21">
        <f>IFERROR(SUMIFS(Data!$P$10:$P$5009,Data!$T$10:$T$5009,1)/SUMIFS(Data!$K$10:$K$5009,Data!$T$10:$T$5009,1),0)</f>
        <v/>
      </c>
      <c r="G13" s="13" t="n"/>
      <c r="H13" s="13" t="n"/>
      <c r="I13" s="14" t="n"/>
      <c r="J13" s="15">
        <f>IFERROR(SUMIFS(Data!$K$10:$K$5009,Data!$T$10:$T$5009,1,Data!$R$10:$R$5009,"Crude")/SUMIFS(Data!$K$10:$K$5009,Data!$T$10:$T$5009,1),0)</f>
        <v/>
      </c>
      <c r="K13" s="13" t="n"/>
      <c r="L13" s="13" t="n"/>
      <c r="M13" s="14" t="n"/>
      <c r="N13" s="15">
        <f>IFERROR(SUMIFS(Data!$K$10:$K$5009,Data!$T$10:$T$5009,1,Data!$S$10:$S$5009,"Yes")/SUMIFS(Data!$K$10:$K$5009,Data!$T$10:$T$5009,1),0)</f>
        <v/>
      </c>
      <c r="O13" s="13" t="n"/>
      <c r="P13" s="13" t="n"/>
      <c r="Q13" s="14" t="n"/>
      <c r="R13" s="15">
        <f>IFERROR(SUMIFS(Data!$K$10:$K$5009,Data!$T$10:$T$5009,1,Data!$E$10:$E$5009,"Asia")/SUMIFS(Data!$K$10:$K$5009,Data!$T$10:$T$5009,1),0)</f>
        <v/>
      </c>
      <c r="S13" s="13" t="n"/>
      <c r="T13" s="13" t="n"/>
      <c r="U13" s="14" t="n"/>
      <c r="V13" s="15">
        <f>IFERROR(SUMIFS(Data!$K$10:$K$5009,Data!$T$10:$T$5009,1,Data!$H$10:$H$5009,"Term contract")/SUMIFS(Data!$K$10:$K$5009,Data!$T$10:$T$5009,1),0)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Realised price</t>
        </is>
      </c>
      <c r="C14" s="19" t="n"/>
      <c r="D14" s="19" t="n"/>
      <c r="E14" s="20" t="n"/>
      <c r="F14" s="18" t="inlineStr">
        <is>
          <t>Lifting + refining + freight</t>
        </is>
      </c>
      <c r="G14" s="19" t="n"/>
      <c r="H14" s="19" t="n"/>
      <c r="I14" s="20" t="n"/>
      <c r="J14" s="18" t="inlineStr">
        <is>
          <t>Crude vs refined (barrels)</t>
        </is>
      </c>
      <c r="K14" s="19" t="n"/>
      <c r="L14" s="19" t="n"/>
      <c r="M14" s="20" t="n"/>
      <c r="N14" s="18" t="inlineStr">
        <is>
          <t>Barrels shipped abroad</t>
        </is>
      </c>
      <c r="O14" s="19" t="n"/>
      <c r="P14" s="19" t="n"/>
      <c r="Q14" s="20" t="n"/>
      <c r="R14" s="18" t="inlineStr">
        <is>
          <t>Biggest market</t>
        </is>
      </c>
      <c r="S14" s="19" t="n"/>
      <c r="T14" s="19" t="n"/>
      <c r="U14" s="20" t="n"/>
      <c r="V14" s="18" t="inlineStr">
        <is>
          <t>Stable volume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2" t="inlineStr">
        <is>
          <t>★ Insights · live formulas, they change with the filters</t>
        </is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1" t="n"/>
    </row>
    <row r="17" ht="17" customHeight="1">
      <c r="A17" s="1" t="n"/>
      <c r="B17" s="23">
        <f>"Top region: "&amp;INDEX(Calc!$A$21:$A$24,MATCH(MAX(Calc!$B$21:$B$24),Calc!$B$21:$B$24,0))&amp;" with "&amp;TEXT(IFERROR(MAX(Calc!$B$21:$B$24)/SUM(Calc!$B$21:$B$24),0),"0%")&amp;" of revenue"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1" t="n"/>
    </row>
    <row r="18" ht="17" customHeight="1">
      <c r="A18" s="1" t="n"/>
      <c r="B18" s="23">
        <f>"Biggest grade: "&amp;INDEX(Calc!$A$29:$A$35,MATCH(MAX(Calc!$B$29:$B$35),Calc!$B$29:$B$35,0))&amp;"  |  Best margin: "&amp;INDEX(Calc!$A$29:$A$35,MATCH(MAX(Calc!$E$29:$E$35),Calc!$E$29:$E$35,0))&amp;" ("&amp;TEXT(MAX(Calc!$E$29:$E$35),"0%")&amp;")"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1" t="n"/>
    </row>
    <row r="19" ht="17" customHeight="1">
      <c r="A19" s="1" t="n"/>
      <c r="B19" s="23">
        <f>"Revenue is "&amp;IF(SUMIFS(Data!$O$10:$O$5009,Data!$T$10:$T$5009,1,Data!$C$10:$C$5009,2026)&gt;=SUMIFS(Data!$O$10:$O$5009,Data!$T$10:$T$5009,1,Data!$C$10:$C$5009,2025),"UP ","DOWN ")&amp;TEXT(IFERROR(SUMIFS(Data!$O$10:$O$5009,Data!$T$10:$T$5009,1,Data!$C$10:$C$5009,2026)/SUMIFS(Data!$O$10:$O$5009,Data!$T$10:$T$5009,1,Data!$C$10:$C$5009,2025)-1,0),"+0.0%;-0.0%")&amp;" vs last year; best month in 2026: "&amp;INDEX(Calc!$A$5:$A$16,MATCH(MAX(Calc!$C$5:$C$16),Calc!$C$5:$C$16,0))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4">
        <f>"Revenue "&amp;IF(SUM(Calc!$C$5:$C$16)&gt;=SUM(Calc!$B$5:$B$16),"up ","down ")&amp;TEXT(ABS(IFERROR(SUM(Calc!$C$5:$C$16)/SUM(Calc!$B$5:$B$16)-1,0)),"0.0%")&amp;" vs 2025 · AC 2026 vs PY 2025"</f>
        <v/>
      </c>
      <c r="C21" s="24" t="n"/>
      <c r="D21" s="24" t="n"/>
      <c r="E21" s="24" t="n"/>
      <c r="F21" s="24" t="n"/>
      <c r="G21" s="24" t="n"/>
      <c r="H21" s="24" t="n"/>
      <c r="I21" s="24" t="n"/>
      <c r="J21" s="24">
        <f>INDEX(Calc!$A$21:$A$24,MATCH(MAX(Calc!$B$21:$B$24),Calc!$B$21:$B$24,0))&amp;" leads revenue ("&amp;TEXT(IFERROR(MAX(Calc!$B$21:$B$24)/SUM(Calc!$B$21:$B$24),0),"0%")&amp;") · bars = revenue, line = margin %"</f>
        <v/>
      </c>
      <c r="K21" s="24" t="n"/>
      <c r="L21" s="24" t="n"/>
      <c r="M21" s="24" t="n"/>
      <c r="N21" s="24" t="n"/>
      <c r="O21" s="24" t="n"/>
      <c r="P21" s="24" t="n"/>
      <c r="Q21" s="24" t="n"/>
      <c r="R21" s="24">
        <f>INDEX(Calc!$A$29:$A$35,MATCH(MAX(Calc!$B$29:$B$35),Calc!$B$29:$B$35,0))&amp;" leads with "&amp;TEXT(IFERROR(MAX(Calc!$B$29:$B$35)/SUM(Calc!$B$29:$B$35),0),"0%")&amp;" · Grade revenue mix"</f>
        <v/>
      </c>
      <c r="S21" s="24" t="n"/>
      <c r="T21" s="24" t="n"/>
      <c r="U21" s="24" t="n"/>
      <c r="V21" s="24" t="n"/>
      <c r="W21" s="24" t="n"/>
      <c r="X21" s="24" t="n"/>
      <c r="Y21" s="24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4">
        <f>INDEX(Calc!$A$40:$A$42,MATCH(MAX(Calc!$B$40:$B$42),Calc!$B$40:$B$42,0))&amp;" leads with "&amp;TEXT(IFERROR(MAX(Calc!$B$40:$B$42)/SUM(Calc!$B$40:$B$42),0),"0%")&amp;" · Revenue by channel"</f>
        <v/>
      </c>
      <c r="C37" s="24" t="n"/>
      <c r="D37" s="24" t="n"/>
      <c r="E37" s="24" t="n"/>
      <c r="F37" s="24" t="n"/>
      <c r="G37" s="24" t="n"/>
      <c r="H37" s="24" t="n"/>
      <c r="I37" s="24" t="n"/>
      <c r="J37" s="24">
        <f>INDEX(Calc!$A$29:$A$35,MATCH(MAX(Calc!$D$29:$D$35),Calc!$D$29:$D$35,0))&amp;" leads with "&amp;TEXT(IFERROR(MAX(Calc!$D$29:$D$35)/SUM(Calc!$D$29:$D$35),0),"0%")&amp;" · Profit by grade"</f>
        <v/>
      </c>
      <c r="K37" s="24" t="n"/>
      <c r="L37" s="24" t="n"/>
      <c r="M37" s="24" t="n"/>
      <c r="N37" s="24" t="n"/>
      <c r="O37" s="24" t="n"/>
      <c r="P37" s="24" t="n"/>
      <c r="Q37" s="24" t="n"/>
      <c r="R37" s="24">
        <f>INDEX(Calc!$A$47:$A$56,MATCH(MAX(Calc!$B$47:$B$56),Calc!$B$47:$B$56,0))&amp;" leads with "&amp;TEXT(IFERROR(MAX(Calc!$B$47:$B$56)/SUM(Calc!$B$47:$B$56),0),"0%")&amp;" · Exports by country"</f>
        <v/>
      </c>
      <c r="S37" s="24" t="n"/>
      <c r="T37" s="24" t="n"/>
      <c r="U37" s="24" t="n"/>
      <c r="V37" s="24" t="n"/>
      <c r="W37" s="24" t="n"/>
      <c r="X37" s="24" t="n"/>
      <c r="Y37" s="24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5" t="inlineStr">
        <is>
          <t>Top 5 grades by revenue</t>
        </is>
      </c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1" t="n"/>
    </row>
    <row r="54">
      <c r="A54" s="1" t="n"/>
      <c r="B54" s="26" t="inlineStr">
        <is>
          <t>Rank</t>
        </is>
      </c>
      <c r="C54" s="26" t="n"/>
      <c r="D54" s="26" t="n"/>
      <c r="E54" s="26" t="n"/>
      <c r="F54" s="26" t="inlineStr">
        <is>
          <t>Grade</t>
        </is>
      </c>
      <c r="G54" s="26" t="n"/>
      <c r="H54" s="26" t="n"/>
      <c r="I54" s="26" t="n"/>
      <c r="J54" s="26" t="inlineStr">
        <is>
          <t>Revenue</t>
        </is>
      </c>
      <c r="K54" s="26" t="n"/>
      <c r="L54" s="26" t="n"/>
      <c r="M54" s="26" t="n"/>
      <c r="N54" s="26" t="inlineStr">
        <is>
          <t>Barrels</t>
        </is>
      </c>
      <c r="O54" s="26" t="n"/>
      <c r="P54" s="26" t="n"/>
      <c r="Q54" s="26" t="n"/>
      <c r="R54" s="26" t="inlineStr">
        <is>
          <t>Profit</t>
        </is>
      </c>
      <c r="S54" s="26" t="n"/>
      <c r="T54" s="26" t="n"/>
      <c r="U54" s="26" t="n"/>
      <c r="V54" s="26" t="inlineStr">
        <is>
          <t>Margin %</t>
        </is>
      </c>
      <c r="W54" s="26" t="n"/>
      <c r="X54" s="26" t="n"/>
      <c r="Y54" s="26" t="n"/>
      <c r="Z54" s="1" t="n"/>
    </row>
    <row r="55" ht="17" customHeight="1">
      <c r="A55" s="1" t="n"/>
      <c r="B55" s="27" t="n">
        <v>1</v>
      </c>
      <c r="C55" s="27" t="n"/>
      <c r="D55" s="27" t="n"/>
      <c r="E55" s="27" t="n"/>
      <c r="F55" s="28">
        <f>IFERROR(INDEX(Calc!$A$29:$A$35,MATCH(LARGE(Calc!$F$29:$F$35,$B55),Calc!$F$29:$F$35,0)),"-")</f>
        <v/>
      </c>
      <c r="G55" s="29" t="n"/>
      <c r="H55" s="29" t="n"/>
      <c r="I55" s="29" t="n"/>
      <c r="J55" s="30">
        <f>IFERROR(INDEX(Calc!$B$29:$B$35,MATCH(LARGE(Calc!$F$29:$F$35,$B55),Calc!$F$29:$F$35,0)),"-")</f>
        <v/>
      </c>
      <c r="K55" s="29" t="n"/>
      <c r="L55" s="29" t="n"/>
      <c r="M55" s="29" t="n"/>
      <c r="N55" s="31">
        <f>IFERROR(INDEX(Calc!$C$29:$C$35,MATCH(LARGE(Calc!$F$29:$F$35,$B55),Calc!$F$29:$F$35,0)),"-")</f>
        <v/>
      </c>
      <c r="O55" s="29" t="n"/>
      <c r="P55" s="29" t="n"/>
      <c r="Q55" s="29" t="n"/>
      <c r="R55" s="30">
        <f>IFERROR(INDEX(Calc!$D$29:$D$35,MATCH(LARGE(Calc!$F$29:$F$35,$B55),Calc!$F$29:$F$35,0)),"-")</f>
        <v/>
      </c>
      <c r="S55" s="29" t="n"/>
      <c r="T55" s="29" t="n"/>
      <c r="U55" s="29" t="n"/>
      <c r="V55" s="32">
        <f>IFERROR(INDEX(Calc!$E$29:$E$35,MATCH(LARGE(Calc!$F$29:$F$35,$B55),Calc!$F$29:$F$35,0)),"-")</f>
        <v/>
      </c>
      <c r="W55" s="29" t="n"/>
      <c r="X55" s="29" t="n"/>
      <c r="Y55" s="29" t="n"/>
      <c r="Z55" s="1" t="n"/>
    </row>
    <row r="56" ht="17" customHeight="1">
      <c r="A56" s="1" t="n"/>
      <c r="B56" s="27" t="n">
        <v>2</v>
      </c>
      <c r="C56" s="27" t="n"/>
      <c r="D56" s="27" t="n"/>
      <c r="E56" s="27" t="n"/>
      <c r="F56" s="33">
        <f>IFERROR(INDEX(Calc!$A$29:$A$35,MATCH(LARGE(Calc!$F$29:$F$35,$B56),Calc!$F$29:$F$35,0)),"-")</f>
        <v/>
      </c>
      <c r="G56" s="34" t="n"/>
      <c r="H56" s="34" t="n"/>
      <c r="I56" s="34" t="n"/>
      <c r="J56" s="35">
        <f>IFERROR(INDEX(Calc!$B$29:$B$35,MATCH(LARGE(Calc!$F$29:$F$35,$B56),Calc!$F$29:$F$35,0)),"-")</f>
        <v/>
      </c>
      <c r="K56" s="34" t="n"/>
      <c r="L56" s="34" t="n"/>
      <c r="M56" s="34" t="n"/>
      <c r="N56" s="36">
        <f>IFERROR(INDEX(Calc!$C$29:$C$35,MATCH(LARGE(Calc!$F$29:$F$35,$B56),Calc!$F$29:$F$35,0)),"-")</f>
        <v/>
      </c>
      <c r="O56" s="34" t="n"/>
      <c r="P56" s="34" t="n"/>
      <c r="Q56" s="34" t="n"/>
      <c r="R56" s="35">
        <f>IFERROR(INDEX(Calc!$D$29:$D$35,MATCH(LARGE(Calc!$F$29:$F$35,$B56),Calc!$F$29:$F$35,0)),"-")</f>
        <v/>
      </c>
      <c r="S56" s="34" t="n"/>
      <c r="T56" s="34" t="n"/>
      <c r="U56" s="34" t="n"/>
      <c r="V56" s="37">
        <f>IFERROR(INDEX(Calc!$E$29:$E$35,MATCH(LARGE(Calc!$F$29:$F$35,$B56),Calc!$F$29:$F$35,0)),"-")</f>
        <v/>
      </c>
      <c r="W56" s="34" t="n"/>
      <c r="X56" s="34" t="n"/>
      <c r="Y56" s="34" t="n"/>
      <c r="Z56" s="1" t="n"/>
    </row>
    <row r="57" ht="17" customHeight="1">
      <c r="A57" s="1" t="n"/>
      <c r="B57" s="27" t="n">
        <v>3</v>
      </c>
      <c r="C57" s="27" t="n"/>
      <c r="D57" s="27" t="n"/>
      <c r="E57" s="27" t="n"/>
      <c r="F57" s="33">
        <f>IFERROR(INDEX(Calc!$A$29:$A$35,MATCH(LARGE(Calc!$F$29:$F$35,$B57),Calc!$F$29:$F$35,0)),"-")</f>
        <v/>
      </c>
      <c r="G57" s="34" t="n"/>
      <c r="H57" s="34" t="n"/>
      <c r="I57" s="34" t="n"/>
      <c r="J57" s="35">
        <f>IFERROR(INDEX(Calc!$B$29:$B$35,MATCH(LARGE(Calc!$F$29:$F$35,$B57),Calc!$F$29:$F$35,0)),"-")</f>
        <v/>
      </c>
      <c r="K57" s="34" t="n"/>
      <c r="L57" s="34" t="n"/>
      <c r="M57" s="34" t="n"/>
      <c r="N57" s="36">
        <f>IFERROR(INDEX(Calc!$C$29:$C$35,MATCH(LARGE(Calc!$F$29:$F$35,$B57),Calc!$F$29:$F$35,0)),"-")</f>
        <v/>
      </c>
      <c r="O57" s="34" t="n"/>
      <c r="P57" s="34" t="n"/>
      <c r="Q57" s="34" t="n"/>
      <c r="R57" s="35">
        <f>IFERROR(INDEX(Calc!$D$29:$D$35,MATCH(LARGE(Calc!$F$29:$F$35,$B57),Calc!$F$29:$F$35,0)),"-")</f>
        <v/>
      </c>
      <c r="S57" s="34" t="n"/>
      <c r="T57" s="34" t="n"/>
      <c r="U57" s="34" t="n"/>
      <c r="V57" s="37">
        <f>IFERROR(INDEX(Calc!$E$29:$E$35,MATCH(LARGE(Calc!$F$29:$F$35,$B57),Calc!$F$29:$F$35,0)),"-")</f>
        <v/>
      </c>
      <c r="W57" s="34" t="n"/>
      <c r="X57" s="34" t="n"/>
      <c r="Y57" s="34" t="n"/>
      <c r="Z57" s="1" t="n"/>
    </row>
    <row r="58" ht="17" customHeight="1">
      <c r="A58" s="1" t="n"/>
      <c r="B58" s="27" t="n">
        <v>4</v>
      </c>
      <c r="C58" s="27" t="n"/>
      <c r="D58" s="27" t="n"/>
      <c r="E58" s="27" t="n"/>
      <c r="F58" s="33">
        <f>IFERROR(INDEX(Calc!$A$29:$A$35,MATCH(LARGE(Calc!$F$29:$F$35,$B58),Calc!$F$29:$F$35,0)),"-")</f>
        <v/>
      </c>
      <c r="G58" s="34" t="n"/>
      <c r="H58" s="34" t="n"/>
      <c r="I58" s="34" t="n"/>
      <c r="J58" s="35">
        <f>IFERROR(INDEX(Calc!$B$29:$B$35,MATCH(LARGE(Calc!$F$29:$F$35,$B58),Calc!$F$29:$F$35,0)),"-")</f>
        <v/>
      </c>
      <c r="K58" s="34" t="n"/>
      <c r="L58" s="34" t="n"/>
      <c r="M58" s="34" t="n"/>
      <c r="N58" s="36">
        <f>IFERROR(INDEX(Calc!$C$29:$C$35,MATCH(LARGE(Calc!$F$29:$F$35,$B58),Calc!$F$29:$F$35,0)),"-")</f>
        <v/>
      </c>
      <c r="O58" s="34" t="n"/>
      <c r="P58" s="34" t="n"/>
      <c r="Q58" s="34" t="n"/>
      <c r="R58" s="35">
        <f>IFERROR(INDEX(Calc!$D$29:$D$35,MATCH(LARGE(Calc!$F$29:$F$35,$B58),Calc!$F$29:$F$35,0)),"-")</f>
        <v/>
      </c>
      <c r="S58" s="34" t="n"/>
      <c r="T58" s="34" t="n"/>
      <c r="U58" s="34" t="n"/>
      <c r="V58" s="37">
        <f>IFERROR(INDEX(Calc!$E$29:$E$35,MATCH(LARGE(Calc!$F$29:$F$35,$B58),Calc!$F$29:$F$35,0)),"-")</f>
        <v/>
      </c>
      <c r="W58" s="34" t="n"/>
      <c r="X58" s="34" t="n"/>
      <c r="Y58" s="34" t="n"/>
      <c r="Z58" s="1" t="n"/>
    </row>
    <row r="59" ht="17" customHeight="1">
      <c r="A59" s="1" t="n"/>
      <c r="B59" s="27" t="n">
        <v>5</v>
      </c>
      <c r="C59" s="27" t="n"/>
      <c r="D59" s="27" t="n"/>
      <c r="E59" s="27" t="n"/>
      <c r="F59" s="33">
        <f>IFERROR(INDEX(Calc!$A$29:$A$35,MATCH(LARGE(Calc!$F$29:$F$35,$B59),Calc!$F$29:$F$35,0)),"-")</f>
        <v/>
      </c>
      <c r="G59" s="34" t="n"/>
      <c r="H59" s="34" t="n"/>
      <c r="I59" s="34" t="n"/>
      <c r="J59" s="35">
        <f>IFERROR(INDEX(Calc!$B$29:$B$35,MATCH(LARGE(Calc!$F$29:$F$35,$B59),Calc!$F$29:$F$35,0)),"-")</f>
        <v/>
      </c>
      <c r="K59" s="34" t="n"/>
      <c r="L59" s="34" t="n"/>
      <c r="M59" s="34" t="n"/>
      <c r="N59" s="36">
        <f>IFERROR(INDEX(Calc!$C$29:$C$35,MATCH(LARGE(Calc!$F$29:$F$35,$B59),Calc!$F$29:$F$35,0)),"-")</f>
        <v/>
      </c>
      <c r="O59" s="34" t="n"/>
      <c r="P59" s="34" t="n"/>
      <c r="Q59" s="34" t="n"/>
      <c r="R59" s="35">
        <f>IFERROR(INDEX(Calc!$D$29:$D$35,MATCH(LARGE(Calc!$F$29:$F$35,$B59),Calc!$F$29:$F$35,0)),"-")</f>
        <v/>
      </c>
      <c r="S59" s="34" t="n"/>
      <c r="T59" s="34" t="n"/>
      <c r="U59" s="34" t="n"/>
      <c r="V59" s="37">
        <f>IFERROR(INDEX(Calc!$E$29:$E$35,MATCH(LARGE(Calc!$F$29:$F$35,$B59),Calc!$F$29:$F$35,0)),"-")</f>
        <v/>
      </c>
      <c r="W59" s="34" t="n"/>
      <c r="X59" s="34" t="n"/>
      <c r="Y59" s="34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8" t="inlineStr">
        <is>
          <t>Made for the Excel course at ravindrabagale.com/excel (Top 50 Company Dashboards). Colours are inspired only; no logos. Example data only.</t>
        </is>
      </c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1">
    <mergeCell ref="C6:D6"/>
    <mergeCell ref="J56:M56"/>
    <mergeCell ref="V57:Y57"/>
    <mergeCell ref="B17:Y1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V13:X13"/>
    <mergeCell ref="R54:U54"/>
    <mergeCell ref="F56:I56"/>
    <mergeCell ref="I6:J6"/>
    <mergeCell ref="F58:I58"/>
    <mergeCell ref="R56:U56"/>
    <mergeCell ref="F6:G6"/>
    <mergeCell ref="J37:Q37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37:Y37"/>
    <mergeCell ref="R10:U10"/>
    <mergeCell ref="J57:M57"/>
    <mergeCell ref="J10:M10"/>
    <mergeCell ref="R21:Y21"/>
    <mergeCell ref="R59:U59"/>
    <mergeCell ref="R9:T9"/>
    <mergeCell ref="V10:Y10"/>
    <mergeCell ref="R13:T13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14:Y14"/>
    <mergeCell ref="V54:Y54"/>
    <mergeCell ref="F55:I55"/>
    <mergeCell ref="F12:I12"/>
    <mergeCell ref="B37:I37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0.45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0.03</formula>
    </cfRule>
  </conditionalFormatting>
  <conditionalFormatting sqref="F13">
    <cfRule type="cellIs" priority="5" operator="lessThanOrEqual" dxfId="1">
      <formula>30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=Lists!$A$2:$A$6</formula1>
    </dataValidation>
    <dataValidation sqref="F6" showDropDown="0" showInputMessage="0" showErrorMessage="0" allowBlank="0" error="Pick a value from the list" prompt="Pick All or one Grade" type="list">
      <formula1>=Lists!$B$2:$B$9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4BD00"/>
    <outlinePr summaryBelow="1" summaryRight="1"/>
    <pageSetUpPr fitToPage="1"/>
  </sheetPr>
  <dimension ref="A1:I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1 · Descriptive: what happened?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Saudi Aramco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Pivot-style summary built with SUMIFS. It follows the Dashboard filters (Inc = 1). Read across a row to compare regions; read down to compare grades.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Revenue by grade × region (like a PivotTable)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Grade</t>
        </is>
      </c>
      <c r="B6" s="44" t="inlineStr">
        <is>
          <t>Asia</t>
        </is>
      </c>
      <c r="C6" s="44" t="inlineStr">
        <is>
          <t>Europe</t>
        </is>
      </c>
      <c r="D6" s="44" t="inlineStr">
        <is>
          <t>North America</t>
        </is>
      </c>
      <c r="E6" s="44" t="inlineStr">
        <is>
          <t>Middle East</t>
        </is>
      </c>
      <c r="F6" s="44" t="inlineStr">
        <is>
          <t>Total</t>
        </is>
      </c>
    </row>
    <row r="7">
      <c r="A7" s="45" t="inlineStr">
        <is>
          <t>Arab Light</t>
        </is>
      </c>
      <c r="B7" s="46">
        <f>SUMIFS(Data!$O$10:$O$5009,Data!$T$10:$T$5009,1,Data!$G$10:$G$5009,$A7,Data!$E$10:$E$5009,B$6)</f>
        <v/>
      </c>
      <c r="C7" s="46">
        <f>SUMIFS(Data!$O$10:$O$5009,Data!$T$10:$T$5009,1,Data!$G$10:$G$5009,$A7,Data!$E$10:$E$5009,C$6)</f>
        <v/>
      </c>
      <c r="D7" s="46">
        <f>SUMIFS(Data!$O$10:$O$5009,Data!$T$10:$T$5009,1,Data!$G$10:$G$5009,$A7,Data!$E$10:$E$5009,D$6)</f>
        <v/>
      </c>
      <c r="E7" s="46">
        <f>SUMIFS(Data!$O$10:$O$5009,Data!$T$10:$T$5009,1,Data!$G$10:$G$5009,$A7,Data!$E$10:$E$5009,E$6)</f>
        <v/>
      </c>
      <c r="F7" s="47">
        <f>SUM(B7:E7)</f>
        <v/>
      </c>
    </row>
    <row r="8">
      <c r="A8" s="45" t="inlineStr">
        <is>
          <t>Arab Medium</t>
        </is>
      </c>
      <c r="B8" s="46">
        <f>SUMIFS(Data!$O$10:$O$5009,Data!$T$10:$T$5009,1,Data!$G$10:$G$5009,$A8,Data!$E$10:$E$5009,B$6)</f>
        <v/>
      </c>
      <c r="C8" s="46">
        <f>SUMIFS(Data!$O$10:$O$5009,Data!$T$10:$T$5009,1,Data!$G$10:$G$5009,$A8,Data!$E$10:$E$5009,C$6)</f>
        <v/>
      </c>
      <c r="D8" s="46">
        <f>SUMIFS(Data!$O$10:$O$5009,Data!$T$10:$T$5009,1,Data!$G$10:$G$5009,$A8,Data!$E$10:$E$5009,D$6)</f>
        <v/>
      </c>
      <c r="E8" s="46">
        <f>SUMIFS(Data!$O$10:$O$5009,Data!$T$10:$T$5009,1,Data!$G$10:$G$5009,$A8,Data!$E$10:$E$5009,E$6)</f>
        <v/>
      </c>
      <c r="F8" s="47">
        <f>SUM(B8:E8)</f>
        <v/>
      </c>
    </row>
    <row r="9">
      <c r="A9" s="45" t="inlineStr">
        <is>
          <t>Arab Heavy</t>
        </is>
      </c>
      <c r="B9" s="46">
        <f>SUMIFS(Data!$O$10:$O$5009,Data!$T$10:$T$5009,1,Data!$G$10:$G$5009,$A9,Data!$E$10:$E$5009,B$6)</f>
        <v/>
      </c>
      <c r="C9" s="46">
        <f>SUMIFS(Data!$O$10:$O$5009,Data!$T$10:$T$5009,1,Data!$G$10:$G$5009,$A9,Data!$E$10:$E$5009,C$6)</f>
        <v/>
      </c>
      <c r="D9" s="46">
        <f>SUMIFS(Data!$O$10:$O$5009,Data!$T$10:$T$5009,1,Data!$G$10:$G$5009,$A9,Data!$E$10:$E$5009,D$6)</f>
        <v/>
      </c>
      <c r="E9" s="46">
        <f>SUMIFS(Data!$O$10:$O$5009,Data!$T$10:$T$5009,1,Data!$G$10:$G$5009,$A9,Data!$E$10:$E$5009,E$6)</f>
        <v/>
      </c>
      <c r="F9" s="47">
        <f>SUM(B9:E9)</f>
        <v/>
      </c>
    </row>
    <row r="10">
      <c r="A10" s="45" t="inlineStr">
        <is>
          <t>Arab Extra Light</t>
        </is>
      </c>
      <c r="B10" s="46">
        <f>SUMIFS(Data!$O$10:$O$5009,Data!$T$10:$T$5009,1,Data!$G$10:$G$5009,$A10,Data!$E$10:$E$5009,B$6)</f>
        <v/>
      </c>
      <c r="C10" s="46">
        <f>SUMIFS(Data!$O$10:$O$5009,Data!$T$10:$T$5009,1,Data!$G$10:$G$5009,$A10,Data!$E$10:$E$5009,C$6)</f>
        <v/>
      </c>
      <c r="D10" s="46">
        <f>SUMIFS(Data!$O$10:$O$5009,Data!$T$10:$T$5009,1,Data!$G$10:$G$5009,$A10,Data!$E$10:$E$5009,D$6)</f>
        <v/>
      </c>
      <c r="E10" s="46">
        <f>SUMIFS(Data!$O$10:$O$5009,Data!$T$10:$T$5009,1,Data!$G$10:$G$5009,$A10,Data!$E$10:$E$5009,E$6)</f>
        <v/>
      </c>
      <c r="F10" s="47">
        <f>SUM(B10:E10)</f>
        <v/>
      </c>
    </row>
    <row r="11">
      <c r="A11" s="45" t="inlineStr">
        <is>
          <t>Diesel</t>
        </is>
      </c>
      <c r="B11" s="46">
        <f>SUMIFS(Data!$O$10:$O$5009,Data!$T$10:$T$5009,1,Data!$G$10:$G$5009,$A11,Data!$E$10:$E$5009,B$6)</f>
        <v/>
      </c>
      <c r="C11" s="46">
        <f>SUMIFS(Data!$O$10:$O$5009,Data!$T$10:$T$5009,1,Data!$G$10:$G$5009,$A11,Data!$E$10:$E$5009,C$6)</f>
        <v/>
      </c>
      <c r="D11" s="46">
        <f>SUMIFS(Data!$O$10:$O$5009,Data!$T$10:$T$5009,1,Data!$G$10:$G$5009,$A11,Data!$E$10:$E$5009,D$6)</f>
        <v/>
      </c>
      <c r="E11" s="46">
        <f>SUMIFS(Data!$O$10:$O$5009,Data!$T$10:$T$5009,1,Data!$G$10:$G$5009,$A11,Data!$E$10:$E$5009,E$6)</f>
        <v/>
      </c>
      <c r="F11" s="47">
        <f>SUM(B11:E11)</f>
        <v/>
      </c>
    </row>
    <row r="12">
      <c r="A12" s="45" t="inlineStr">
        <is>
          <t>Gasoline</t>
        </is>
      </c>
      <c r="B12" s="46">
        <f>SUMIFS(Data!$O$10:$O$5009,Data!$T$10:$T$5009,1,Data!$G$10:$G$5009,$A12,Data!$E$10:$E$5009,B$6)</f>
        <v/>
      </c>
      <c r="C12" s="46">
        <f>SUMIFS(Data!$O$10:$O$5009,Data!$T$10:$T$5009,1,Data!$G$10:$G$5009,$A12,Data!$E$10:$E$5009,C$6)</f>
        <v/>
      </c>
      <c r="D12" s="46">
        <f>SUMIFS(Data!$O$10:$O$5009,Data!$T$10:$T$5009,1,Data!$G$10:$G$5009,$A12,Data!$E$10:$E$5009,D$6)</f>
        <v/>
      </c>
      <c r="E12" s="46">
        <f>SUMIFS(Data!$O$10:$O$5009,Data!$T$10:$T$5009,1,Data!$G$10:$G$5009,$A12,Data!$E$10:$E$5009,E$6)</f>
        <v/>
      </c>
      <c r="F12" s="47">
        <f>SUM(B12:E12)</f>
        <v/>
      </c>
    </row>
    <row r="13">
      <c r="A13" s="45" t="inlineStr">
        <is>
          <t>Jet fuel</t>
        </is>
      </c>
      <c r="B13" s="46">
        <f>SUMIFS(Data!$O$10:$O$5009,Data!$T$10:$T$5009,1,Data!$G$10:$G$5009,$A13,Data!$E$10:$E$5009,B$6)</f>
        <v/>
      </c>
      <c r="C13" s="46">
        <f>SUMIFS(Data!$O$10:$O$5009,Data!$T$10:$T$5009,1,Data!$G$10:$G$5009,$A13,Data!$E$10:$E$5009,C$6)</f>
        <v/>
      </c>
      <c r="D13" s="46">
        <f>SUMIFS(Data!$O$10:$O$5009,Data!$T$10:$T$5009,1,Data!$G$10:$G$5009,$A13,Data!$E$10:$E$5009,D$6)</f>
        <v/>
      </c>
      <c r="E13" s="46">
        <f>SUMIFS(Data!$O$10:$O$5009,Data!$T$10:$T$5009,1,Data!$G$10:$G$5009,$A13,Data!$E$10:$E$5009,E$6)</f>
        <v/>
      </c>
      <c r="F13" s="47">
        <f>SUM(B13:E13)</f>
        <v/>
      </c>
    </row>
    <row r="14">
      <c r="A14" s="45" t="inlineStr">
        <is>
          <t>Total</t>
        </is>
      </c>
      <c r="B14" s="47">
        <f>SUM(B7:B13)</f>
        <v/>
      </c>
      <c r="C14" s="47">
        <f>SUM(C7:C13)</f>
        <v/>
      </c>
      <c r="D14" s="47">
        <f>SUM(D7:D13)</f>
        <v/>
      </c>
      <c r="E14" s="47">
        <f>SUM(E7:E13)</f>
        <v/>
      </c>
      <c r="F14" s="47">
        <f>SUM(F7:F13)</f>
        <v/>
      </c>
    </row>
    <row r="16">
      <c r="A16" s="43" t="inlineStr">
        <is>
          <t xml:space="preserve">  Revenue by year × channel</t>
        </is>
      </c>
      <c r="B16" s="43" t="n"/>
      <c r="C16" s="43" t="n"/>
      <c r="D16" s="43" t="n"/>
      <c r="E16" s="43" t="n"/>
      <c r="F16" s="43" t="n"/>
      <c r="G16" s="43" t="n"/>
      <c r="H16" s="43" t="n"/>
      <c r="I16" s="43" t="n"/>
    </row>
    <row r="17">
      <c r="A17" s="44" t="inlineStr">
        <is>
          <t>Year</t>
        </is>
      </c>
      <c r="B17" s="44" t="inlineStr">
        <is>
          <t>Term contract</t>
        </is>
      </c>
      <c r="C17" s="44" t="inlineStr">
        <is>
          <t>Spot</t>
        </is>
      </c>
      <c r="D17" s="44" t="inlineStr">
        <is>
          <t>Domestic</t>
        </is>
      </c>
      <c r="E17" s="44" t="inlineStr">
        <is>
          <t>Total</t>
        </is>
      </c>
    </row>
    <row r="18">
      <c r="A18" s="48" t="n">
        <v>2025</v>
      </c>
      <c r="B18" s="46">
        <f>SUMIFS(Data!$O$10:$O$5009,Data!$T$10:$T$5009,1,Data!$C$10:$C$5009,$A18,Data!$H$10:$H$5009,B$17)</f>
        <v/>
      </c>
      <c r="C18" s="46">
        <f>SUMIFS(Data!$O$10:$O$5009,Data!$T$10:$T$5009,1,Data!$C$10:$C$5009,$A18,Data!$H$10:$H$5009,C$17)</f>
        <v/>
      </c>
      <c r="D18" s="46">
        <f>SUMIFS(Data!$O$10:$O$5009,Data!$T$10:$T$5009,1,Data!$C$10:$C$5009,$A18,Data!$H$10:$H$5009,D$17)</f>
        <v/>
      </c>
      <c r="E18" s="47">
        <f>SUM(B18:D18)</f>
        <v/>
      </c>
    </row>
    <row r="19">
      <c r="A19" s="48" t="n">
        <v>2026</v>
      </c>
      <c r="B19" s="46">
        <f>SUMIFS(Data!$O$10:$O$5009,Data!$T$10:$T$5009,1,Data!$C$10:$C$5009,$A19,Data!$H$10:$H$5009,B$17)</f>
        <v/>
      </c>
      <c r="C19" s="46">
        <f>SUMIFS(Data!$O$10:$O$5009,Data!$T$10:$T$5009,1,Data!$C$10:$C$5009,$A19,Data!$H$10:$H$5009,C$17)</f>
        <v/>
      </c>
      <c r="D19" s="46">
        <f>SUMIFS(Data!$O$10:$O$5009,Data!$T$10:$T$5009,1,Data!$C$10:$C$5009,$A19,Data!$H$10:$H$5009,D$17)</f>
        <v/>
      </c>
      <c r="E19" s="47">
        <f>SUM(B19:D19)</f>
        <v/>
      </c>
    </row>
    <row r="21">
      <c r="A21" s="43" t="inlineStr">
        <is>
          <t xml:space="preserve">  Top 5 countrys by revenue (top-N with LARGE, INDEX, MATCH)</t>
        </is>
      </c>
      <c r="B21" s="43" t="n"/>
      <c r="C21" s="43" t="n"/>
      <c r="D21" s="43" t="n"/>
      <c r="E21" s="43" t="n"/>
      <c r="F21" s="43" t="n"/>
      <c r="G21" s="43" t="n"/>
      <c r="H21" s="43" t="n"/>
      <c r="I21" s="43" t="n"/>
    </row>
    <row r="22">
      <c r="A22" s="44" t="inlineStr">
        <is>
          <t>Country</t>
        </is>
      </c>
      <c r="B22" s="44" t="inlineStr">
        <is>
          <t>Revenue</t>
        </is>
      </c>
      <c r="C22" s="44" t="inlineStr">
        <is>
          <t>Rank key</t>
        </is>
      </c>
      <c r="E22" s="49" t="inlineStr">
        <is>
          <t>Rank</t>
        </is>
      </c>
      <c r="F22" s="49" t="inlineStr">
        <is>
          <t>Top country</t>
        </is>
      </c>
      <c r="G22" s="49" t="inlineStr">
        <is>
          <t>Revenue</t>
        </is>
      </c>
    </row>
    <row r="23">
      <c r="A23" s="50" t="inlineStr">
        <is>
          <t>Bahrain</t>
        </is>
      </c>
      <c r="B23" s="46">
        <f>SUMIFS(Data!$O$10:$O$5009,Data!$T$10:$T$5009,1,Data!$F$10:$F$5009,$A23)</f>
        <v/>
      </c>
      <c r="C23" s="51">
        <f>B23+ROW()/1000000</f>
        <v/>
      </c>
      <c r="E23" s="48" t="n">
        <v>1</v>
      </c>
      <c r="F23" s="45">
        <f>IFERROR(INDEX($A$23:$A$33,MATCH(LARGE($C$23:$C$33,E23),$C$23:$C$33,0)),"")</f>
        <v/>
      </c>
      <c r="G23" s="46">
        <f>IFERROR(INDEX($B$23:$B$33,MATCH(LARGE($C$23:$C$33,E23),$C$23:$C$33,0)),"")</f>
        <v/>
      </c>
    </row>
    <row r="24">
      <c r="A24" s="50" t="inlineStr">
        <is>
          <t>China</t>
        </is>
      </c>
      <c r="B24" s="46">
        <f>SUMIFS(Data!$O$10:$O$5009,Data!$T$10:$T$5009,1,Data!$F$10:$F$5009,$A24)</f>
        <v/>
      </c>
      <c r="C24" s="51">
        <f>B24+ROW()/1000000</f>
        <v/>
      </c>
      <c r="E24" s="48" t="n">
        <v>2</v>
      </c>
      <c r="F24" s="45">
        <f>IFERROR(INDEX($A$23:$A$33,MATCH(LARGE($C$23:$C$33,E24),$C$23:$C$33,0)),"")</f>
        <v/>
      </c>
      <c r="G24" s="46">
        <f>IFERROR(INDEX($B$23:$B$33,MATCH(LARGE($C$23:$C$33,E24),$C$23:$C$33,0)),"")</f>
        <v/>
      </c>
    </row>
    <row r="25">
      <c r="A25" s="50" t="inlineStr">
        <is>
          <t>France</t>
        </is>
      </c>
      <c r="B25" s="46">
        <f>SUMIFS(Data!$O$10:$O$5009,Data!$T$10:$T$5009,1,Data!$F$10:$F$5009,$A25)</f>
        <v/>
      </c>
      <c r="C25" s="51">
        <f>B25+ROW()/1000000</f>
        <v/>
      </c>
      <c r="E25" s="48" t="n">
        <v>3</v>
      </c>
      <c r="F25" s="45">
        <f>IFERROR(INDEX($A$23:$A$33,MATCH(LARGE($C$23:$C$33,E25),$C$23:$C$33,0)),"")</f>
        <v/>
      </c>
      <c r="G25" s="46">
        <f>IFERROR(INDEX($B$23:$B$33,MATCH(LARGE($C$23:$C$33,E25),$C$23:$C$33,0)),"")</f>
        <v/>
      </c>
    </row>
    <row r="26">
      <c r="A26" s="50" t="inlineStr">
        <is>
          <t>India</t>
        </is>
      </c>
      <c r="B26" s="46">
        <f>SUMIFS(Data!$O$10:$O$5009,Data!$T$10:$T$5009,1,Data!$F$10:$F$5009,$A26)</f>
        <v/>
      </c>
      <c r="C26" s="51">
        <f>B26+ROW()/1000000</f>
        <v/>
      </c>
      <c r="E26" s="48" t="n">
        <v>4</v>
      </c>
      <c r="F26" s="45">
        <f>IFERROR(INDEX($A$23:$A$33,MATCH(LARGE($C$23:$C$33,E26),$C$23:$C$33,0)),"")</f>
        <v/>
      </c>
      <c r="G26" s="46">
        <f>IFERROR(INDEX($B$23:$B$33,MATCH(LARGE($C$23:$C$33,E26),$C$23:$C$33,0)),"")</f>
        <v/>
      </c>
    </row>
    <row r="27">
      <c r="A27" s="50" t="inlineStr">
        <is>
          <t>Italy</t>
        </is>
      </c>
      <c r="B27" s="46">
        <f>SUMIFS(Data!$O$10:$O$5009,Data!$T$10:$T$5009,1,Data!$F$10:$F$5009,$A27)</f>
        <v/>
      </c>
      <c r="C27" s="51">
        <f>B27+ROW()/1000000</f>
        <v/>
      </c>
      <c r="E27" s="48" t="n">
        <v>5</v>
      </c>
      <c r="F27" s="45">
        <f>IFERROR(INDEX($A$23:$A$33,MATCH(LARGE($C$23:$C$33,E27),$C$23:$C$33,0)),"")</f>
        <v/>
      </c>
      <c r="G27" s="46">
        <f>IFERROR(INDEX($B$23:$B$33,MATCH(LARGE($C$23:$C$33,E27),$C$23:$C$33,0)),"")</f>
        <v/>
      </c>
    </row>
    <row r="28">
      <c r="A28" s="50" t="inlineStr">
        <is>
          <t>Japan</t>
        </is>
      </c>
      <c r="B28" s="46">
        <f>SUMIFS(Data!$O$10:$O$5009,Data!$T$10:$T$5009,1,Data!$F$10:$F$5009,$A28)</f>
        <v/>
      </c>
      <c r="C28" s="51">
        <f>B28+ROW()/1000000</f>
        <v/>
      </c>
    </row>
    <row r="29">
      <c r="A29" s="50" t="inlineStr">
        <is>
          <t>Netherlands</t>
        </is>
      </c>
      <c r="B29" s="46">
        <f>SUMIFS(Data!$O$10:$O$5009,Data!$T$10:$T$5009,1,Data!$F$10:$F$5009,$A29)</f>
        <v/>
      </c>
      <c r="C29" s="51">
        <f>B29+ROW()/1000000</f>
        <v/>
      </c>
    </row>
    <row r="30">
      <c r="A30" s="50" t="inlineStr">
        <is>
          <t>Saudi Arabia</t>
        </is>
      </c>
      <c r="B30" s="46">
        <f>SUMIFS(Data!$O$10:$O$5009,Data!$T$10:$T$5009,1,Data!$F$10:$F$5009,$A30)</f>
        <v/>
      </c>
      <c r="C30" s="51">
        <f>B30+ROW()/1000000</f>
        <v/>
      </c>
    </row>
    <row r="31">
      <c r="A31" s="50" t="inlineStr">
        <is>
          <t>South Korea</t>
        </is>
      </c>
      <c r="B31" s="46">
        <f>SUMIFS(Data!$O$10:$O$5009,Data!$T$10:$T$5009,1,Data!$F$10:$F$5009,$A31)</f>
        <v/>
      </c>
      <c r="C31" s="51">
        <f>B31+ROW()/1000000</f>
        <v/>
      </c>
    </row>
    <row r="32">
      <c r="A32" s="50" t="inlineStr">
        <is>
          <t>UAE</t>
        </is>
      </c>
      <c r="B32" s="46">
        <f>SUMIFS(Data!$O$10:$O$5009,Data!$T$10:$T$5009,1,Data!$F$10:$F$5009,$A32)</f>
        <v/>
      </c>
      <c r="C32" s="51">
        <f>B32+ROW()/1000000</f>
        <v/>
      </c>
    </row>
    <row r="33">
      <c r="A33" s="50" t="inlineStr">
        <is>
          <t>USA</t>
        </is>
      </c>
      <c r="B33" s="46">
        <f>SUMIFS(Data!$O$10:$O$5009,Data!$T$10:$T$5009,1,Data!$F$10:$F$5009,$A33)</f>
        <v/>
      </c>
      <c r="C33" s="51">
        <f>B33+ROW()/1000000</f>
        <v/>
      </c>
    </row>
  </sheetData>
  <mergeCells count="6">
    <mergeCell ref="A2:I2"/>
    <mergeCell ref="A5:I5"/>
    <mergeCell ref="A1:I1"/>
    <mergeCell ref="A3:I3"/>
    <mergeCell ref="A21:I21"/>
    <mergeCell ref="A16:I16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84BD00"/>
    <outlinePr summaryBelow="1" summaryRight="1"/>
    <pageSetUpPr fitToPage="1"/>
  </sheetPr>
  <dimension ref="A1:I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2 · Diagnostic: why did it happen?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Saudi Aramco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Compare 2026 (AC) with 2025 (PY). ΔPY = AC − PY. 'Share of change' says which item drove the total change (contribution analysis). Green = good for the business, red = bad (IBCS).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Drill-down by region: PY vs AC and contribution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Region</t>
        </is>
      </c>
      <c r="B6" s="44" t="inlineStr">
        <is>
          <t>PY 2025</t>
        </is>
      </c>
      <c r="C6" s="44" t="inlineStr">
        <is>
          <t>AC 2026</t>
        </is>
      </c>
      <c r="D6" s="44" t="inlineStr">
        <is>
          <t>ΔPY</t>
        </is>
      </c>
      <c r="E6" s="44" t="inlineStr">
        <is>
          <t>ΔPY%</t>
        </is>
      </c>
      <c r="F6" s="44" t="inlineStr">
        <is>
          <t>Share of change</t>
        </is>
      </c>
      <c r="G6" s="44" t="inlineStr">
        <is>
          <t>Margin % AC</t>
        </is>
      </c>
    </row>
    <row r="7">
      <c r="A7" s="45" t="inlineStr">
        <is>
          <t>Asia</t>
        </is>
      </c>
      <c r="B7" s="46">
        <f>SUMIFS(Data!$O$10:$O$5009,Data!$T$10:$T$5009,1,Data!$E$10:$E$5009,$A7,Data!$C$10:$C$5009,2025)</f>
        <v/>
      </c>
      <c r="C7" s="46">
        <f>SUMIFS(Data!$O$10:$O$5009,Data!$T$10:$T$5009,1,Data!$E$10:$E$5009,$A7,Data!$C$10:$C$5009,2026)</f>
        <v/>
      </c>
      <c r="D7" s="46">
        <f>C7-B7</f>
        <v/>
      </c>
      <c r="E7" s="52">
        <f>IFERROR(D7/B7,0)</f>
        <v/>
      </c>
      <c r="F7" s="53">
        <f>IFERROR(D7/D$11,0)</f>
        <v/>
      </c>
      <c r="G7" s="53">
        <f>IFERROR(SUMIFS(Data!$Q$10:$Q$5009,Data!$T$10:$T$5009,1,Data!$E$10:$E$5009,$A7,Data!$C$10:$C$5009,2026)/C7,0)</f>
        <v/>
      </c>
    </row>
    <row r="8">
      <c r="A8" s="45" t="inlineStr">
        <is>
          <t>Europe</t>
        </is>
      </c>
      <c r="B8" s="46">
        <f>SUMIFS(Data!$O$10:$O$5009,Data!$T$10:$T$5009,1,Data!$E$10:$E$5009,$A8,Data!$C$10:$C$5009,2025)</f>
        <v/>
      </c>
      <c r="C8" s="46">
        <f>SUMIFS(Data!$O$10:$O$5009,Data!$T$10:$T$5009,1,Data!$E$10:$E$5009,$A8,Data!$C$10:$C$5009,2026)</f>
        <v/>
      </c>
      <c r="D8" s="46">
        <f>C8-B8</f>
        <v/>
      </c>
      <c r="E8" s="52">
        <f>IFERROR(D8/B8,0)</f>
        <v/>
      </c>
      <c r="F8" s="53">
        <f>IFERROR(D8/D$11,0)</f>
        <v/>
      </c>
      <c r="G8" s="53">
        <f>IFERROR(SUMIFS(Data!$Q$10:$Q$5009,Data!$T$10:$T$5009,1,Data!$E$10:$E$5009,$A8,Data!$C$10:$C$5009,2026)/C8,0)</f>
        <v/>
      </c>
    </row>
    <row r="9">
      <c r="A9" s="45" t="inlineStr">
        <is>
          <t>North America</t>
        </is>
      </c>
      <c r="B9" s="46">
        <f>SUMIFS(Data!$O$10:$O$5009,Data!$T$10:$T$5009,1,Data!$E$10:$E$5009,$A9,Data!$C$10:$C$5009,2025)</f>
        <v/>
      </c>
      <c r="C9" s="46">
        <f>SUMIFS(Data!$O$10:$O$5009,Data!$T$10:$T$5009,1,Data!$E$10:$E$5009,$A9,Data!$C$10:$C$5009,2026)</f>
        <v/>
      </c>
      <c r="D9" s="46">
        <f>C9-B9</f>
        <v/>
      </c>
      <c r="E9" s="52">
        <f>IFERROR(D9/B9,0)</f>
        <v/>
      </c>
      <c r="F9" s="53">
        <f>IFERROR(D9/D$11,0)</f>
        <v/>
      </c>
      <c r="G9" s="53">
        <f>IFERROR(SUMIFS(Data!$Q$10:$Q$5009,Data!$T$10:$T$5009,1,Data!$E$10:$E$5009,$A9,Data!$C$10:$C$5009,2026)/C9,0)</f>
        <v/>
      </c>
    </row>
    <row r="10">
      <c r="A10" s="45" t="inlineStr">
        <is>
          <t>Middle East</t>
        </is>
      </c>
      <c r="B10" s="46">
        <f>SUMIFS(Data!$O$10:$O$5009,Data!$T$10:$T$5009,1,Data!$E$10:$E$5009,$A10,Data!$C$10:$C$5009,2025)</f>
        <v/>
      </c>
      <c r="C10" s="46">
        <f>SUMIFS(Data!$O$10:$O$5009,Data!$T$10:$T$5009,1,Data!$E$10:$E$5009,$A10,Data!$C$10:$C$5009,2026)</f>
        <v/>
      </c>
      <c r="D10" s="46">
        <f>C10-B10</f>
        <v/>
      </c>
      <c r="E10" s="52">
        <f>IFERROR(D10/B10,0)</f>
        <v/>
      </c>
      <c r="F10" s="53">
        <f>IFERROR(D10/D$11,0)</f>
        <v/>
      </c>
      <c r="G10" s="53">
        <f>IFERROR(SUMIFS(Data!$Q$10:$Q$5009,Data!$T$10:$T$5009,1,Data!$E$10:$E$5009,$A10,Data!$C$10:$C$5009,2026)/C10,0)</f>
        <v/>
      </c>
    </row>
    <row r="11">
      <c r="A11" s="45" t="inlineStr">
        <is>
          <t>Total</t>
        </is>
      </c>
      <c r="B11" s="47">
        <f>SUM(B7:B10)</f>
        <v/>
      </c>
      <c r="C11" s="47">
        <f>SUM(C7:C10)</f>
        <v/>
      </c>
      <c r="D11" s="47">
        <f>SUM(D7:D10)</f>
        <v/>
      </c>
      <c r="E11" s="54">
        <f>IFERROR(D11/B11,0)</f>
        <v/>
      </c>
    </row>
    <row r="13">
      <c r="A13" s="43" t="inlineStr">
        <is>
          <t xml:space="preserve">  Drill-down by grade: PY vs AC and contribution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4" t="inlineStr">
        <is>
          <t>Grade</t>
        </is>
      </c>
      <c r="B14" s="44" t="inlineStr">
        <is>
          <t>PY 2025</t>
        </is>
      </c>
      <c r="C14" s="44" t="inlineStr">
        <is>
          <t>AC 2026</t>
        </is>
      </c>
      <c r="D14" s="44" t="inlineStr">
        <is>
          <t>ΔPY</t>
        </is>
      </c>
      <c r="E14" s="44" t="inlineStr">
        <is>
          <t>ΔPY%</t>
        </is>
      </c>
      <c r="F14" s="44" t="inlineStr">
        <is>
          <t>Share of change</t>
        </is>
      </c>
      <c r="G14" s="44" t="inlineStr">
        <is>
          <t>Margin % AC</t>
        </is>
      </c>
    </row>
    <row r="15">
      <c r="A15" s="45" t="inlineStr">
        <is>
          <t>Arab Light</t>
        </is>
      </c>
      <c r="B15" s="46">
        <f>SUMIFS(Data!$O$10:$O$5009,Data!$T$10:$T$5009,1,Data!$G$10:$G$5009,$A15,Data!$C$10:$C$5009,2025)</f>
        <v/>
      </c>
      <c r="C15" s="46">
        <f>SUMIFS(Data!$O$10:$O$5009,Data!$T$10:$T$5009,1,Data!$G$10:$G$5009,$A15,Data!$C$10:$C$5009,2026)</f>
        <v/>
      </c>
      <c r="D15" s="46">
        <f>C15-B15</f>
        <v/>
      </c>
      <c r="E15" s="52">
        <f>IFERROR(D15/B15,0)</f>
        <v/>
      </c>
      <c r="F15" s="53">
        <f>IFERROR(D15/D$22,0)</f>
        <v/>
      </c>
      <c r="G15" s="53">
        <f>IFERROR(SUMIFS(Data!$Q$10:$Q$5009,Data!$T$10:$T$5009,1,Data!$G$10:$G$5009,$A15,Data!$C$10:$C$5009,2026)/C15,0)</f>
        <v/>
      </c>
    </row>
    <row r="16">
      <c r="A16" s="45" t="inlineStr">
        <is>
          <t>Arab Medium</t>
        </is>
      </c>
      <c r="B16" s="46">
        <f>SUMIFS(Data!$O$10:$O$5009,Data!$T$10:$T$5009,1,Data!$G$10:$G$5009,$A16,Data!$C$10:$C$5009,2025)</f>
        <v/>
      </c>
      <c r="C16" s="46">
        <f>SUMIFS(Data!$O$10:$O$5009,Data!$T$10:$T$5009,1,Data!$G$10:$G$5009,$A16,Data!$C$10:$C$5009,2026)</f>
        <v/>
      </c>
      <c r="D16" s="46">
        <f>C16-B16</f>
        <v/>
      </c>
      <c r="E16" s="52">
        <f>IFERROR(D16/B16,0)</f>
        <v/>
      </c>
      <c r="F16" s="53">
        <f>IFERROR(D16/D$22,0)</f>
        <v/>
      </c>
      <c r="G16" s="53">
        <f>IFERROR(SUMIFS(Data!$Q$10:$Q$5009,Data!$T$10:$T$5009,1,Data!$G$10:$G$5009,$A16,Data!$C$10:$C$5009,2026)/C16,0)</f>
        <v/>
      </c>
    </row>
    <row r="17">
      <c r="A17" s="45" t="inlineStr">
        <is>
          <t>Arab Heavy</t>
        </is>
      </c>
      <c r="B17" s="46">
        <f>SUMIFS(Data!$O$10:$O$5009,Data!$T$10:$T$5009,1,Data!$G$10:$G$5009,$A17,Data!$C$10:$C$5009,2025)</f>
        <v/>
      </c>
      <c r="C17" s="46">
        <f>SUMIFS(Data!$O$10:$O$5009,Data!$T$10:$T$5009,1,Data!$G$10:$G$5009,$A17,Data!$C$10:$C$5009,2026)</f>
        <v/>
      </c>
      <c r="D17" s="46">
        <f>C17-B17</f>
        <v/>
      </c>
      <c r="E17" s="52">
        <f>IFERROR(D17/B17,0)</f>
        <v/>
      </c>
      <c r="F17" s="53">
        <f>IFERROR(D17/D$22,0)</f>
        <v/>
      </c>
      <c r="G17" s="53">
        <f>IFERROR(SUMIFS(Data!$Q$10:$Q$5009,Data!$T$10:$T$5009,1,Data!$G$10:$G$5009,$A17,Data!$C$10:$C$5009,2026)/C17,0)</f>
        <v/>
      </c>
    </row>
    <row r="18">
      <c r="A18" s="45" t="inlineStr">
        <is>
          <t>Arab Extra Light</t>
        </is>
      </c>
      <c r="B18" s="46">
        <f>SUMIFS(Data!$O$10:$O$5009,Data!$T$10:$T$5009,1,Data!$G$10:$G$5009,$A18,Data!$C$10:$C$5009,2025)</f>
        <v/>
      </c>
      <c r="C18" s="46">
        <f>SUMIFS(Data!$O$10:$O$5009,Data!$T$10:$T$5009,1,Data!$G$10:$G$5009,$A18,Data!$C$10:$C$5009,2026)</f>
        <v/>
      </c>
      <c r="D18" s="46">
        <f>C18-B18</f>
        <v/>
      </c>
      <c r="E18" s="52">
        <f>IFERROR(D18/B18,0)</f>
        <v/>
      </c>
      <c r="F18" s="53">
        <f>IFERROR(D18/D$22,0)</f>
        <v/>
      </c>
      <c r="G18" s="53">
        <f>IFERROR(SUMIFS(Data!$Q$10:$Q$5009,Data!$T$10:$T$5009,1,Data!$G$10:$G$5009,$A18,Data!$C$10:$C$5009,2026)/C18,0)</f>
        <v/>
      </c>
    </row>
    <row r="19">
      <c r="A19" s="45" t="inlineStr">
        <is>
          <t>Diesel</t>
        </is>
      </c>
      <c r="B19" s="46">
        <f>SUMIFS(Data!$O$10:$O$5009,Data!$T$10:$T$5009,1,Data!$G$10:$G$5009,$A19,Data!$C$10:$C$5009,2025)</f>
        <v/>
      </c>
      <c r="C19" s="46">
        <f>SUMIFS(Data!$O$10:$O$5009,Data!$T$10:$T$5009,1,Data!$G$10:$G$5009,$A19,Data!$C$10:$C$5009,2026)</f>
        <v/>
      </c>
      <c r="D19" s="46">
        <f>C19-B19</f>
        <v/>
      </c>
      <c r="E19" s="52">
        <f>IFERROR(D19/B19,0)</f>
        <v/>
      </c>
      <c r="F19" s="53">
        <f>IFERROR(D19/D$22,0)</f>
        <v/>
      </c>
      <c r="G19" s="53">
        <f>IFERROR(SUMIFS(Data!$Q$10:$Q$5009,Data!$T$10:$T$5009,1,Data!$G$10:$G$5009,$A19,Data!$C$10:$C$5009,2026)/C19,0)</f>
        <v/>
      </c>
    </row>
    <row r="20">
      <c r="A20" s="45" t="inlineStr">
        <is>
          <t>Gasoline</t>
        </is>
      </c>
      <c r="B20" s="46">
        <f>SUMIFS(Data!$O$10:$O$5009,Data!$T$10:$T$5009,1,Data!$G$10:$G$5009,$A20,Data!$C$10:$C$5009,2025)</f>
        <v/>
      </c>
      <c r="C20" s="46">
        <f>SUMIFS(Data!$O$10:$O$5009,Data!$T$10:$T$5009,1,Data!$G$10:$G$5009,$A20,Data!$C$10:$C$5009,2026)</f>
        <v/>
      </c>
      <c r="D20" s="46">
        <f>C20-B20</f>
        <v/>
      </c>
      <c r="E20" s="52">
        <f>IFERROR(D20/B20,0)</f>
        <v/>
      </c>
      <c r="F20" s="53">
        <f>IFERROR(D20/D$22,0)</f>
        <v/>
      </c>
      <c r="G20" s="53">
        <f>IFERROR(SUMIFS(Data!$Q$10:$Q$5009,Data!$T$10:$T$5009,1,Data!$G$10:$G$5009,$A20,Data!$C$10:$C$5009,2026)/C20,0)</f>
        <v/>
      </c>
    </row>
    <row r="21">
      <c r="A21" s="45" t="inlineStr">
        <is>
          <t>Jet fuel</t>
        </is>
      </c>
      <c r="B21" s="46">
        <f>SUMIFS(Data!$O$10:$O$5009,Data!$T$10:$T$5009,1,Data!$G$10:$G$5009,$A21,Data!$C$10:$C$5009,2025)</f>
        <v/>
      </c>
      <c r="C21" s="46">
        <f>SUMIFS(Data!$O$10:$O$5009,Data!$T$10:$T$5009,1,Data!$G$10:$G$5009,$A21,Data!$C$10:$C$5009,2026)</f>
        <v/>
      </c>
      <c r="D21" s="46">
        <f>C21-B21</f>
        <v/>
      </c>
      <c r="E21" s="52">
        <f>IFERROR(D21/B21,0)</f>
        <v/>
      </c>
      <c r="F21" s="53">
        <f>IFERROR(D21/D$22,0)</f>
        <v/>
      </c>
      <c r="G21" s="53">
        <f>IFERROR(SUMIFS(Data!$Q$10:$Q$5009,Data!$T$10:$T$5009,1,Data!$G$10:$G$5009,$A21,Data!$C$10:$C$5009,2026)/C21,0)</f>
        <v/>
      </c>
    </row>
    <row r="22">
      <c r="A22" s="45" t="inlineStr">
        <is>
          <t>Total</t>
        </is>
      </c>
      <c r="B22" s="47">
        <f>SUM(B15:B21)</f>
        <v/>
      </c>
      <c r="C22" s="47">
        <f>SUM(C15:C21)</f>
        <v/>
      </c>
      <c r="D22" s="47">
        <f>SUM(D15:D21)</f>
        <v/>
      </c>
      <c r="E22" s="54">
        <f>IFERROR(D22/B22,0)</f>
        <v/>
      </c>
    </row>
    <row r="24">
      <c r="A24" s="43" t="inlineStr">
        <is>
          <t xml:space="preserve">  Drill-down by channel: PY vs AC and contribution</t>
        </is>
      </c>
      <c r="B24" s="43" t="n"/>
      <c r="C24" s="43" t="n"/>
      <c r="D24" s="43" t="n"/>
      <c r="E24" s="43" t="n"/>
      <c r="F24" s="43" t="n"/>
      <c r="G24" s="43" t="n"/>
      <c r="H24" s="43" t="n"/>
      <c r="I24" s="43" t="n"/>
    </row>
    <row r="25">
      <c r="A25" s="44" t="inlineStr">
        <is>
          <t>Channel</t>
        </is>
      </c>
      <c r="B25" s="44" t="inlineStr">
        <is>
          <t>PY 2025</t>
        </is>
      </c>
      <c r="C25" s="44" t="inlineStr">
        <is>
          <t>AC 2026</t>
        </is>
      </c>
      <c r="D25" s="44" t="inlineStr">
        <is>
          <t>ΔPY</t>
        </is>
      </c>
      <c r="E25" s="44" t="inlineStr">
        <is>
          <t>ΔPY%</t>
        </is>
      </c>
      <c r="F25" s="44" t="inlineStr">
        <is>
          <t>Share of change</t>
        </is>
      </c>
      <c r="G25" s="44" t="inlineStr">
        <is>
          <t>Margin % AC</t>
        </is>
      </c>
    </row>
    <row r="26">
      <c r="A26" s="45" t="inlineStr">
        <is>
          <t>Term contract</t>
        </is>
      </c>
      <c r="B26" s="46">
        <f>SUMIFS(Data!$O$10:$O$5009,Data!$T$10:$T$5009,1,Data!$H$10:$H$5009,$A26,Data!$C$10:$C$5009,2025)</f>
        <v/>
      </c>
      <c r="C26" s="46">
        <f>SUMIFS(Data!$O$10:$O$5009,Data!$T$10:$T$5009,1,Data!$H$10:$H$5009,$A26,Data!$C$10:$C$5009,2026)</f>
        <v/>
      </c>
      <c r="D26" s="46">
        <f>C26-B26</f>
        <v/>
      </c>
      <c r="E26" s="52">
        <f>IFERROR(D26/B26,0)</f>
        <v/>
      </c>
      <c r="F26" s="53">
        <f>IFERROR(D26/D$29,0)</f>
        <v/>
      </c>
      <c r="G26" s="53">
        <f>IFERROR(SUMIFS(Data!$Q$10:$Q$5009,Data!$T$10:$T$5009,1,Data!$H$10:$H$5009,$A26,Data!$C$10:$C$5009,2026)/C26,0)</f>
        <v/>
      </c>
    </row>
    <row r="27">
      <c r="A27" s="45" t="inlineStr">
        <is>
          <t>Spot</t>
        </is>
      </c>
      <c r="B27" s="46">
        <f>SUMIFS(Data!$O$10:$O$5009,Data!$T$10:$T$5009,1,Data!$H$10:$H$5009,$A27,Data!$C$10:$C$5009,2025)</f>
        <v/>
      </c>
      <c r="C27" s="46">
        <f>SUMIFS(Data!$O$10:$O$5009,Data!$T$10:$T$5009,1,Data!$H$10:$H$5009,$A27,Data!$C$10:$C$5009,2026)</f>
        <v/>
      </c>
      <c r="D27" s="46">
        <f>C27-B27</f>
        <v/>
      </c>
      <c r="E27" s="52">
        <f>IFERROR(D27/B27,0)</f>
        <v/>
      </c>
      <c r="F27" s="53">
        <f>IFERROR(D27/D$29,0)</f>
        <v/>
      </c>
      <c r="G27" s="53">
        <f>IFERROR(SUMIFS(Data!$Q$10:$Q$5009,Data!$T$10:$T$5009,1,Data!$H$10:$H$5009,$A27,Data!$C$10:$C$5009,2026)/C27,0)</f>
        <v/>
      </c>
    </row>
    <row r="28">
      <c r="A28" s="45" t="inlineStr">
        <is>
          <t>Domestic</t>
        </is>
      </c>
      <c r="B28" s="46">
        <f>SUMIFS(Data!$O$10:$O$5009,Data!$T$10:$T$5009,1,Data!$H$10:$H$5009,$A28,Data!$C$10:$C$5009,2025)</f>
        <v/>
      </c>
      <c r="C28" s="46">
        <f>SUMIFS(Data!$O$10:$O$5009,Data!$T$10:$T$5009,1,Data!$H$10:$H$5009,$A28,Data!$C$10:$C$5009,2026)</f>
        <v/>
      </c>
      <c r="D28" s="46">
        <f>C28-B28</f>
        <v/>
      </c>
      <c r="E28" s="52">
        <f>IFERROR(D28/B28,0)</f>
        <v/>
      </c>
      <c r="F28" s="53">
        <f>IFERROR(D28/D$29,0)</f>
        <v/>
      </c>
      <c r="G28" s="53">
        <f>IFERROR(SUMIFS(Data!$Q$10:$Q$5009,Data!$T$10:$T$5009,1,Data!$H$10:$H$5009,$A28,Data!$C$10:$C$5009,2026)/C28,0)</f>
        <v/>
      </c>
    </row>
    <row r="29">
      <c r="A29" s="45" t="inlineStr">
        <is>
          <t>Total</t>
        </is>
      </c>
      <c r="B29" s="47">
        <f>SUM(B26:B28)</f>
        <v/>
      </c>
      <c r="C29" s="47">
        <f>SUM(C26:C28)</f>
        <v/>
      </c>
      <c r="D29" s="47">
        <f>SUM(D26:D28)</f>
        <v/>
      </c>
      <c r="E29" s="54">
        <f>IFERROR(D29/B29,0)</f>
        <v/>
      </c>
    </row>
    <row r="31">
      <c r="A31" s="43" t="inlineStr">
        <is>
          <t xml:space="preserve">  Correlation check (CORREL, all rows): does one number move with another?</t>
        </is>
      </c>
      <c r="B31" s="43" t="n"/>
      <c r="C31" s="43" t="n"/>
      <c r="D31" s="43" t="n"/>
      <c r="E31" s="43" t="n"/>
      <c r="F31" s="43" t="n"/>
      <c r="G31" s="43" t="n"/>
      <c r="H31" s="43" t="n"/>
      <c r="I31" s="43" t="n"/>
    </row>
    <row r="32">
      <c r="A32" s="44" t="inlineStr">
        <is>
          <t>Pair</t>
        </is>
      </c>
      <c r="B32" s="44" t="inlineStr">
        <is>
          <t>CORREL</t>
        </is>
      </c>
      <c r="C32" s="44" t="inlineStr">
        <is>
          <t>Reading</t>
        </is>
      </c>
    </row>
    <row r="33">
      <c r="A33" s="45" t="inlineStr">
        <is>
          <t>Discount vs Qty</t>
        </is>
      </c>
      <c r="B33" s="55">
        <f>CORREL(Data!$N$10:$N$5009,Data!$K$10:$K$5009)</f>
        <v/>
      </c>
      <c r="C33" s="50">
        <f>IF(ABS(B33)&lt;0.3,"Weak link",IF(ABS(B33)&lt;0.7,"Medium link","Strong link"))&amp;IF(B33&gt;=0," (move together)"," (move opposite)")</f>
        <v/>
      </c>
    </row>
    <row r="34">
      <c r="A34" s="45" t="inlineStr">
        <is>
          <t>Price vs Qty</t>
        </is>
      </c>
      <c r="B34" s="55">
        <f>CORREL(Data!$L$10:$L$5009,Data!$K$10:$K$5009)</f>
        <v/>
      </c>
      <c r="C34" s="50">
        <f>IF(ABS(B34)&lt;0.3,"Weak link",IF(ABS(B34)&lt;0.7,"Medium link","Strong link"))&amp;IF(B34&gt;=0," (move together)"," (move opposite)")</f>
        <v/>
      </c>
    </row>
    <row r="35">
      <c r="A35" s="45" t="inlineStr">
        <is>
          <t>Discount vs Profit</t>
        </is>
      </c>
      <c r="B35" s="55">
        <f>CORREL(Data!$N$10:$N$5009,Data!$Q$10:$Q$5009)</f>
        <v/>
      </c>
      <c r="C35" s="50">
        <f>IF(ABS(B35)&lt;0.3,"Weak link",IF(ABS(B35)&lt;0.7,"Medium link","Strong link"))&amp;IF(B35&gt;=0," (move together)"," (move opposite)")</f>
        <v/>
      </c>
    </row>
  </sheetData>
  <mergeCells count="7">
    <mergeCell ref="A2:I2"/>
    <mergeCell ref="A5:I5"/>
    <mergeCell ref="A13:I13"/>
    <mergeCell ref="A1:I1"/>
    <mergeCell ref="A31:I31"/>
    <mergeCell ref="A3:I3"/>
    <mergeCell ref="A24:I24"/>
  </mergeCells>
  <conditionalFormatting sqref="D7:D11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1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5:D22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5:E22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6:D29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6:E29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4BD00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3 · Predictive: what will happen next?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Saudi Aramco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24 months of actual revenue (t = 1..24), a 3-month moving average, and a 12-month forecast with FORECAST.LINEAR and TREND (a straight-line trend). The chart adds a linear trendline.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4" t="inlineStr">
        <is>
          <t>Year</t>
        </is>
      </c>
      <c r="B5" s="44" t="inlineStr">
        <is>
          <t>Month</t>
        </is>
      </c>
      <c r="C5" s="44" t="inlineStr">
        <is>
          <t>t</t>
        </is>
      </c>
      <c r="D5" s="44" t="inlineStr">
        <is>
          <t>Actual revenue</t>
        </is>
      </c>
      <c r="E5" s="44" t="inlineStr">
        <is>
          <t>3-month moving avg</t>
        </is>
      </c>
      <c r="F5" s="44" t="inlineStr">
        <is>
          <t>Forecast (FORECAST.LINEAR)</t>
        </is>
      </c>
      <c r="G5" s="44" t="inlineStr">
        <is>
          <t>Check (TREND)</t>
        </is>
      </c>
    </row>
    <row r="6">
      <c r="A6" s="56" t="n">
        <v>2025</v>
      </c>
      <c r="B6" s="50" t="inlineStr">
        <is>
          <t>Jan</t>
        </is>
      </c>
      <c r="C6" s="56" t="n">
        <v>1</v>
      </c>
      <c r="D6" s="46">
        <f>SUMIFS(Data!$O$10:$O$5009,Data!$T$10:$T$5009,1,Data!$C$10:$C$5009,A6,Data!$D$10:$D$5009,B6)</f>
        <v/>
      </c>
    </row>
    <row r="7">
      <c r="A7" s="56" t="n">
        <v>2025</v>
      </c>
      <c r="B7" s="50" t="inlineStr">
        <is>
          <t>Feb</t>
        </is>
      </c>
      <c r="C7" s="56" t="n">
        <v>2</v>
      </c>
      <c r="D7" s="46">
        <f>SUMIFS(Data!$O$10:$O$5009,Data!$T$10:$T$5009,1,Data!$C$10:$C$5009,A7,Data!$D$10:$D$5009,B7)</f>
        <v/>
      </c>
    </row>
    <row r="8">
      <c r="A8" s="56" t="n">
        <v>2025</v>
      </c>
      <c r="B8" s="50" t="inlineStr">
        <is>
          <t>Mar</t>
        </is>
      </c>
      <c r="C8" s="56" t="n">
        <v>3</v>
      </c>
      <c r="D8" s="46">
        <f>SUMIFS(Data!$O$10:$O$5009,Data!$T$10:$T$5009,1,Data!$C$10:$C$5009,A8,Data!$D$10:$D$5009,B8)</f>
        <v/>
      </c>
      <c r="E8" s="46">
        <f>AVERAGE(D6:D8)</f>
        <v/>
      </c>
    </row>
    <row r="9">
      <c r="A9" s="56" t="n">
        <v>2025</v>
      </c>
      <c r="B9" s="50" t="inlineStr">
        <is>
          <t>Apr</t>
        </is>
      </c>
      <c r="C9" s="56" t="n">
        <v>4</v>
      </c>
      <c r="D9" s="46">
        <f>SUMIFS(Data!$O$10:$O$5009,Data!$T$10:$T$5009,1,Data!$C$10:$C$5009,A9,Data!$D$10:$D$5009,B9)</f>
        <v/>
      </c>
      <c r="E9" s="46">
        <f>AVERAGE(D7:D9)</f>
        <v/>
      </c>
    </row>
    <row r="10">
      <c r="A10" s="56" t="n">
        <v>2025</v>
      </c>
      <c r="B10" s="50" t="inlineStr">
        <is>
          <t>May</t>
        </is>
      </c>
      <c r="C10" s="56" t="n">
        <v>5</v>
      </c>
      <c r="D10" s="46">
        <f>SUMIFS(Data!$O$10:$O$5009,Data!$T$10:$T$5009,1,Data!$C$10:$C$5009,A10,Data!$D$10:$D$5009,B10)</f>
        <v/>
      </c>
      <c r="E10" s="46">
        <f>AVERAGE(D8:D10)</f>
        <v/>
      </c>
    </row>
    <row r="11">
      <c r="A11" s="56" t="n">
        <v>2025</v>
      </c>
      <c r="B11" s="50" t="inlineStr">
        <is>
          <t>Jun</t>
        </is>
      </c>
      <c r="C11" s="56" t="n">
        <v>6</v>
      </c>
      <c r="D11" s="46">
        <f>SUMIFS(Data!$O$10:$O$5009,Data!$T$10:$T$5009,1,Data!$C$10:$C$5009,A11,Data!$D$10:$D$5009,B11)</f>
        <v/>
      </c>
      <c r="E11" s="46">
        <f>AVERAGE(D9:D11)</f>
        <v/>
      </c>
    </row>
    <row r="12">
      <c r="A12" s="56" t="n">
        <v>2025</v>
      </c>
      <c r="B12" s="50" t="inlineStr">
        <is>
          <t>Jul</t>
        </is>
      </c>
      <c r="C12" s="56" t="n">
        <v>7</v>
      </c>
      <c r="D12" s="46">
        <f>SUMIFS(Data!$O$10:$O$5009,Data!$T$10:$T$5009,1,Data!$C$10:$C$5009,A12,Data!$D$10:$D$5009,B12)</f>
        <v/>
      </c>
      <c r="E12" s="46">
        <f>AVERAGE(D10:D12)</f>
        <v/>
      </c>
    </row>
    <row r="13">
      <c r="A13" s="56" t="n">
        <v>2025</v>
      </c>
      <c r="B13" s="50" t="inlineStr">
        <is>
          <t>Aug</t>
        </is>
      </c>
      <c r="C13" s="56" t="n">
        <v>8</v>
      </c>
      <c r="D13" s="46">
        <f>SUMIFS(Data!$O$10:$O$5009,Data!$T$10:$T$5009,1,Data!$C$10:$C$5009,A13,Data!$D$10:$D$5009,B13)</f>
        <v/>
      </c>
      <c r="E13" s="46">
        <f>AVERAGE(D11:D13)</f>
        <v/>
      </c>
    </row>
    <row r="14">
      <c r="A14" s="56" t="n">
        <v>2025</v>
      </c>
      <c r="B14" s="50" t="inlineStr">
        <is>
          <t>Sep</t>
        </is>
      </c>
      <c r="C14" s="56" t="n">
        <v>9</v>
      </c>
      <c r="D14" s="46">
        <f>SUMIFS(Data!$O$10:$O$5009,Data!$T$10:$T$5009,1,Data!$C$10:$C$5009,A14,Data!$D$10:$D$5009,B14)</f>
        <v/>
      </c>
      <c r="E14" s="46">
        <f>AVERAGE(D12:D14)</f>
        <v/>
      </c>
    </row>
    <row r="15">
      <c r="A15" s="56" t="n">
        <v>2025</v>
      </c>
      <c r="B15" s="50" t="inlineStr">
        <is>
          <t>Oct</t>
        </is>
      </c>
      <c r="C15" s="56" t="n">
        <v>10</v>
      </c>
      <c r="D15" s="46">
        <f>SUMIFS(Data!$O$10:$O$5009,Data!$T$10:$T$5009,1,Data!$C$10:$C$5009,A15,Data!$D$10:$D$5009,B15)</f>
        <v/>
      </c>
      <c r="E15" s="46">
        <f>AVERAGE(D13:D15)</f>
        <v/>
      </c>
    </row>
    <row r="16">
      <c r="A16" s="56" t="n">
        <v>2025</v>
      </c>
      <c r="B16" s="50" t="inlineStr">
        <is>
          <t>Nov</t>
        </is>
      </c>
      <c r="C16" s="56" t="n">
        <v>11</v>
      </c>
      <c r="D16" s="46">
        <f>SUMIFS(Data!$O$10:$O$5009,Data!$T$10:$T$5009,1,Data!$C$10:$C$5009,A16,Data!$D$10:$D$5009,B16)</f>
        <v/>
      </c>
      <c r="E16" s="46">
        <f>AVERAGE(D14:D16)</f>
        <v/>
      </c>
    </row>
    <row r="17">
      <c r="A17" s="56" t="n">
        <v>2025</v>
      </c>
      <c r="B17" s="50" t="inlineStr">
        <is>
          <t>Dec</t>
        </is>
      </c>
      <c r="C17" s="56" t="n">
        <v>12</v>
      </c>
      <c r="D17" s="46">
        <f>SUMIFS(Data!$O$10:$O$5009,Data!$T$10:$T$5009,1,Data!$C$10:$C$5009,A17,Data!$D$10:$D$5009,B17)</f>
        <v/>
      </c>
      <c r="E17" s="46">
        <f>AVERAGE(D15:D17)</f>
        <v/>
      </c>
    </row>
    <row r="18">
      <c r="A18" s="56" t="n">
        <v>2026</v>
      </c>
      <c r="B18" s="50" t="inlineStr">
        <is>
          <t>Jan</t>
        </is>
      </c>
      <c r="C18" s="56" t="n">
        <v>13</v>
      </c>
      <c r="D18" s="46">
        <f>SUMIFS(Data!$O$10:$O$5009,Data!$T$10:$T$5009,1,Data!$C$10:$C$5009,A18,Data!$D$10:$D$5009,B18)</f>
        <v/>
      </c>
      <c r="E18" s="46">
        <f>AVERAGE(D16:D18)</f>
        <v/>
      </c>
    </row>
    <row r="19">
      <c r="A19" s="56" t="n">
        <v>2026</v>
      </c>
      <c r="B19" s="50" t="inlineStr">
        <is>
          <t>Feb</t>
        </is>
      </c>
      <c r="C19" s="56" t="n">
        <v>14</v>
      </c>
      <c r="D19" s="46">
        <f>SUMIFS(Data!$O$10:$O$5009,Data!$T$10:$T$5009,1,Data!$C$10:$C$5009,A19,Data!$D$10:$D$5009,B19)</f>
        <v/>
      </c>
      <c r="E19" s="46">
        <f>AVERAGE(D17:D19)</f>
        <v/>
      </c>
    </row>
    <row r="20">
      <c r="A20" s="56" t="n">
        <v>2026</v>
      </c>
      <c r="B20" s="50" t="inlineStr">
        <is>
          <t>Mar</t>
        </is>
      </c>
      <c r="C20" s="56" t="n">
        <v>15</v>
      </c>
      <c r="D20" s="46">
        <f>SUMIFS(Data!$O$10:$O$5009,Data!$T$10:$T$5009,1,Data!$C$10:$C$5009,A20,Data!$D$10:$D$5009,B20)</f>
        <v/>
      </c>
      <c r="E20" s="46">
        <f>AVERAGE(D18:D20)</f>
        <v/>
      </c>
    </row>
    <row r="21">
      <c r="A21" s="56" t="n">
        <v>2026</v>
      </c>
      <c r="B21" s="50" t="inlineStr">
        <is>
          <t>Apr</t>
        </is>
      </c>
      <c r="C21" s="56" t="n">
        <v>16</v>
      </c>
      <c r="D21" s="46">
        <f>SUMIFS(Data!$O$10:$O$5009,Data!$T$10:$T$5009,1,Data!$C$10:$C$5009,A21,Data!$D$10:$D$5009,B21)</f>
        <v/>
      </c>
      <c r="E21" s="46">
        <f>AVERAGE(D19:D21)</f>
        <v/>
      </c>
    </row>
    <row r="22">
      <c r="A22" s="56" t="n">
        <v>2026</v>
      </c>
      <c r="B22" s="50" t="inlineStr">
        <is>
          <t>May</t>
        </is>
      </c>
      <c r="C22" s="56" t="n">
        <v>17</v>
      </c>
      <c r="D22" s="46">
        <f>SUMIFS(Data!$O$10:$O$5009,Data!$T$10:$T$5009,1,Data!$C$10:$C$5009,A22,Data!$D$10:$D$5009,B22)</f>
        <v/>
      </c>
      <c r="E22" s="46">
        <f>AVERAGE(D20:D22)</f>
        <v/>
      </c>
    </row>
    <row r="23">
      <c r="A23" s="56" t="n">
        <v>2026</v>
      </c>
      <c r="B23" s="50" t="inlineStr">
        <is>
          <t>Jun</t>
        </is>
      </c>
      <c r="C23" s="56" t="n">
        <v>18</v>
      </c>
      <c r="D23" s="46">
        <f>SUMIFS(Data!$O$10:$O$5009,Data!$T$10:$T$5009,1,Data!$C$10:$C$5009,A23,Data!$D$10:$D$5009,B23)</f>
        <v/>
      </c>
      <c r="E23" s="46">
        <f>AVERAGE(D21:D23)</f>
        <v/>
      </c>
    </row>
    <row r="24">
      <c r="A24" s="56" t="n">
        <v>2026</v>
      </c>
      <c r="B24" s="50" t="inlineStr">
        <is>
          <t>Jul</t>
        </is>
      </c>
      <c r="C24" s="56" t="n">
        <v>19</v>
      </c>
      <c r="D24" s="46">
        <f>SUMIFS(Data!$O$10:$O$5009,Data!$T$10:$T$5009,1,Data!$C$10:$C$5009,A24,Data!$D$10:$D$5009,B24)</f>
        <v/>
      </c>
      <c r="E24" s="46">
        <f>AVERAGE(D22:D24)</f>
        <v/>
      </c>
    </row>
    <row r="25">
      <c r="A25" s="56" t="n">
        <v>2026</v>
      </c>
      <c r="B25" s="50" t="inlineStr">
        <is>
          <t>Aug</t>
        </is>
      </c>
      <c r="C25" s="56" t="n">
        <v>20</v>
      </c>
      <c r="D25" s="46">
        <f>SUMIFS(Data!$O$10:$O$5009,Data!$T$10:$T$5009,1,Data!$C$10:$C$5009,A25,Data!$D$10:$D$5009,B25)</f>
        <v/>
      </c>
      <c r="E25" s="46">
        <f>AVERAGE(D23:D25)</f>
        <v/>
      </c>
    </row>
    <row r="26">
      <c r="A26" s="56" t="n">
        <v>2026</v>
      </c>
      <c r="B26" s="50" t="inlineStr">
        <is>
          <t>Sep</t>
        </is>
      </c>
      <c r="C26" s="56" t="n">
        <v>21</v>
      </c>
      <c r="D26" s="46">
        <f>SUMIFS(Data!$O$10:$O$5009,Data!$T$10:$T$5009,1,Data!$C$10:$C$5009,A26,Data!$D$10:$D$5009,B26)</f>
        <v/>
      </c>
      <c r="E26" s="46">
        <f>AVERAGE(D24:D26)</f>
        <v/>
      </c>
    </row>
    <row r="27">
      <c r="A27" s="56" t="n">
        <v>2026</v>
      </c>
      <c r="B27" s="50" t="inlineStr">
        <is>
          <t>Oct</t>
        </is>
      </c>
      <c r="C27" s="56" t="n">
        <v>22</v>
      </c>
      <c r="D27" s="46">
        <f>SUMIFS(Data!$O$10:$O$5009,Data!$T$10:$T$5009,1,Data!$C$10:$C$5009,A27,Data!$D$10:$D$5009,B27)</f>
        <v/>
      </c>
      <c r="E27" s="46">
        <f>AVERAGE(D25:D27)</f>
        <v/>
      </c>
    </row>
    <row r="28">
      <c r="A28" s="56" t="n">
        <v>2026</v>
      </c>
      <c r="B28" s="50" t="inlineStr">
        <is>
          <t>Nov</t>
        </is>
      </c>
      <c r="C28" s="56" t="n">
        <v>23</v>
      </c>
      <c r="D28" s="46">
        <f>SUMIFS(Data!$O$10:$O$5009,Data!$T$10:$T$5009,1,Data!$C$10:$C$5009,A28,Data!$D$10:$D$5009,B28)</f>
        <v/>
      </c>
      <c r="E28" s="46">
        <f>AVERAGE(D26:D28)</f>
        <v/>
      </c>
    </row>
    <row r="29">
      <c r="A29" s="56" t="n">
        <v>2026</v>
      </c>
      <c r="B29" s="50" t="inlineStr">
        <is>
          <t>Dec</t>
        </is>
      </c>
      <c r="C29" s="56" t="n">
        <v>24</v>
      </c>
      <c r="D29" s="46">
        <f>SUMIFS(Data!$O$10:$O$5009,Data!$T$10:$T$5009,1,Data!$C$10:$C$5009,A29,Data!$D$10:$D$5009,B29)</f>
        <v/>
      </c>
      <c r="E29" s="46">
        <f>AVERAGE(D27:D29)</f>
        <v/>
      </c>
      <c r="F29" s="46">
        <f>D29</f>
        <v/>
      </c>
    </row>
    <row r="30">
      <c r="A30" s="56" t="n">
        <v>2027</v>
      </c>
      <c r="B30" s="50" t="inlineStr">
        <is>
          <t>Jan</t>
        </is>
      </c>
      <c r="C30" s="56" t="n">
        <v>25</v>
      </c>
      <c r="F30" s="47">
        <f>_xlfn.FORECAST.LINEAR(C30,$D$6:$D$29,$C$6:$C$29)</f>
        <v/>
      </c>
      <c r="G30" s="46">
        <f>TREND($D$6:$D$29,$C$6:$C$29,C30)</f>
        <v/>
      </c>
    </row>
    <row r="31">
      <c r="A31" s="56" t="n">
        <v>2027</v>
      </c>
      <c r="B31" s="50" t="inlineStr">
        <is>
          <t>Feb</t>
        </is>
      </c>
      <c r="C31" s="56" t="n">
        <v>26</v>
      </c>
      <c r="F31" s="47">
        <f>_xlfn.FORECAST.LINEAR(C31,$D$6:$D$29,$C$6:$C$29)</f>
        <v/>
      </c>
      <c r="G31" s="46">
        <f>TREND($D$6:$D$29,$C$6:$C$29,C31)</f>
        <v/>
      </c>
    </row>
    <row r="32">
      <c r="A32" s="56" t="n">
        <v>2027</v>
      </c>
      <c r="B32" s="50" t="inlineStr">
        <is>
          <t>Mar</t>
        </is>
      </c>
      <c r="C32" s="56" t="n">
        <v>27</v>
      </c>
      <c r="F32" s="47">
        <f>_xlfn.FORECAST.LINEAR(C32,$D$6:$D$29,$C$6:$C$29)</f>
        <v/>
      </c>
      <c r="G32" s="46">
        <f>TREND($D$6:$D$29,$C$6:$C$29,C32)</f>
        <v/>
      </c>
    </row>
    <row r="33">
      <c r="A33" s="56" t="n">
        <v>2027</v>
      </c>
      <c r="B33" s="50" t="inlineStr">
        <is>
          <t>Apr</t>
        </is>
      </c>
      <c r="C33" s="56" t="n">
        <v>28</v>
      </c>
      <c r="F33" s="47">
        <f>_xlfn.FORECAST.LINEAR(C33,$D$6:$D$29,$C$6:$C$29)</f>
        <v/>
      </c>
      <c r="G33" s="46">
        <f>TREND($D$6:$D$29,$C$6:$C$29,C33)</f>
        <v/>
      </c>
    </row>
    <row r="34">
      <c r="A34" s="56" t="n">
        <v>2027</v>
      </c>
      <c r="B34" s="50" t="inlineStr">
        <is>
          <t>May</t>
        </is>
      </c>
      <c r="C34" s="56" t="n">
        <v>29</v>
      </c>
      <c r="F34" s="47">
        <f>_xlfn.FORECAST.LINEAR(C34,$D$6:$D$29,$C$6:$C$29)</f>
        <v/>
      </c>
      <c r="G34" s="46">
        <f>TREND($D$6:$D$29,$C$6:$C$29,C34)</f>
        <v/>
      </c>
    </row>
    <row r="35">
      <c r="A35" s="56" t="n">
        <v>2027</v>
      </c>
      <c r="B35" s="50" t="inlineStr">
        <is>
          <t>Jun</t>
        </is>
      </c>
      <c r="C35" s="56" t="n">
        <v>30</v>
      </c>
      <c r="F35" s="47">
        <f>_xlfn.FORECAST.LINEAR(C35,$D$6:$D$29,$C$6:$C$29)</f>
        <v/>
      </c>
      <c r="G35" s="46">
        <f>TREND($D$6:$D$29,$C$6:$C$29,C35)</f>
        <v/>
      </c>
    </row>
    <row r="36">
      <c r="A36" s="56" t="n">
        <v>2027</v>
      </c>
      <c r="B36" s="50" t="inlineStr">
        <is>
          <t>Jul</t>
        </is>
      </c>
      <c r="C36" s="56" t="n">
        <v>31</v>
      </c>
      <c r="F36" s="47">
        <f>_xlfn.FORECAST.LINEAR(C36,$D$6:$D$29,$C$6:$C$29)</f>
        <v/>
      </c>
      <c r="G36" s="46">
        <f>TREND($D$6:$D$29,$C$6:$C$29,C36)</f>
        <v/>
      </c>
    </row>
    <row r="37">
      <c r="A37" s="56" t="n">
        <v>2027</v>
      </c>
      <c r="B37" s="50" t="inlineStr">
        <is>
          <t>Aug</t>
        </is>
      </c>
      <c r="C37" s="56" t="n">
        <v>32</v>
      </c>
      <c r="F37" s="47">
        <f>_xlfn.FORECAST.LINEAR(C37,$D$6:$D$29,$C$6:$C$29)</f>
        <v/>
      </c>
      <c r="G37" s="46">
        <f>TREND($D$6:$D$29,$C$6:$C$29,C37)</f>
        <v/>
      </c>
    </row>
    <row r="38">
      <c r="A38" s="56" t="n">
        <v>2027</v>
      </c>
      <c r="B38" s="50" t="inlineStr">
        <is>
          <t>Sep</t>
        </is>
      </c>
      <c r="C38" s="56" t="n">
        <v>33</v>
      </c>
      <c r="F38" s="47">
        <f>_xlfn.FORECAST.LINEAR(C38,$D$6:$D$29,$C$6:$C$29)</f>
        <v/>
      </c>
      <c r="G38" s="46">
        <f>TREND($D$6:$D$29,$C$6:$C$29,C38)</f>
        <v/>
      </c>
    </row>
    <row r="39">
      <c r="A39" s="56" t="n">
        <v>2027</v>
      </c>
      <c r="B39" s="50" t="inlineStr">
        <is>
          <t>Oct</t>
        </is>
      </c>
      <c r="C39" s="56" t="n">
        <v>34</v>
      </c>
      <c r="F39" s="47">
        <f>_xlfn.FORECAST.LINEAR(C39,$D$6:$D$29,$C$6:$C$29)</f>
        <v/>
      </c>
      <c r="G39" s="46">
        <f>TREND($D$6:$D$29,$C$6:$C$29,C39)</f>
        <v/>
      </c>
    </row>
    <row r="40">
      <c r="A40" s="56" t="n">
        <v>2027</v>
      </c>
      <c r="B40" s="50" t="inlineStr">
        <is>
          <t>Nov</t>
        </is>
      </c>
      <c r="C40" s="56" t="n">
        <v>35</v>
      </c>
      <c r="F40" s="47">
        <f>_xlfn.FORECAST.LINEAR(C40,$D$6:$D$29,$C$6:$C$29)</f>
        <v/>
      </c>
      <c r="G40" s="46">
        <f>TREND($D$6:$D$29,$C$6:$C$29,C40)</f>
        <v/>
      </c>
    </row>
    <row r="41">
      <c r="A41" s="56" t="n">
        <v>2027</v>
      </c>
      <c r="B41" s="50" t="inlineStr">
        <is>
          <t>Dec</t>
        </is>
      </c>
      <c r="C41" s="56" t="n">
        <v>36</v>
      </c>
      <c r="F41" s="47">
        <f>_xlfn.FORECAST.LINEAR(C41,$D$6:$D$29,$C$6:$C$29)</f>
        <v/>
      </c>
      <c r="G41" s="46">
        <f>TREND($D$6:$D$29,$C$6:$C$29,C41)</f>
        <v/>
      </c>
    </row>
    <row r="43">
      <c r="A43" s="45" t="inlineStr">
        <is>
          <t>Trend per month (SLOPE)</t>
        </is>
      </c>
      <c r="D43" s="46">
        <f>SLOPE(D6:D29,C6:C29)</f>
        <v/>
      </c>
    </row>
    <row r="44">
      <c r="A44" s="45" t="inlineStr">
        <is>
          <t>Forecast total 2027</t>
        </is>
      </c>
      <c r="D44" s="47">
        <f>SUM(F30:F41)</f>
        <v/>
      </c>
    </row>
    <row r="45">
      <c r="A45" s="45" t="inlineStr">
        <is>
          <t>Fit (R², RSQ)</t>
        </is>
      </c>
      <c r="D45" s="55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84BD00"/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4 · Prescriptive: what should we do?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Saudi Aramco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Change the yellow inputs to test a plan (what-if). Then use Goal Seek to find the price change for a target margin. The action table uses IF rules to suggest a next step.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Base: year 2026, rows in view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5" t="inlineStr">
        <is>
          <t>Gross sales 2026</t>
        </is>
      </c>
      <c r="B6" s="46">
        <f>SUMIFS(Data!$M$10:$M$5009,Data!$T$10:$T$5009,1,Data!$C$10:$C$5009,2026)</f>
        <v/>
      </c>
    </row>
    <row r="7">
      <c r="A7" s="45" t="inlineStr">
        <is>
          <t>Discount 2026</t>
        </is>
      </c>
      <c r="B7" s="46">
        <f>SUMIFS(Data!$N$10:$N$5009,Data!$T$10:$T$5009,1,Data!$C$10:$C$5009,2026)</f>
        <v/>
      </c>
    </row>
    <row r="8">
      <c r="A8" s="45" t="inlineStr">
        <is>
          <t>Cost 2026</t>
        </is>
      </c>
      <c r="B8" s="46">
        <f>SUMIFS(Data!$P$10:$P$5009,Data!$T$10:$T$5009,1,Data!$C$10:$C$5009,2026)</f>
        <v/>
      </c>
    </row>
    <row r="9">
      <c r="A9" s="45" t="inlineStr">
        <is>
          <t>Revenue 2026</t>
        </is>
      </c>
      <c r="B9" s="46">
        <f>B6-B7</f>
        <v/>
      </c>
    </row>
    <row r="10">
      <c r="A10" s="45" t="inlineStr">
        <is>
          <t>Profit 2026</t>
        </is>
      </c>
      <c r="B10" s="46">
        <f>B9-B8</f>
        <v/>
      </c>
    </row>
    <row r="11">
      <c r="A11" s="45" t="inlineStr">
        <is>
          <t>Margin 2026</t>
        </is>
      </c>
      <c r="B11" s="53">
        <f>IFERROR(B10/B9,0)</f>
        <v/>
      </c>
    </row>
    <row r="13">
      <c r="A13" s="43" t="inlineStr">
        <is>
          <t xml:space="preserve">  What-if inputs (yellow: type here)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5" t="inlineStr">
        <is>
          <t>Price change %</t>
        </is>
      </c>
      <c r="B14" s="57" t="n">
        <v>0.03</v>
      </c>
    </row>
    <row r="15">
      <c r="A15" s="45" t="inlineStr">
        <is>
          <t>Discount change %</t>
        </is>
      </c>
      <c r="B15" s="57" t="n">
        <v>-0.1</v>
      </c>
    </row>
    <row r="16">
      <c r="A16" s="45" t="inlineStr">
        <is>
          <t>Cost change %</t>
        </is>
      </c>
      <c r="B16" s="57" t="n">
        <v>0.02</v>
      </c>
    </row>
    <row r="17">
      <c r="A17" s="45" t="inlineStr">
        <is>
          <t>Volume change %</t>
        </is>
      </c>
      <c r="B17" s="57" t="n">
        <v>-0.01</v>
      </c>
    </row>
    <row r="19">
      <c r="A19" s="43" t="inlineStr">
        <is>
          <t xml:space="preserve">  What-if result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5" t="inlineStr">
        <is>
          <t>New revenue</t>
        </is>
      </c>
      <c r="B20" s="47">
        <f>(B6*(1+B14)-B7*(1+B15))*(1+B17)</f>
        <v/>
      </c>
    </row>
    <row r="21">
      <c r="A21" s="45" t="inlineStr">
        <is>
          <t>New cost</t>
        </is>
      </c>
      <c r="B21" s="47">
        <f>B8*(1+B16)*(1+B17)</f>
        <v/>
      </c>
    </row>
    <row r="22">
      <c r="A22" s="45" t="inlineStr">
        <is>
          <t>New profit</t>
        </is>
      </c>
      <c r="B22" s="47">
        <f>B20-B21</f>
        <v/>
      </c>
    </row>
    <row r="23">
      <c r="A23" s="45" t="inlineStr">
        <is>
          <t>New margin</t>
        </is>
      </c>
      <c r="B23" s="58">
        <f>IFERROR(B22/B20,0)</f>
        <v/>
      </c>
    </row>
    <row r="24">
      <c r="A24" s="45" t="inlineStr">
        <is>
          <t>Profit change vs base</t>
        </is>
      </c>
      <c r="B24" s="47">
        <f>B22-B10</f>
        <v/>
      </c>
    </row>
    <row r="26">
      <c r="A26" s="43" t="inlineStr">
        <is>
          <t xml:space="preserve">  Goal Seek (Data › What-If Analysis › Goal Seek)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5" t="inlineStr">
        <is>
          <t>Target margin</t>
        </is>
      </c>
      <c r="B27" s="59" t="n">
        <v>0.5</v>
      </c>
    </row>
    <row r="28" ht="30" customHeight="1">
      <c r="A28" s="45" t="inlineStr">
        <is>
          <t>Steps</t>
        </is>
      </c>
      <c r="B28" s="60" t="inlineStr">
        <is>
          <t>1) Click B23 (New margin). 2) Data › What-If Analysis › Goal Seek. 3) Set cell: B23, To value: the target in B27, By changing cell: B14 (Price change %). 4) OK.</t>
        </is>
      </c>
      <c r="C28" s="60" t="n"/>
      <c r="D28" s="60" t="n"/>
      <c r="E28" s="60" t="n"/>
      <c r="F28" s="60" t="n"/>
      <c r="G28" s="60" t="n"/>
      <c r="H28" s="60" t="n"/>
      <c r="I28" s="60" t="n"/>
    </row>
    <row r="29" ht="30" customHeight="1">
      <c r="A29" s="45" t="inlineStr">
        <is>
          <t>Check answer</t>
        </is>
      </c>
      <c r="B29" s="60" t="inlineStr">
        <is>
          <t>The cell below gives the exact price change, so you can check Goal Seek.</t>
        </is>
      </c>
      <c r="C29" s="60" t="n"/>
      <c r="D29" s="60" t="n"/>
      <c r="E29" s="60" t="n"/>
      <c r="F29" s="60" t="n"/>
      <c r="G29" s="60" t="n"/>
      <c r="H29" s="60" t="n"/>
      <c r="I29" s="60" t="n"/>
    </row>
    <row r="30">
      <c r="A30" s="45" t="inlineStr">
        <is>
          <t>Price change needed</t>
        </is>
      </c>
      <c r="B30" s="61">
        <f>IFERROR((B8*(1+B16)/(1-B27)+B7*(1+B15))/B6-1,0)</f>
        <v/>
      </c>
    </row>
    <row r="31">
      <c r="A31" s="45" t="inlineStr">
        <is>
          <t>Revenue needed</t>
        </is>
      </c>
      <c r="B31" s="47">
        <f>B8*(1+B16)*(1+B17)/(1-B27)</f>
        <v/>
      </c>
    </row>
    <row r="33">
      <c r="A33" s="43" t="inlineStr">
        <is>
          <t xml:space="preserve">  Action table: IF rules give a recommendation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5" t="inlineStr">
        <is>
          <t>Rules</t>
        </is>
      </c>
      <c r="B34" s="60" t="inlineStr">
        <is>
          <t>Margin &lt; 45% → fix price/discount · ΔPY% &lt; 0 → find the cause, push sales · ΔPY% ≥ 10% and margin OK → invest to grow · else → keep steady</t>
        </is>
      </c>
      <c r="C34" s="60" t="n"/>
      <c r="D34" s="60" t="n"/>
      <c r="E34" s="60" t="n"/>
      <c r="F34" s="60" t="n"/>
      <c r="G34" s="60" t="n"/>
      <c r="H34" s="60" t="n"/>
      <c r="I34" s="60" t="n"/>
    </row>
    <row r="35">
      <c r="A35" s="44" t="inlineStr">
        <is>
          <t>Item</t>
        </is>
      </c>
      <c r="B35" s="44" t="inlineStr">
        <is>
          <t>ΔPY%</t>
        </is>
      </c>
      <c r="C35" s="44" t="inlineStr">
        <is>
          <t>Margin % AC</t>
        </is>
      </c>
      <c r="D35" s="44" t="inlineStr">
        <is>
          <t>Recommendation</t>
        </is>
      </c>
    </row>
    <row r="36">
      <c r="A36" s="45">
        <f>Diagnostic!A15</f>
        <v/>
      </c>
      <c r="B36" s="52">
        <f>Diagnostic!E15</f>
        <v/>
      </c>
      <c r="C36" s="53">
        <f>Diagnostic!G15</f>
        <v/>
      </c>
      <c r="D36" s="45">
        <f>IF(C36&lt;0.45,"Fix price / cut discount",IF(B36&lt;0,"Find the cause, push sales",IF(B36&gt;=0.1,"Invest to grow","Keep steady")))</f>
        <v/>
      </c>
      <c r="E36" s="62" t="n"/>
      <c r="F36" s="62" t="n"/>
      <c r="G36" s="63" t="n"/>
    </row>
    <row r="37">
      <c r="A37" s="45">
        <f>Diagnostic!A16</f>
        <v/>
      </c>
      <c r="B37" s="52">
        <f>Diagnostic!E16</f>
        <v/>
      </c>
      <c r="C37" s="53">
        <f>Diagnostic!G16</f>
        <v/>
      </c>
      <c r="D37" s="45">
        <f>IF(C37&lt;0.45,"Fix price / cut discount",IF(B37&lt;0,"Find the cause, push sales",IF(B37&gt;=0.1,"Invest to grow","Keep steady")))</f>
        <v/>
      </c>
      <c r="E37" s="62" t="n"/>
      <c r="F37" s="62" t="n"/>
      <c r="G37" s="63" t="n"/>
    </row>
    <row r="38">
      <c r="A38" s="45">
        <f>Diagnostic!A17</f>
        <v/>
      </c>
      <c r="B38" s="52">
        <f>Diagnostic!E17</f>
        <v/>
      </c>
      <c r="C38" s="53">
        <f>Diagnostic!G17</f>
        <v/>
      </c>
      <c r="D38" s="45">
        <f>IF(C38&lt;0.45,"Fix price / cut discount",IF(B38&lt;0,"Find the cause, push sales",IF(B38&gt;=0.1,"Invest to grow","Keep steady")))</f>
        <v/>
      </c>
      <c r="E38" s="62" t="n"/>
      <c r="F38" s="62" t="n"/>
      <c r="G38" s="63" t="n"/>
    </row>
    <row r="39">
      <c r="A39" s="45">
        <f>Diagnostic!A18</f>
        <v/>
      </c>
      <c r="B39" s="52">
        <f>Diagnostic!E18</f>
        <v/>
      </c>
      <c r="C39" s="53">
        <f>Diagnostic!G18</f>
        <v/>
      </c>
      <c r="D39" s="45">
        <f>IF(C39&lt;0.45,"Fix price / cut discount",IF(B39&lt;0,"Find the cause, push sales",IF(B39&gt;=0.1,"Invest to grow","Keep steady")))</f>
        <v/>
      </c>
      <c r="E39" s="62" t="n"/>
      <c r="F39" s="62" t="n"/>
      <c r="G39" s="63" t="n"/>
    </row>
    <row r="40">
      <c r="A40" s="45">
        <f>Diagnostic!A19</f>
        <v/>
      </c>
      <c r="B40" s="52">
        <f>Diagnostic!E19</f>
        <v/>
      </c>
      <c r="C40" s="53">
        <f>Diagnostic!G19</f>
        <v/>
      </c>
      <c r="D40" s="45">
        <f>IF(C40&lt;0.45,"Fix price / cut discount",IF(B40&lt;0,"Find the cause, push sales",IF(B40&gt;=0.1,"Invest to grow","Keep steady")))</f>
        <v/>
      </c>
      <c r="E40" s="62" t="n"/>
      <c r="F40" s="62" t="n"/>
      <c r="G40" s="63" t="n"/>
    </row>
    <row r="41">
      <c r="A41" s="45">
        <f>Diagnostic!A20</f>
        <v/>
      </c>
      <c r="B41" s="52">
        <f>Diagnostic!E20</f>
        <v/>
      </c>
      <c r="C41" s="53">
        <f>Diagnostic!G20</f>
        <v/>
      </c>
      <c r="D41" s="45">
        <f>IF(C41&lt;0.45,"Fix price / cut discount",IF(B41&lt;0,"Find the cause, push sales",IF(B41&gt;=0.1,"Invest to grow","Keep steady")))</f>
        <v/>
      </c>
      <c r="E41" s="62" t="n"/>
      <c r="F41" s="62" t="n"/>
      <c r="G41" s="63" t="n"/>
    </row>
    <row r="42">
      <c r="A42" s="45">
        <f>Diagnostic!A21</f>
        <v/>
      </c>
      <c r="B42" s="52">
        <f>Diagnostic!E21</f>
        <v/>
      </c>
      <c r="C42" s="53">
        <f>Diagnostic!G21</f>
        <v/>
      </c>
      <c r="D42" s="45">
        <f>IF(C42&lt;0.45,"Fix price / cut discount",IF(B42&lt;0,"Find the cause, push sales",IF(B42&gt;=0.1,"Invest to grow","Keep steady")))</f>
        <v/>
      </c>
      <c r="E42" s="62" t="n"/>
      <c r="F42" s="62" t="n"/>
      <c r="G42" s="63" t="n"/>
    </row>
    <row r="43">
      <c r="A43" s="45">
        <f>Diagnostic!A7</f>
        <v/>
      </c>
      <c r="B43" s="52">
        <f>Diagnostic!E7</f>
        <v/>
      </c>
      <c r="C43" s="53">
        <f>Diagnostic!G7</f>
        <v/>
      </c>
      <c r="D43" s="45">
        <f>IF(C43&lt;0.45,"Fix price / cut discount",IF(B43&lt;0,"Find the cause, push sales",IF(B43&gt;=0.1,"Invest to grow","Keep steady")))</f>
        <v/>
      </c>
      <c r="E43" s="62" t="n"/>
      <c r="F43" s="62" t="n"/>
      <c r="G43" s="63" t="n"/>
    </row>
    <row r="44">
      <c r="A44" s="45">
        <f>Diagnostic!A8</f>
        <v/>
      </c>
      <c r="B44" s="52">
        <f>Diagnostic!E8</f>
        <v/>
      </c>
      <c r="C44" s="53">
        <f>Diagnostic!G8</f>
        <v/>
      </c>
      <c r="D44" s="45">
        <f>IF(C44&lt;0.45,"Fix price / cut discount",IF(B44&lt;0,"Find the cause, push sales",IF(B44&gt;=0.1,"Invest to grow","Keep steady")))</f>
        <v/>
      </c>
      <c r="E44" s="62" t="n"/>
      <c r="F44" s="62" t="n"/>
      <c r="G44" s="63" t="n"/>
    </row>
    <row r="45">
      <c r="A45" s="45">
        <f>Diagnostic!A9</f>
        <v/>
      </c>
      <c r="B45" s="52">
        <f>Diagnostic!E9</f>
        <v/>
      </c>
      <c r="C45" s="53">
        <f>Diagnostic!G9</f>
        <v/>
      </c>
      <c r="D45" s="45">
        <f>IF(C45&lt;0.45,"Fix price / cut discount",IF(B45&lt;0,"Find the cause, push sales",IF(B45&gt;=0.1,"Invest to grow","Keep steady")))</f>
        <v/>
      </c>
      <c r="E45" s="62" t="n"/>
      <c r="F45" s="62" t="n"/>
      <c r="G45" s="63" t="n"/>
    </row>
    <row r="46">
      <c r="A46" s="45">
        <f>Diagnostic!A10</f>
        <v/>
      </c>
      <c r="B46" s="52">
        <f>Diagnostic!E10</f>
        <v/>
      </c>
      <c r="C46" s="53">
        <f>Diagnostic!G10</f>
        <v/>
      </c>
      <c r="D46" s="45">
        <f>IF(C46&lt;0.45,"Fix price / cut discount",IF(B46&lt;0,"Find the cause, push sales",IF(B46&gt;=0.1,"Invest to grow","Keep steady")))</f>
        <v/>
      </c>
      <c r="E46" s="62" t="n"/>
      <c r="F46" s="62" t="n"/>
      <c r="G46" s="63" t="n"/>
    </row>
  </sheetData>
  <mergeCells count="22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T5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4" customWidth="1" min="18" max="18"/>
    <col width="11" customWidth="1" min="19" max="19"/>
    <col width="11" customWidth="1" min="20" max="20"/>
  </cols>
  <sheetData>
    <row r="1">
      <c r="A1" s="64" t="inlineStr">
        <is>
          <t>About this data</t>
        </is>
      </c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</row>
    <row r="2" ht="16" customHeight="1">
      <c r="A2" s="65" t="inlineStr">
        <is>
          <t>EXAMPLE PRACTICE DATA, not real Saudi Aramco figures. Every number is simulated for learning Excel; it is not from any Saudi Aramco report.</t>
        </is>
      </c>
      <c r="B2" s="65" t="n"/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</row>
    <row r="3" ht="30" customHeight="1">
      <c r="A3" s="60" t="inlineStr">
        <is>
          <t>What it is: made-up cargoes of crude oil and refined products from an Aramco-like producer to buyers in Asia, Europe, North America and the Middle East.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  <c r="L3" s="60" t="n"/>
      <c r="M3" s="60" t="n"/>
      <c r="N3" s="60" t="n"/>
    </row>
    <row r="4" ht="16" customHeight="1">
      <c r="A4" s="60" t="inlineStr">
        <is>
          <t>One row = one cargo or delivery of one crude grade or refined product. Years: Jan 2025 to Dec 2026. Money is in US dollars ($).</t>
        </is>
      </c>
      <c r="B4" s="60" t="n"/>
      <c r="C4" s="60" t="n"/>
      <c r="D4" s="60" t="n"/>
      <c r="E4" s="60" t="n"/>
      <c r="F4" s="60" t="n"/>
      <c r="G4" s="60" t="n"/>
      <c r="H4" s="60" t="n"/>
      <c r="I4" s="60" t="n"/>
      <c r="J4" s="60" t="n"/>
      <c r="K4" s="60" t="n"/>
      <c r="L4" s="60" t="n"/>
      <c r="M4" s="60" t="n"/>
      <c r="N4" s="60" t="n"/>
    </row>
    <row r="5" ht="30" customHeight="1">
      <c r="A5" s="60" t="inlineStr">
        <is>
          <t>Columns: ID = row number · Date / Year / Month = when · Region / Country = where · Product = grade · Channel = how it was sold · CustomerType = who bought · Manager = person in charge (made-up name).</t>
        </is>
      </c>
      <c r="B5" s="60" t="n"/>
      <c r="C5" s="60" t="n"/>
      <c r="D5" s="60" t="n"/>
      <c r="E5" s="60" t="n"/>
      <c r="F5" s="60" t="n"/>
      <c r="G5" s="60" t="n"/>
      <c r="H5" s="60" t="n"/>
      <c r="I5" s="60" t="n"/>
      <c r="J5" s="60" t="n"/>
      <c r="K5" s="60" t="n"/>
      <c r="L5" s="60" t="n"/>
      <c r="M5" s="60" t="n"/>
      <c r="N5" s="60" t="n"/>
    </row>
    <row r="6" ht="30" customHeight="1">
      <c r="A6" s="60" t="inlineStr">
        <is>
          <t>Qty = barrels of oil or product · Price = price of one unit · GrossSales = Qty × Price · Discount = money given off · Revenue = GrossSales − Discount · Cost = cost of what was sold · Profit = Revenue − Cost.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  <c r="L6" s="60" t="n"/>
      <c r="M6" s="60" t="n"/>
      <c r="N6" s="60" t="n"/>
    </row>
    <row r="7" ht="30" customHeight="1">
      <c r="A7" s="60" t="inlineStr">
        <is>
          <t>Extra columns: ProductType = Crude or Refined · Export = Yes if shipped outside Saudi Arabia. Inc (last column) = 1 if the row matches the Dashboard filters.</t>
        </is>
      </c>
      <c r="B7" s="60" t="n"/>
      <c r="C7" s="60" t="n"/>
      <c r="D7" s="60" t="n"/>
      <c r="E7" s="60" t="n"/>
      <c r="F7" s="60" t="n"/>
      <c r="G7" s="60" t="n"/>
      <c r="H7" s="60" t="n"/>
      <c r="I7" s="60" t="n"/>
      <c r="J7" s="60" t="n"/>
      <c r="K7" s="60" t="n"/>
      <c r="L7" s="60" t="n"/>
      <c r="M7" s="60" t="n"/>
      <c r="N7" s="60" t="n"/>
    </row>
    <row r="9">
      <c r="A9" s="66" t="inlineStr">
        <is>
          <t>ID</t>
        </is>
      </c>
      <c r="B9" s="66" t="inlineStr">
        <is>
          <t>Date</t>
        </is>
      </c>
      <c r="C9" s="66" t="inlineStr">
        <is>
          <t>Year</t>
        </is>
      </c>
      <c r="D9" s="66" t="inlineStr">
        <is>
          <t>Month</t>
        </is>
      </c>
      <c r="E9" s="66" t="inlineStr">
        <is>
          <t>Region</t>
        </is>
      </c>
      <c r="F9" s="66" t="inlineStr">
        <is>
          <t>Country</t>
        </is>
      </c>
      <c r="G9" s="66" t="inlineStr">
        <is>
          <t>Product</t>
        </is>
      </c>
      <c r="H9" s="66" t="inlineStr">
        <is>
          <t>Channel</t>
        </is>
      </c>
      <c r="I9" s="66" t="inlineStr">
        <is>
          <t>CustomerType</t>
        </is>
      </c>
      <c r="J9" s="66" t="inlineStr">
        <is>
          <t>Manager</t>
        </is>
      </c>
      <c r="K9" s="66" t="inlineStr">
        <is>
          <t>Qty</t>
        </is>
      </c>
      <c r="L9" s="66" t="inlineStr">
        <is>
          <t>Price</t>
        </is>
      </c>
      <c r="M9" s="66" t="inlineStr">
        <is>
          <t>GrossSales</t>
        </is>
      </c>
      <c r="N9" s="66" t="inlineStr">
        <is>
          <t>Discount</t>
        </is>
      </c>
      <c r="O9" s="66" t="inlineStr">
        <is>
          <t>Revenue</t>
        </is>
      </c>
      <c r="P9" s="66" t="inlineStr">
        <is>
          <t>Cost</t>
        </is>
      </c>
      <c r="Q9" s="66" t="inlineStr">
        <is>
          <t>Profit</t>
        </is>
      </c>
      <c r="R9" s="66" t="inlineStr">
        <is>
          <t>ProductType</t>
        </is>
      </c>
      <c r="S9" s="66" t="inlineStr">
        <is>
          <t>Export</t>
        </is>
      </c>
      <c r="T9" s="67" t="inlineStr">
        <is>
          <t>Inc</t>
        </is>
      </c>
    </row>
    <row r="10">
      <c r="A10" t="inlineStr">
        <is>
          <t>SA100001</t>
        </is>
      </c>
      <c r="B10" s="68" t="n">
        <v>45658</v>
      </c>
      <c r="C10" s="69" t="n">
        <v>2025</v>
      </c>
      <c r="D10" t="inlineStr">
        <is>
          <t>Jan</t>
        </is>
      </c>
      <c r="E10" t="inlineStr">
        <is>
          <t>Europe</t>
        </is>
      </c>
      <c r="F10" t="inlineStr">
        <is>
          <t>France</t>
        </is>
      </c>
      <c r="G10" t="inlineStr">
        <is>
          <t>Arab Light</t>
        </is>
      </c>
      <c r="H10" t="inlineStr">
        <is>
          <t>Term contract</t>
        </is>
      </c>
      <c r="I10" t="inlineStr">
        <is>
          <t>National oil company</t>
        </is>
      </c>
      <c r="J10" t="inlineStr">
        <is>
          <t>Wei Chen</t>
        </is>
      </c>
      <c r="K10" s="70" t="n">
        <v>421360</v>
      </c>
      <c r="L10" s="71" t="n">
        <v>85.31999999999999</v>
      </c>
      <c r="M10" s="71" t="n">
        <v>35950435.2</v>
      </c>
      <c r="N10" s="71" t="n">
        <v>0</v>
      </c>
      <c r="O10" s="71" t="n">
        <v>35950435.2</v>
      </c>
      <c r="P10" s="71" t="n">
        <v>7484031.99</v>
      </c>
      <c r="Q10" s="71" t="n">
        <v>28466403.21</v>
      </c>
      <c r="R10" t="inlineStr">
        <is>
          <t>Crude</t>
        </is>
      </c>
      <c r="S10" t="inlineStr">
        <is>
          <t>Yes</t>
        </is>
      </c>
      <c r="T10">
        <f>IF(AND(OR(Dashboard!$C$6="All",E10=Dashboard!$C$6),OR(Dashboard!$F$6="All",G10=Dashboard!$F$6),OR(Dashboard!$I$6="All",H10=Dashboard!$I$6)),1,0)</f>
        <v/>
      </c>
    </row>
    <row r="11">
      <c r="A11" t="inlineStr">
        <is>
          <t>SA100002</t>
        </is>
      </c>
      <c r="B11" s="68" t="n">
        <v>45658</v>
      </c>
      <c r="C11" s="69" t="n">
        <v>2025</v>
      </c>
      <c r="D11" t="inlineStr">
        <is>
          <t>Jan</t>
        </is>
      </c>
      <c r="E11" t="inlineStr">
        <is>
          <t>Asia</t>
        </is>
      </c>
      <c r="F11" t="inlineStr">
        <is>
          <t>China</t>
        </is>
      </c>
      <c r="G11" t="inlineStr">
        <is>
          <t>Arab Light</t>
        </is>
      </c>
      <c r="H11" t="inlineStr">
        <is>
          <t>Term contract</t>
        </is>
      </c>
      <c r="I11" t="inlineStr">
        <is>
          <t>National oil company</t>
        </is>
      </c>
      <c r="J11" t="inlineStr">
        <is>
          <t>Zoya Ahmed</t>
        </is>
      </c>
      <c r="K11" s="70" t="n">
        <v>695520</v>
      </c>
      <c r="L11" s="71" t="n">
        <v>83.95</v>
      </c>
      <c r="M11" s="71" t="n">
        <v>58388904</v>
      </c>
      <c r="N11" s="71" t="n">
        <v>0</v>
      </c>
      <c r="O11" s="71" t="n">
        <v>58388904</v>
      </c>
      <c r="P11" s="71" t="n">
        <v>12711700.41</v>
      </c>
      <c r="Q11" s="71" t="n">
        <v>45677203.59</v>
      </c>
      <c r="R11" t="inlineStr">
        <is>
          <t>Crude</t>
        </is>
      </c>
      <c r="S11" t="inlineStr">
        <is>
          <t>Yes</t>
        </is>
      </c>
      <c r="T11">
        <f>IF(AND(OR(Dashboard!$C$6="All",E11=Dashboard!$C$6),OR(Dashboard!$F$6="All",G11=Dashboard!$F$6),OR(Dashboard!$I$6="All",H11=Dashboard!$I$6)),1,0)</f>
        <v/>
      </c>
    </row>
    <row r="12">
      <c r="A12" t="inlineStr">
        <is>
          <t>SA100003</t>
        </is>
      </c>
      <c r="B12" s="68" t="n">
        <v>45658</v>
      </c>
      <c r="C12" s="69" t="n">
        <v>2025</v>
      </c>
      <c r="D12" t="inlineStr">
        <is>
          <t>Jan</t>
        </is>
      </c>
      <c r="E12" t="inlineStr">
        <is>
          <t>Asia</t>
        </is>
      </c>
      <c r="F12" t="inlineStr">
        <is>
          <t>Japan</t>
        </is>
      </c>
      <c r="G12" t="inlineStr">
        <is>
          <t>Diesel</t>
        </is>
      </c>
      <c r="H12" t="inlineStr">
        <is>
          <t>Term contract</t>
        </is>
      </c>
      <c r="I12" t="inlineStr">
        <is>
          <t>Refiner</t>
        </is>
      </c>
      <c r="J12" t="inlineStr">
        <is>
          <t>Sophie Müller</t>
        </is>
      </c>
      <c r="K12" s="70" t="n">
        <v>241040</v>
      </c>
      <c r="L12" s="71" t="n">
        <v>102.14</v>
      </c>
      <c r="M12" s="71" t="n">
        <v>24619825.6</v>
      </c>
      <c r="N12" s="71" t="n">
        <v>246198.26</v>
      </c>
      <c r="O12" s="71" t="n">
        <v>24373627.34</v>
      </c>
      <c r="P12" s="71" t="n">
        <v>16603778.25</v>
      </c>
      <c r="Q12" s="71" t="n">
        <v>7769849.09</v>
      </c>
      <c r="R12" t="inlineStr">
        <is>
          <t>Refined</t>
        </is>
      </c>
      <c r="S12" t="inlineStr">
        <is>
          <t>Yes</t>
        </is>
      </c>
      <c r="T12">
        <f>IF(AND(OR(Dashboard!$C$6="All",E12=Dashboard!$C$6),OR(Dashboard!$F$6="All",G12=Dashboard!$F$6),OR(Dashboard!$I$6="All",H12=Dashboard!$I$6)),1,0)</f>
        <v/>
      </c>
    </row>
    <row r="13">
      <c r="A13" t="inlineStr">
        <is>
          <t>SA100004</t>
        </is>
      </c>
      <c r="B13" s="68" t="n">
        <v>45658</v>
      </c>
      <c r="C13" s="69" t="n">
        <v>2025</v>
      </c>
      <c r="D13" t="inlineStr">
        <is>
          <t>Jan</t>
        </is>
      </c>
      <c r="E13" t="inlineStr">
        <is>
          <t>North America</t>
        </is>
      </c>
      <c r="F13" t="inlineStr">
        <is>
          <t>USA</t>
        </is>
      </c>
      <c r="G13" t="inlineStr">
        <is>
          <t>Arab Light</t>
        </is>
      </c>
      <c r="H13" t="inlineStr">
        <is>
          <t>Term contract</t>
        </is>
      </c>
      <c r="I13" t="inlineStr">
        <is>
          <t>Refiner</t>
        </is>
      </c>
      <c r="J13" t="inlineStr">
        <is>
          <t>Shraddha Kulkarni</t>
        </is>
      </c>
      <c r="K13" s="70" t="n">
        <v>1296280</v>
      </c>
      <c r="L13" s="71" t="n">
        <v>80.05</v>
      </c>
      <c r="M13" s="71" t="n">
        <v>103767214</v>
      </c>
      <c r="N13" s="71" t="n">
        <v>1037672.14</v>
      </c>
      <c r="O13" s="71" t="n">
        <v>102729541.86</v>
      </c>
      <c r="P13" s="71" t="n">
        <v>22712763.97</v>
      </c>
      <c r="Q13" s="71" t="n">
        <v>80016777.89</v>
      </c>
      <c r="R13" t="inlineStr">
        <is>
          <t>Crude</t>
        </is>
      </c>
      <c r="S13" t="inlineStr">
        <is>
          <t>Yes</t>
        </is>
      </c>
      <c r="T13">
        <f>IF(AND(OR(Dashboard!$C$6="All",E13=Dashboard!$C$6),OR(Dashboard!$F$6="All",G13=Dashboard!$F$6),OR(Dashboard!$I$6="All",H13=Dashboard!$I$6)),1,0)</f>
        <v/>
      </c>
    </row>
    <row r="14">
      <c r="A14" t="inlineStr">
        <is>
          <t>SA100005</t>
        </is>
      </c>
      <c r="B14" s="68" t="n">
        <v>45659</v>
      </c>
      <c r="C14" s="69" t="n">
        <v>2025</v>
      </c>
      <c r="D14" t="inlineStr">
        <is>
          <t>Jan</t>
        </is>
      </c>
      <c r="E14" t="inlineStr">
        <is>
          <t>Asia</t>
        </is>
      </c>
      <c r="F14" t="inlineStr">
        <is>
          <t>South Korea</t>
        </is>
      </c>
      <c r="G14" t="inlineStr">
        <is>
          <t>Gasoline</t>
        </is>
      </c>
      <c r="H14" t="inlineStr">
        <is>
          <t>Spot</t>
        </is>
      </c>
      <c r="I14" t="inlineStr">
        <is>
          <t>Refiner</t>
        </is>
      </c>
      <c r="J14" t="inlineStr">
        <is>
          <t>Aisha Bello</t>
        </is>
      </c>
      <c r="K14" s="70" t="n">
        <v>95680</v>
      </c>
      <c r="L14" s="71" t="n">
        <v>94.47</v>
      </c>
      <c r="M14" s="71" t="n">
        <v>9038889.6</v>
      </c>
      <c r="N14" s="71" t="n">
        <v>0</v>
      </c>
      <c r="O14" s="71" t="n">
        <v>9038889.6</v>
      </c>
      <c r="P14" s="71" t="n">
        <v>6990266.37</v>
      </c>
      <c r="Q14" s="71" t="n">
        <v>2048623.23</v>
      </c>
      <c r="R14" t="inlineStr">
        <is>
          <t>Refined</t>
        </is>
      </c>
      <c r="S14" t="inlineStr">
        <is>
          <t>Yes</t>
        </is>
      </c>
      <c r="T14">
        <f>IF(AND(OR(Dashboard!$C$6="All",E14=Dashboard!$C$6),OR(Dashboard!$F$6="All",G14=Dashboard!$F$6),OR(Dashboard!$I$6="All",H14=Dashboard!$I$6)),1,0)</f>
        <v/>
      </c>
    </row>
    <row r="15">
      <c r="A15" t="inlineStr">
        <is>
          <t>SA100006</t>
        </is>
      </c>
      <c r="B15" s="68" t="n">
        <v>45659</v>
      </c>
      <c r="C15" s="69" t="n">
        <v>2025</v>
      </c>
      <c r="D15" t="inlineStr">
        <is>
          <t>Jan</t>
        </is>
      </c>
      <c r="E15" t="inlineStr">
        <is>
          <t>North America</t>
        </is>
      </c>
      <c r="F15" t="inlineStr">
        <is>
          <t>USA</t>
        </is>
      </c>
      <c r="G15" t="inlineStr">
        <is>
          <t>Arab Medium</t>
        </is>
      </c>
      <c r="H15" t="inlineStr">
        <is>
          <t>Term contract</t>
        </is>
      </c>
      <c r="I15" t="inlineStr">
        <is>
          <t>National oil company</t>
        </is>
      </c>
      <c r="J15" t="inlineStr">
        <is>
          <t>Ruhi Shaikh</t>
        </is>
      </c>
      <c r="K15" s="70" t="n">
        <v>430560</v>
      </c>
      <c r="L15" s="71" t="n">
        <v>84.16</v>
      </c>
      <c r="M15" s="71" t="n">
        <v>36235929.6</v>
      </c>
      <c r="N15" s="71" t="n">
        <v>724718.59</v>
      </c>
      <c r="O15" s="71" t="n">
        <v>35511211.01</v>
      </c>
      <c r="P15" s="71" t="n">
        <v>7693765.49</v>
      </c>
      <c r="Q15" s="71" t="n">
        <v>27817445.52</v>
      </c>
      <c r="R15" t="inlineStr">
        <is>
          <t>Crude</t>
        </is>
      </c>
      <c r="S15" t="inlineStr">
        <is>
          <t>Yes</t>
        </is>
      </c>
      <c r="T15">
        <f>IF(AND(OR(Dashboard!$C$6="All",E15=Dashboard!$C$6),OR(Dashboard!$F$6="All",G15=Dashboard!$F$6),OR(Dashboard!$I$6="All",H15=Dashboard!$I$6)),1,0)</f>
        <v/>
      </c>
    </row>
    <row r="16">
      <c r="A16" t="inlineStr">
        <is>
          <t>SA100007</t>
        </is>
      </c>
      <c r="B16" s="68" t="n">
        <v>45659</v>
      </c>
      <c r="C16" s="69" t="n">
        <v>2025</v>
      </c>
      <c r="D16" t="inlineStr">
        <is>
          <t>Jan</t>
        </is>
      </c>
      <c r="E16" t="inlineStr">
        <is>
          <t>Middle East</t>
        </is>
      </c>
      <c r="F16" t="inlineStr">
        <is>
          <t>Saudi Arabia</t>
        </is>
      </c>
      <c r="G16" t="inlineStr">
        <is>
          <t>Arab Heavy</t>
        </is>
      </c>
      <c r="H16" t="inlineStr">
        <is>
          <t>Domestic</t>
        </is>
      </c>
      <c r="I16" t="inlineStr">
        <is>
          <t>Refiner</t>
        </is>
      </c>
      <c r="J16" t="inlineStr">
        <is>
          <t>Amir Khan</t>
        </is>
      </c>
      <c r="K16" s="70" t="n">
        <v>1464640</v>
      </c>
      <c r="L16" s="71" t="n">
        <v>75.54000000000001</v>
      </c>
      <c r="M16" s="71" t="n">
        <v>110638905.6</v>
      </c>
      <c r="N16" s="71" t="n">
        <v>0</v>
      </c>
      <c r="O16" s="71" t="n">
        <v>110638905.6</v>
      </c>
      <c r="P16" s="71" t="n">
        <v>24997521.55</v>
      </c>
      <c r="Q16" s="71" t="n">
        <v>85641384.05</v>
      </c>
      <c r="R16" t="inlineStr">
        <is>
          <t>Crude</t>
        </is>
      </c>
      <c r="S16" t="inlineStr">
        <is>
          <t>No</t>
        </is>
      </c>
      <c r="T16">
        <f>IF(AND(OR(Dashboard!$C$6="All",E16=Dashboard!$C$6),OR(Dashboard!$F$6="All",G16=Dashboard!$F$6),OR(Dashboard!$I$6="All",H16=Dashboard!$I$6)),1,0)</f>
        <v/>
      </c>
    </row>
    <row r="17">
      <c r="A17" t="inlineStr">
        <is>
          <t>SA100008</t>
        </is>
      </c>
      <c r="B17" s="68" t="n">
        <v>45659</v>
      </c>
      <c r="C17" s="69" t="n">
        <v>2025</v>
      </c>
      <c r="D17" t="inlineStr">
        <is>
          <t>Jan</t>
        </is>
      </c>
      <c r="E17" t="inlineStr">
        <is>
          <t>Asia</t>
        </is>
      </c>
      <c r="F17" t="inlineStr">
        <is>
          <t>South Korea</t>
        </is>
      </c>
      <c r="G17" t="inlineStr">
        <is>
          <t>Diesel</t>
        </is>
      </c>
      <c r="H17" t="inlineStr">
        <is>
          <t>Term contract</t>
        </is>
      </c>
      <c r="I17" t="inlineStr">
        <is>
          <t>National oil company</t>
        </is>
      </c>
      <c r="J17" t="inlineStr">
        <is>
          <t>Arjun Mehta</t>
        </is>
      </c>
      <c r="K17" s="70" t="n">
        <v>484840</v>
      </c>
      <c r="L17" s="71" t="n">
        <v>90.26000000000001</v>
      </c>
      <c r="M17" s="71" t="n">
        <v>43761658.4</v>
      </c>
      <c r="N17" s="71" t="n">
        <v>0</v>
      </c>
      <c r="O17" s="71" t="n">
        <v>43761658.4</v>
      </c>
      <c r="P17" s="71" t="n">
        <v>33059170.98</v>
      </c>
      <c r="Q17" s="71" t="n">
        <v>10702487.42</v>
      </c>
      <c r="R17" t="inlineStr">
        <is>
          <t>Refined</t>
        </is>
      </c>
      <c r="S17" t="inlineStr">
        <is>
          <t>Yes</t>
        </is>
      </c>
      <c r="T17">
        <f>IF(AND(OR(Dashboard!$C$6="All",E17=Dashboard!$C$6),OR(Dashboard!$F$6="All",G17=Dashboard!$F$6),OR(Dashboard!$I$6="All",H17=Dashboard!$I$6)),1,0)</f>
        <v/>
      </c>
    </row>
    <row r="18">
      <c r="A18" t="inlineStr">
        <is>
          <t>SA100009</t>
        </is>
      </c>
      <c r="B18" s="68" t="n">
        <v>45659</v>
      </c>
      <c r="C18" s="69" t="n">
        <v>2025</v>
      </c>
      <c r="D18" t="inlineStr">
        <is>
          <t>Jan</t>
        </is>
      </c>
      <c r="E18" t="inlineStr">
        <is>
          <t>Asia</t>
        </is>
      </c>
      <c r="F18" t="inlineStr">
        <is>
          <t>China</t>
        </is>
      </c>
      <c r="G18" t="inlineStr">
        <is>
          <t>Diesel</t>
        </is>
      </c>
      <c r="H18" t="inlineStr">
        <is>
          <t>Spot</t>
        </is>
      </c>
      <c r="I18" t="inlineStr">
        <is>
          <t>Trader</t>
        </is>
      </c>
      <c r="J18" t="inlineStr">
        <is>
          <t>Mei Lin</t>
        </is>
      </c>
      <c r="K18" s="70" t="n">
        <v>437000</v>
      </c>
      <c r="L18" s="71" t="n">
        <v>102.17</v>
      </c>
      <c r="M18" s="71" t="n">
        <v>44648290</v>
      </c>
      <c r="N18" s="71" t="n">
        <v>446482.9</v>
      </c>
      <c r="O18" s="71" t="n">
        <v>44201807.1</v>
      </c>
      <c r="P18" s="71" t="n">
        <v>31138668.95</v>
      </c>
      <c r="Q18" s="71" t="n">
        <v>13063138.15</v>
      </c>
      <c r="R18" t="inlineStr">
        <is>
          <t>Refined</t>
        </is>
      </c>
      <c r="S18" t="inlineStr">
        <is>
          <t>Yes</t>
        </is>
      </c>
      <c r="T18">
        <f>IF(AND(OR(Dashboard!$C$6="All",E18=Dashboard!$C$6),OR(Dashboard!$F$6="All",G18=Dashboard!$F$6),OR(Dashboard!$I$6="All",H18=Dashboard!$I$6)),1,0)</f>
        <v/>
      </c>
    </row>
    <row r="19">
      <c r="A19" t="inlineStr">
        <is>
          <t>SA100010</t>
        </is>
      </c>
      <c r="B19" s="68" t="n">
        <v>45659</v>
      </c>
      <c r="C19" s="69" t="n">
        <v>2025</v>
      </c>
      <c r="D19" t="inlineStr">
        <is>
          <t>Jan</t>
        </is>
      </c>
      <c r="E19" t="inlineStr">
        <is>
          <t>Asia</t>
        </is>
      </c>
      <c r="F19" t="inlineStr">
        <is>
          <t>Japan</t>
        </is>
      </c>
      <c r="G19" t="inlineStr">
        <is>
          <t>Arab Heavy</t>
        </is>
      </c>
      <c r="H19" t="inlineStr">
        <is>
          <t>Term contract</t>
        </is>
      </c>
      <c r="I19" t="inlineStr">
        <is>
          <t>Trader</t>
        </is>
      </c>
      <c r="J19" t="inlineStr">
        <is>
          <t>Emma Clarke</t>
        </is>
      </c>
      <c r="K19" s="70" t="n">
        <v>1338600</v>
      </c>
      <c r="L19" s="71" t="n">
        <v>75.72</v>
      </c>
      <c r="M19" s="71" t="n">
        <v>101358792</v>
      </c>
      <c r="N19" s="71" t="n">
        <v>1013587.92</v>
      </c>
      <c r="O19" s="71" t="n">
        <v>100345204.08</v>
      </c>
      <c r="P19" s="71" t="n">
        <v>23173853.98</v>
      </c>
      <c r="Q19" s="71" t="n">
        <v>77171350.09999999</v>
      </c>
      <c r="R19" t="inlineStr">
        <is>
          <t>Crude</t>
        </is>
      </c>
      <c r="S19" t="inlineStr">
        <is>
          <t>Yes</t>
        </is>
      </c>
      <c r="T19">
        <f>IF(AND(OR(Dashboard!$C$6="All",E19=Dashboard!$C$6),OR(Dashboard!$F$6="All",G19=Dashboard!$F$6),OR(Dashboard!$I$6="All",H19=Dashboard!$I$6)),1,0)</f>
        <v/>
      </c>
    </row>
    <row r="20">
      <c r="A20" t="inlineStr">
        <is>
          <t>SA100011</t>
        </is>
      </c>
      <c r="B20" s="68" t="n">
        <v>45659</v>
      </c>
      <c r="C20" s="69" t="n">
        <v>2025</v>
      </c>
      <c r="D20" t="inlineStr">
        <is>
          <t>Jan</t>
        </is>
      </c>
      <c r="E20" t="inlineStr">
        <is>
          <t>Asia</t>
        </is>
      </c>
      <c r="F20" t="inlineStr">
        <is>
          <t>South Korea</t>
        </is>
      </c>
      <c r="G20" t="inlineStr">
        <is>
          <t>Arab Extra Light</t>
        </is>
      </c>
      <c r="H20" t="inlineStr">
        <is>
          <t>Term contract</t>
        </is>
      </c>
      <c r="I20" t="inlineStr">
        <is>
          <t>National oil company</t>
        </is>
      </c>
      <c r="J20" t="inlineStr">
        <is>
          <t>Arjun Mehta</t>
        </is>
      </c>
      <c r="K20" s="70" t="n">
        <v>944840</v>
      </c>
      <c r="L20" s="71" t="n">
        <v>76.84999999999999</v>
      </c>
      <c r="M20" s="71" t="n">
        <v>72610954</v>
      </c>
      <c r="N20" s="71" t="n">
        <v>1452219.08</v>
      </c>
      <c r="O20" s="71" t="n">
        <v>71158734.92</v>
      </c>
      <c r="P20" s="71" t="n">
        <v>18010393.49</v>
      </c>
      <c r="Q20" s="71" t="n">
        <v>53148341.43</v>
      </c>
      <c r="R20" t="inlineStr">
        <is>
          <t>Crude</t>
        </is>
      </c>
      <c r="S20" t="inlineStr">
        <is>
          <t>Yes</t>
        </is>
      </c>
      <c r="T20">
        <f>IF(AND(OR(Dashboard!$C$6="All",E20=Dashboard!$C$6),OR(Dashboard!$F$6="All",G20=Dashboard!$F$6),OR(Dashboard!$I$6="All",H20=Dashboard!$I$6)),1,0)</f>
        <v/>
      </c>
    </row>
    <row r="21">
      <c r="A21" t="inlineStr">
        <is>
          <t>SA100012</t>
        </is>
      </c>
      <c r="B21" s="68" t="n">
        <v>45659</v>
      </c>
      <c r="C21" s="69" t="n">
        <v>2025</v>
      </c>
      <c r="D21" t="inlineStr">
        <is>
          <t>Jan</t>
        </is>
      </c>
      <c r="E21" t="inlineStr">
        <is>
          <t>Europe</t>
        </is>
      </c>
      <c r="F21" t="inlineStr">
        <is>
          <t>Netherlands</t>
        </is>
      </c>
      <c r="G21" t="inlineStr">
        <is>
          <t>Jet fuel</t>
        </is>
      </c>
      <c r="H21" t="inlineStr">
        <is>
          <t>Term contract</t>
        </is>
      </c>
      <c r="I21" t="inlineStr">
        <is>
          <t>Refiner</t>
        </is>
      </c>
      <c r="J21" t="inlineStr">
        <is>
          <t>Mei Lin</t>
        </is>
      </c>
      <c r="K21" s="70" t="n">
        <v>333960</v>
      </c>
      <c r="L21" s="71" t="n">
        <v>107.27</v>
      </c>
      <c r="M21" s="71" t="n">
        <v>35823889.2</v>
      </c>
      <c r="N21" s="71" t="n">
        <v>0</v>
      </c>
      <c r="O21" s="71" t="n">
        <v>35823889.2</v>
      </c>
      <c r="P21" s="71" t="n">
        <v>24905820.3</v>
      </c>
      <c r="Q21" s="71" t="n">
        <v>10918068.9</v>
      </c>
      <c r="R21" t="inlineStr">
        <is>
          <t>Refined</t>
        </is>
      </c>
      <c r="S21" t="inlineStr">
        <is>
          <t>Yes</t>
        </is>
      </c>
      <c r="T21">
        <f>IF(AND(OR(Dashboard!$C$6="All",E21=Dashboard!$C$6),OR(Dashboard!$F$6="All",G21=Dashboard!$F$6),OR(Dashboard!$I$6="All",H21=Dashboard!$I$6)),1,0)</f>
        <v/>
      </c>
    </row>
    <row r="22">
      <c r="A22" t="inlineStr">
        <is>
          <t>SA100013</t>
        </is>
      </c>
      <c r="B22" s="68" t="n">
        <v>45659</v>
      </c>
      <c r="C22" s="69" t="n">
        <v>2025</v>
      </c>
      <c r="D22" t="inlineStr">
        <is>
          <t>Jan</t>
        </is>
      </c>
      <c r="E22" t="inlineStr">
        <is>
          <t>Middle East</t>
        </is>
      </c>
      <c r="F22" t="inlineStr">
        <is>
          <t>Saudi Arabia</t>
        </is>
      </c>
      <c r="G22" t="inlineStr">
        <is>
          <t>Arab Medium</t>
        </is>
      </c>
      <c r="H22" t="inlineStr">
        <is>
          <t>Domestic</t>
        </is>
      </c>
      <c r="I22" t="inlineStr">
        <is>
          <t>Refiner</t>
        </is>
      </c>
      <c r="J22" t="inlineStr">
        <is>
          <t>Yuki Sato</t>
        </is>
      </c>
      <c r="K22" s="70" t="n">
        <v>792120</v>
      </c>
      <c r="L22" s="71" t="n">
        <v>81.59</v>
      </c>
      <c r="M22" s="71" t="n">
        <v>64629070.8</v>
      </c>
      <c r="N22" s="71" t="n">
        <v>1292581.42</v>
      </c>
      <c r="O22" s="71" t="n">
        <v>63336489.38</v>
      </c>
      <c r="P22" s="71" t="n">
        <v>13504994.74</v>
      </c>
      <c r="Q22" s="71" t="n">
        <v>49831494.64</v>
      </c>
      <c r="R22" t="inlineStr">
        <is>
          <t>Crude</t>
        </is>
      </c>
      <c r="S22" t="inlineStr">
        <is>
          <t>No</t>
        </is>
      </c>
      <c r="T22">
        <f>IF(AND(OR(Dashboard!$C$6="All",E22=Dashboard!$C$6),OR(Dashboard!$F$6="All",G22=Dashboard!$F$6),OR(Dashboard!$I$6="All",H22=Dashboard!$I$6)),1,0)</f>
        <v/>
      </c>
    </row>
    <row r="23">
      <c r="A23" t="inlineStr">
        <is>
          <t>SA100014</t>
        </is>
      </c>
      <c r="B23" s="68" t="n">
        <v>45660</v>
      </c>
      <c r="C23" s="69" t="n">
        <v>2025</v>
      </c>
      <c r="D23" t="inlineStr">
        <is>
          <t>Jan</t>
        </is>
      </c>
      <c r="E23" t="inlineStr">
        <is>
          <t>Middle East</t>
        </is>
      </c>
      <c r="F23" t="inlineStr">
        <is>
          <t>Bahrain</t>
        </is>
      </c>
      <c r="G23" t="inlineStr">
        <is>
          <t>Arab Medium</t>
        </is>
      </c>
      <c r="H23" t="inlineStr">
        <is>
          <t>Term contract</t>
        </is>
      </c>
      <c r="I23" t="inlineStr">
        <is>
          <t>Refiner</t>
        </is>
      </c>
      <c r="J23" t="inlineStr">
        <is>
          <t>Zoya Ahmed</t>
        </is>
      </c>
      <c r="K23" s="70" t="n">
        <v>1759040</v>
      </c>
      <c r="L23" s="71" t="n">
        <v>83.06999999999999</v>
      </c>
      <c r="M23" s="71" t="n">
        <v>146123452.8</v>
      </c>
      <c r="N23" s="71" t="n">
        <v>0</v>
      </c>
      <c r="O23" s="71" t="n">
        <v>146123452.8</v>
      </c>
      <c r="P23" s="71" t="n">
        <v>31749240.62</v>
      </c>
      <c r="Q23" s="71" t="n">
        <v>114374212.18</v>
      </c>
      <c r="R23" t="inlineStr">
        <is>
          <t>Crude</t>
        </is>
      </c>
      <c r="S23" t="inlineStr">
        <is>
          <t>Yes</t>
        </is>
      </c>
      <c r="T23">
        <f>IF(AND(OR(Dashboard!$C$6="All",E23=Dashboard!$C$6),OR(Dashboard!$F$6="All",G23=Dashboard!$F$6),OR(Dashboard!$I$6="All",H23=Dashboard!$I$6)),1,0)</f>
        <v/>
      </c>
    </row>
    <row r="24">
      <c r="A24" t="inlineStr">
        <is>
          <t>SA100015</t>
        </is>
      </c>
      <c r="B24" s="68" t="n">
        <v>45660</v>
      </c>
      <c r="C24" s="69" t="n">
        <v>2025</v>
      </c>
      <c r="D24" t="inlineStr">
        <is>
          <t>Jan</t>
        </is>
      </c>
      <c r="E24" t="inlineStr">
        <is>
          <t>Asia</t>
        </is>
      </c>
      <c r="F24" t="inlineStr">
        <is>
          <t>South Korea</t>
        </is>
      </c>
      <c r="G24" t="inlineStr">
        <is>
          <t>Jet fuel</t>
        </is>
      </c>
      <c r="H24" t="inlineStr">
        <is>
          <t>Term contract</t>
        </is>
      </c>
      <c r="I24" t="inlineStr">
        <is>
          <t>Trader</t>
        </is>
      </c>
      <c r="J24" t="inlineStr">
        <is>
          <t>Kofi Mensah</t>
        </is>
      </c>
      <c r="K24" s="70" t="n">
        <v>225400</v>
      </c>
      <c r="L24" s="71" t="n">
        <v>107.67</v>
      </c>
      <c r="M24" s="71" t="n">
        <v>24268818</v>
      </c>
      <c r="N24" s="71" t="n">
        <v>0</v>
      </c>
      <c r="O24" s="71" t="n">
        <v>24268818</v>
      </c>
      <c r="P24" s="71" t="n">
        <v>16914776</v>
      </c>
      <c r="Q24" s="71" t="n">
        <v>7354042</v>
      </c>
      <c r="R24" t="inlineStr">
        <is>
          <t>Refined</t>
        </is>
      </c>
      <c r="S24" t="inlineStr">
        <is>
          <t>Yes</t>
        </is>
      </c>
      <c r="T24">
        <f>IF(AND(OR(Dashboard!$C$6="All",E24=Dashboard!$C$6),OR(Dashboard!$F$6="All",G24=Dashboard!$F$6),OR(Dashboard!$I$6="All",H24=Dashboard!$I$6)),1,0)</f>
        <v/>
      </c>
    </row>
    <row r="25">
      <c r="A25" t="inlineStr">
        <is>
          <t>SA100016</t>
        </is>
      </c>
      <c r="B25" s="68" t="n">
        <v>45660</v>
      </c>
      <c r="C25" s="69" t="n">
        <v>2025</v>
      </c>
      <c r="D25" t="inlineStr">
        <is>
          <t>Jan</t>
        </is>
      </c>
      <c r="E25" t="inlineStr">
        <is>
          <t>Europe</t>
        </is>
      </c>
      <c r="F25" t="inlineStr">
        <is>
          <t>Italy</t>
        </is>
      </c>
      <c r="G25" t="inlineStr">
        <is>
          <t>Arab Light</t>
        </is>
      </c>
      <c r="H25" t="inlineStr">
        <is>
          <t>Term contract</t>
        </is>
      </c>
      <c r="I25" t="inlineStr">
        <is>
          <t>Trader</t>
        </is>
      </c>
      <c r="J25" t="inlineStr">
        <is>
          <t>Kofi Mensah</t>
        </is>
      </c>
      <c r="K25" s="70" t="n">
        <v>484840</v>
      </c>
      <c r="L25" s="71" t="n">
        <v>74.81</v>
      </c>
      <c r="M25" s="71" t="n">
        <v>36270880.4</v>
      </c>
      <c r="N25" s="71" t="n">
        <v>0</v>
      </c>
      <c r="O25" s="71" t="n">
        <v>36270880.4</v>
      </c>
      <c r="P25" s="71" t="n">
        <v>8806749.68</v>
      </c>
      <c r="Q25" s="71" t="n">
        <v>27464130.72</v>
      </c>
      <c r="R25" t="inlineStr">
        <is>
          <t>Crude</t>
        </is>
      </c>
      <c r="S25" t="inlineStr">
        <is>
          <t>Yes</t>
        </is>
      </c>
      <c r="T25">
        <f>IF(AND(OR(Dashboard!$C$6="All",E25=Dashboard!$C$6),OR(Dashboard!$F$6="All",G25=Dashboard!$F$6),OR(Dashboard!$I$6="All",H25=Dashboard!$I$6)),1,0)</f>
        <v/>
      </c>
    </row>
    <row r="26">
      <c r="A26" t="inlineStr">
        <is>
          <t>SA100017</t>
        </is>
      </c>
      <c r="B26" s="68" t="n">
        <v>45660</v>
      </c>
      <c r="C26" s="69" t="n">
        <v>2025</v>
      </c>
      <c r="D26" t="inlineStr">
        <is>
          <t>Jan</t>
        </is>
      </c>
      <c r="E26" t="inlineStr">
        <is>
          <t>Asia</t>
        </is>
      </c>
      <c r="F26" t="inlineStr">
        <is>
          <t>Japan</t>
        </is>
      </c>
      <c r="G26" t="inlineStr">
        <is>
          <t>Arab Light</t>
        </is>
      </c>
      <c r="H26" t="inlineStr">
        <is>
          <t>Term contract</t>
        </is>
      </c>
      <c r="I26" t="inlineStr">
        <is>
          <t>Trader</t>
        </is>
      </c>
      <c r="J26" t="inlineStr">
        <is>
          <t>Aisha Bello</t>
        </is>
      </c>
      <c r="K26" s="70" t="n">
        <v>885960</v>
      </c>
      <c r="L26" s="71" t="n">
        <v>75.40000000000001</v>
      </c>
      <c r="M26" s="71" t="n">
        <v>66801384</v>
      </c>
      <c r="N26" s="71" t="n">
        <v>0</v>
      </c>
      <c r="O26" s="71" t="n">
        <v>66801384</v>
      </c>
      <c r="P26" s="71" t="n">
        <v>16510671.08</v>
      </c>
      <c r="Q26" s="71" t="n">
        <v>50290712.92</v>
      </c>
      <c r="R26" t="inlineStr">
        <is>
          <t>Crude</t>
        </is>
      </c>
      <c r="S26" t="inlineStr">
        <is>
          <t>Yes</t>
        </is>
      </c>
      <c r="T26">
        <f>IF(AND(OR(Dashboard!$C$6="All",E26=Dashboard!$C$6),OR(Dashboard!$F$6="All",G26=Dashboard!$F$6),OR(Dashboard!$I$6="All",H26=Dashboard!$I$6)),1,0)</f>
        <v/>
      </c>
    </row>
    <row r="27">
      <c r="A27" t="inlineStr">
        <is>
          <t>SA100018</t>
        </is>
      </c>
      <c r="B27" s="68" t="n">
        <v>45660</v>
      </c>
      <c r="C27" s="69" t="n">
        <v>2025</v>
      </c>
      <c r="D27" t="inlineStr">
        <is>
          <t>Jan</t>
        </is>
      </c>
      <c r="E27" t="inlineStr">
        <is>
          <t>Asia</t>
        </is>
      </c>
      <c r="F27" t="inlineStr">
        <is>
          <t>India</t>
        </is>
      </c>
      <c r="G27" t="inlineStr">
        <is>
          <t>Arab Light</t>
        </is>
      </c>
      <c r="H27" t="inlineStr">
        <is>
          <t>Spot</t>
        </is>
      </c>
      <c r="I27" t="inlineStr">
        <is>
          <t>National oil company</t>
        </is>
      </c>
      <c r="J27" t="inlineStr">
        <is>
          <t>Yuki Sato</t>
        </is>
      </c>
      <c r="K27" s="70" t="n">
        <v>1553880</v>
      </c>
      <c r="L27" s="71" t="n">
        <v>87.73</v>
      </c>
      <c r="M27" s="71" t="n">
        <v>136321892.4</v>
      </c>
      <c r="N27" s="71" t="n">
        <v>0</v>
      </c>
      <c r="O27" s="71" t="n">
        <v>136321892.4</v>
      </c>
      <c r="P27" s="71" t="n">
        <v>27561898.74</v>
      </c>
      <c r="Q27" s="71" t="n">
        <v>108759993.66</v>
      </c>
      <c r="R27" t="inlineStr">
        <is>
          <t>Crude</t>
        </is>
      </c>
      <c r="S27" t="inlineStr">
        <is>
          <t>Yes</t>
        </is>
      </c>
      <c r="T27">
        <f>IF(AND(OR(Dashboard!$C$6="All",E27=Dashboard!$C$6),OR(Dashboard!$F$6="All",G27=Dashboard!$F$6),OR(Dashboard!$I$6="All",H27=Dashboard!$I$6)),1,0)</f>
        <v/>
      </c>
    </row>
    <row r="28">
      <c r="A28" t="inlineStr">
        <is>
          <t>SA100019</t>
        </is>
      </c>
      <c r="B28" s="68" t="n">
        <v>45660</v>
      </c>
      <c r="C28" s="69" t="n">
        <v>2025</v>
      </c>
      <c r="D28" t="inlineStr">
        <is>
          <t>Jan</t>
        </is>
      </c>
      <c r="E28" t="inlineStr">
        <is>
          <t>Europe</t>
        </is>
      </c>
      <c r="F28" t="inlineStr">
        <is>
          <t>Italy</t>
        </is>
      </c>
      <c r="G28" t="inlineStr">
        <is>
          <t>Gasoline</t>
        </is>
      </c>
      <c r="H28" t="inlineStr">
        <is>
          <t>Term contract</t>
        </is>
      </c>
      <c r="I28" t="inlineStr">
        <is>
          <t>Refiner</t>
        </is>
      </c>
      <c r="J28" t="inlineStr">
        <is>
          <t>Amir Khan</t>
        </is>
      </c>
      <c r="K28" s="70" t="n">
        <v>92000</v>
      </c>
      <c r="L28" s="71" t="n">
        <v>97.68000000000001</v>
      </c>
      <c r="M28" s="71" t="n">
        <v>8986560</v>
      </c>
      <c r="N28" s="71" t="n">
        <v>0</v>
      </c>
      <c r="O28" s="71" t="n">
        <v>8986560</v>
      </c>
      <c r="P28" s="71" t="n">
        <v>6590165.21</v>
      </c>
      <c r="Q28" s="71" t="n">
        <v>2396394.79</v>
      </c>
      <c r="R28" t="inlineStr">
        <is>
          <t>Refined</t>
        </is>
      </c>
      <c r="S28" t="inlineStr">
        <is>
          <t>Yes</t>
        </is>
      </c>
      <c r="T28">
        <f>IF(AND(OR(Dashboard!$C$6="All",E28=Dashboard!$C$6),OR(Dashboard!$F$6="All",G28=Dashboard!$F$6),OR(Dashboard!$I$6="All",H28=Dashboard!$I$6)),1,0)</f>
        <v/>
      </c>
    </row>
    <row r="29">
      <c r="A29" t="inlineStr">
        <is>
          <t>SA100020</t>
        </is>
      </c>
      <c r="B29" s="68" t="n">
        <v>45660</v>
      </c>
      <c r="C29" s="69" t="n">
        <v>2025</v>
      </c>
      <c r="D29" t="inlineStr">
        <is>
          <t>Jan</t>
        </is>
      </c>
      <c r="E29" t="inlineStr">
        <is>
          <t>Middle East</t>
        </is>
      </c>
      <c r="F29" t="inlineStr">
        <is>
          <t>UAE</t>
        </is>
      </c>
      <c r="G29" t="inlineStr">
        <is>
          <t>Jet fuel</t>
        </is>
      </c>
      <c r="H29" t="inlineStr">
        <is>
          <t>Spot</t>
        </is>
      </c>
      <c r="I29" t="inlineStr">
        <is>
          <t>National oil company</t>
        </is>
      </c>
      <c r="J29" t="inlineStr">
        <is>
          <t>Sophie Müller</t>
        </is>
      </c>
      <c r="K29" s="70" t="n">
        <v>217120</v>
      </c>
      <c r="L29" s="71" t="n">
        <v>107.52</v>
      </c>
      <c r="M29" s="71" t="n">
        <v>23344742.4</v>
      </c>
      <c r="N29" s="71" t="n">
        <v>466894.85</v>
      </c>
      <c r="O29" s="71" t="n">
        <v>22877847.55</v>
      </c>
      <c r="P29" s="71" t="n">
        <v>16193545.26</v>
      </c>
      <c r="Q29" s="71" t="n">
        <v>6684302.29</v>
      </c>
      <c r="R29" t="inlineStr">
        <is>
          <t>Refined</t>
        </is>
      </c>
      <c r="S29" t="inlineStr">
        <is>
          <t>Yes</t>
        </is>
      </c>
      <c r="T29">
        <f>IF(AND(OR(Dashboard!$C$6="All",E29=Dashboard!$C$6),OR(Dashboard!$F$6="All",G29=Dashboard!$F$6),OR(Dashboard!$I$6="All",H29=Dashboard!$I$6)),1,0)</f>
        <v/>
      </c>
    </row>
    <row r="30">
      <c r="A30" t="inlineStr">
        <is>
          <t>SA100021</t>
        </is>
      </c>
      <c r="B30" s="68" t="n">
        <v>45660</v>
      </c>
      <c r="C30" s="69" t="n">
        <v>2025</v>
      </c>
      <c r="D30" t="inlineStr">
        <is>
          <t>Jan</t>
        </is>
      </c>
      <c r="E30" t="inlineStr">
        <is>
          <t>Europe</t>
        </is>
      </c>
      <c r="F30" t="inlineStr">
        <is>
          <t>France</t>
        </is>
      </c>
      <c r="G30" t="inlineStr">
        <is>
          <t>Diesel</t>
        </is>
      </c>
      <c r="H30" t="inlineStr">
        <is>
          <t>Term contract</t>
        </is>
      </c>
      <c r="I30" t="inlineStr">
        <is>
          <t>National oil company</t>
        </is>
      </c>
      <c r="J30" t="inlineStr">
        <is>
          <t>Priya Nair</t>
        </is>
      </c>
      <c r="K30" s="70" t="n">
        <v>245640</v>
      </c>
      <c r="L30" s="71" t="n">
        <v>99.73</v>
      </c>
      <c r="M30" s="71" t="n">
        <v>24497677.2</v>
      </c>
      <c r="N30" s="71" t="n">
        <v>0</v>
      </c>
      <c r="O30" s="71" t="n">
        <v>24497677.2</v>
      </c>
      <c r="P30" s="71" t="n">
        <v>17586187.95</v>
      </c>
      <c r="Q30" s="71" t="n">
        <v>6911489.25</v>
      </c>
      <c r="R30" t="inlineStr">
        <is>
          <t>Refined</t>
        </is>
      </c>
      <c r="S30" t="inlineStr">
        <is>
          <t>Yes</t>
        </is>
      </c>
      <c r="T30">
        <f>IF(AND(OR(Dashboard!$C$6="All",E30=Dashboard!$C$6),OR(Dashboard!$F$6="All",G30=Dashboard!$F$6),OR(Dashboard!$I$6="All",H30=Dashboard!$I$6)),1,0)</f>
        <v/>
      </c>
    </row>
    <row r="31">
      <c r="A31" t="inlineStr">
        <is>
          <t>SA100022</t>
        </is>
      </c>
      <c r="B31" s="68" t="n">
        <v>45660</v>
      </c>
      <c r="C31" s="69" t="n">
        <v>2025</v>
      </c>
      <c r="D31" t="inlineStr">
        <is>
          <t>Jan</t>
        </is>
      </c>
      <c r="E31" t="inlineStr">
        <is>
          <t>North America</t>
        </is>
      </c>
      <c r="F31" t="inlineStr">
        <is>
          <t>USA</t>
        </is>
      </c>
      <c r="G31" t="inlineStr">
        <is>
          <t>Diesel</t>
        </is>
      </c>
      <c r="H31" t="inlineStr">
        <is>
          <t>Term contract</t>
        </is>
      </c>
      <c r="I31" t="inlineStr">
        <is>
          <t>National oil company</t>
        </is>
      </c>
      <c r="J31" t="inlineStr">
        <is>
          <t>Shraddha Kulkarni</t>
        </is>
      </c>
      <c r="K31" s="70" t="n">
        <v>282440</v>
      </c>
      <c r="L31" s="71" t="n">
        <v>102.9</v>
      </c>
      <c r="M31" s="71" t="n">
        <v>29063076</v>
      </c>
      <c r="N31" s="71" t="n">
        <v>290630.76</v>
      </c>
      <c r="O31" s="71" t="n">
        <v>28772445.24</v>
      </c>
      <c r="P31" s="71" t="n">
        <v>20704318.91</v>
      </c>
      <c r="Q31" s="71" t="n">
        <v>8068126.33</v>
      </c>
      <c r="R31" t="inlineStr">
        <is>
          <t>Refined</t>
        </is>
      </c>
      <c r="S31" t="inlineStr">
        <is>
          <t>Yes</t>
        </is>
      </c>
      <c r="T31">
        <f>IF(AND(OR(Dashboard!$C$6="All",E31=Dashboard!$C$6),OR(Dashboard!$F$6="All",G31=Dashboard!$F$6),OR(Dashboard!$I$6="All",H31=Dashboard!$I$6)),1,0)</f>
        <v/>
      </c>
    </row>
    <row r="32">
      <c r="A32" t="inlineStr">
        <is>
          <t>SA100023</t>
        </is>
      </c>
      <c r="B32" s="68" t="n">
        <v>45660</v>
      </c>
      <c r="C32" s="69" t="n">
        <v>2025</v>
      </c>
      <c r="D32" t="inlineStr">
        <is>
          <t>Jan</t>
        </is>
      </c>
      <c r="E32" t="inlineStr">
        <is>
          <t>Asia</t>
        </is>
      </c>
      <c r="F32" t="inlineStr">
        <is>
          <t>India</t>
        </is>
      </c>
      <c r="G32" t="inlineStr">
        <is>
          <t>Arab Light</t>
        </is>
      </c>
      <c r="H32" t="inlineStr">
        <is>
          <t>Term contract</t>
        </is>
      </c>
      <c r="I32" t="inlineStr">
        <is>
          <t>Trader</t>
        </is>
      </c>
      <c r="J32" t="inlineStr">
        <is>
          <t>Sara Rossi</t>
        </is>
      </c>
      <c r="K32" s="70" t="n">
        <v>504160</v>
      </c>
      <c r="L32" s="71" t="n">
        <v>85.67</v>
      </c>
      <c r="M32" s="71" t="n">
        <v>43191387.2</v>
      </c>
      <c r="N32" s="71" t="n">
        <v>863827.74</v>
      </c>
      <c r="O32" s="71" t="n">
        <v>42327559.46</v>
      </c>
      <c r="P32" s="71" t="n">
        <v>8866779.83</v>
      </c>
      <c r="Q32" s="71" t="n">
        <v>33460779.63</v>
      </c>
      <c r="R32" t="inlineStr">
        <is>
          <t>Crude</t>
        </is>
      </c>
      <c r="S32" t="inlineStr">
        <is>
          <t>Yes</t>
        </is>
      </c>
      <c r="T32">
        <f>IF(AND(OR(Dashboard!$C$6="All",E32=Dashboard!$C$6),OR(Dashboard!$F$6="All",G32=Dashboard!$F$6),OR(Dashboard!$I$6="All",H32=Dashboard!$I$6)),1,0)</f>
        <v/>
      </c>
    </row>
    <row r="33">
      <c r="A33" t="inlineStr">
        <is>
          <t>SA100024</t>
        </is>
      </c>
      <c r="B33" s="68" t="n">
        <v>45661</v>
      </c>
      <c r="C33" s="69" t="n">
        <v>2025</v>
      </c>
      <c r="D33" t="inlineStr">
        <is>
          <t>Jan</t>
        </is>
      </c>
      <c r="E33" t="inlineStr">
        <is>
          <t>Middle East</t>
        </is>
      </c>
      <c r="F33" t="inlineStr">
        <is>
          <t>Saudi Arabia</t>
        </is>
      </c>
      <c r="G33" t="inlineStr">
        <is>
          <t>Gasoline</t>
        </is>
      </c>
      <c r="H33" t="inlineStr">
        <is>
          <t>Domestic</t>
        </is>
      </c>
      <c r="I33" t="inlineStr">
        <is>
          <t>Refiner</t>
        </is>
      </c>
      <c r="J33" t="inlineStr">
        <is>
          <t>Zoya Ahmed</t>
        </is>
      </c>
      <c r="K33" s="70" t="n">
        <v>153640</v>
      </c>
      <c r="L33" s="71" t="n">
        <v>91.45</v>
      </c>
      <c r="M33" s="71" t="n">
        <v>14050378</v>
      </c>
      <c r="N33" s="71" t="n">
        <v>140503.78</v>
      </c>
      <c r="O33" s="71" t="n">
        <v>13909874.22</v>
      </c>
      <c r="P33" s="71" t="n">
        <v>10930861.78</v>
      </c>
      <c r="Q33" s="71" t="n">
        <v>2979012.44</v>
      </c>
      <c r="R33" t="inlineStr">
        <is>
          <t>Refined</t>
        </is>
      </c>
      <c r="S33" t="inlineStr">
        <is>
          <t>No</t>
        </is>
      </c>
      <c r="T33">
        <f>IF(AND(OR(Dashboard!$C$6="All",E33=Dashboard!$C$6),OR(Dashboard!$F$6="All",G33=Dashboard!$F$6),OR(Dashboard!$I$6="All",H33=Dashboard!$I$6)),1,0)</f>
        <v/>
      </c>
    </row>
    <row r="34">
      <c r="A34" t="inlineStr">
        <is>
          <t>SA100025</t>
        </is>
      </c>
      <c r="B34" s="68" t="n">
        <v>45661</v>
      </c>
      <c r="C34" s="69" t="n">
        <v>2025</v>
      </c>
      <c r="D34" t="inlineStr">
        <is>
          <t>Jan</t>
        </is>
      </c>
      <c r="E34" t="inlineStr">
        <is>
          <t>Asia</t>
        </is>
      </c>
      <c r="F34" t="inlineStr">
        <is>
          <t>Japan</t>
        </is>
      </c>
      <c r="G34" t="inlineStr">
        <is>
          <t>Arab Extra Light</t>
        </is>
      </c>
      <c r="H34" t="inlineStr">
        <is>
          <t>Term contract</t>
        </is>
      </c>
      <c r="I34" t="inlineStr">
        <is>
          <t>Refiner</t>
        </is>
      </c>
      <c r="J34" t="inlineStr">
        <is>
          <t>Lucas Martin</t>
        </is>
      </c>
      <c r="K34" s="70" t="n">
        <v>1754440</v>
      </c>
      <c r="L34" s="71" t="n">
        <v>79.66</v>
      </c>
      <c r="M34" s="71" t="n">
        <v>139758690.4</v>
      </c>
      <c r="N34" s="71" t="n">
        <v>0</v>
      </c>
      <c r="O34" s="71" t="n">
        <v>139758690.4</v>
      </c>
      <c r="P34" s="71" t="n">
        <v>32016518.38</v>
      </c>
      <c r="Q34" s="71" t="n">
        <v>107742172.02</v>
      </c>
      <c r="R34" t="inlineStr">
        <is>
          <t>Crude</t>
        </is>
      </c>
      <c r="S34" t="inlineStr">
        <is>
          <t>Yes</t>
        </is>
      </c>
      <c r="T34">
        <f>IF(AND(OR(Dashboard!$C$6="All",E34=Dashboard!$C$6),OR(Dashboard!$F$6="All",G34=Dashboard!$F$6),OR(Dashboard!$I$6="All",H34=Dashboard!$I$6)),1,0)</f>
        <v/>
      </c>
    </row>
    <row r="35">
      <c r="A35" t="inlineStr">
        <is>
          <t>SA100026</t>
        </is>
      </c>
      <c r="B35" s="68" t="n">
        <v>45661</v>
      </c>
      <c r="C35" s="69" t="n">
        <v>2025</v>
      </c>
      <c r="D35" t="inlineStr">
        <is>
          <t>Jan</t>
        </is>
      </c>
      <c r="E35" t="inlineStr">
        <is>
          <t>Asia</t>
        </is>
      </c>
      <c r="F35" t="inlineStr">
        <is>
          <t>South Korea</t>
        </is>
      </c>
      <c r="G35" t="inlineStr">
        <is>
          <t>Arab Light</t>
        </is>
      </c>
      <c r="H35" t="inlineStr">
        <is>
          <t>Term contract</t>
        </is>
      </c>
      <c r="I35" t="inlineStr">
        <is>
          <t>National oil company</t>
        </is>
      </c>
      <c r="J35" t="inlineStr">
        <is>
          <t>Amir Khan</t>
        </is>
      </c>
      <c r="K35" s="70" t="n">
        <v>624680</v>
      </c>
      <c r="L35" s="71" t="n">
        <v>76.37</v>
      </c>
      <c r="M35" s="71" t="n">
        <v>47706811.6</v>
      </c>
      <c r="N35" s="71" t="n">
        <v>477068.12</v>
      </c>
      <c r="O35" s="71" t="n">
        <v>47229743.48</v>
      </c>
      <c r="P35" s="71" t="n">
        <v>11446595.37</v>
      </c>
      <c r="Q35" s="71" t="n">
        <v>35783148.11</v>
      </c>
      <c r="R35" t="inlineStr">
        <is>
          <t>Crude</t>
        </is>
      </c>
      <c r="S35" t="inlineStr">
        <is>
          <t>Yes</t>
        </is>
      </c>
      <c r="T35">
        <f>IF(AND(OR(Dashboard!$C$6="All",E35=Dashboard!$C$6),OR(Dashboard!$F$6="All",G35=Dashboard!$F$6),OR(Dashboard!$I$6="All",H35=Dashboard!$I$6)),1,0)</f>
        <v/>
      </c>
    </row>
    <row r="36">
      <c r="A36" t="inlineStr">
        <is>
          <t>SA100027</t>
        </is>
      </c>
      <c r="B36" s="68" t="n">
        <v>45661</v>
      </c>
      <c r="C36" s="69" t="n">
        <v>2025</v>
      </c>
      <c r="D36" t="inlineStr">
        <is>
          <t>Jan</t>
        </is>
      </c>
      <c r="E36" t="inlineStr">
        <is>
          <t>Asia</t>
        </is>
      </c>
      <c r="F36" t="inlineStr">
        <is>
          <t>China</t>
        </is>
      </c>
      <c r="G36" t="inlineStr">
        <is>
          <t>Arab Light</t>
        </is>
      </c>
      <c r="H36" t="inlineStr">
        <is>
          <t>Term contract</t>
        </is>
      </c>
      <c r="I36" t="inlineStr">
        <is>
          <t>Trader</t>
        </is>
      </c>
      <c r="J36" t="inlineStr">
        <is>
          <t>Zoya Ahmed</t>
        </is>
      </c>
      <c r="K36" s="70" t="n">
        <v>892400</v>
      </c>
      <c r="L36" s="71" t="n">
        <v>75.14</v>
      </c>
      <c r="M36" s="71" t="n">
        <v>67054936</v>
      </c>
      <c r="N36" s="71" t="n">
        <v>1341098.72</v>
      </c>
      <c r="O36" s="71" t="n">
        <v>65713837.28</v>
      </c>
      <c r="P36" s="71" t="n">
        <v>16591350.14</v>
      </c>
      <c r="Q36" s="71" t="n">
        <v>49122487.14</v>
      </c>
      <c r="R36" t="inlineStr">
        <is>
          <t>Crude</t>
        </is>
      </c>
      <c r="S36" t="inlineStr">
        <is>
          <t>Yes</t>
        </is>
      </c>
      <c r="T36">
        <f>IF(AND(OR(Dashboard!$C$6="All",E36=Dashboard!$C$6),OR(Dashboard!$F$6="All",G36=Dashboard!$F$6),OR(Dashboard!$I$6="All",H36=Dashboard!$I$6)),1,0)</f>
        <v/>
      </c>
    </row>
    <row r="37">
      <c r="A37" t="inlineStr">
        <is>
          <t>SA100028</t>
        </is>
      </c>
      <c r="B37" s="68" t="n">
        <v>45661</v>
      </c>
      <c r="C37" s="69" t="n">
        <v>2025</v>
      </c>
      <c r="D37" t="inlineStr">
        <is>
          <t>Jan</t>
        </is>
      </c>
      <c r="E37" t="inlineStr">
        <is>
          <t>Asia</t>
        </is>
      </c>
      <c r="F37" t="inlineStr">
        <is>
          <t>South Korea</t>
        </is>
      </c>
      <c r="G37" t="inlineStr">
        <is>
          <t>Arab Medium</t>
        </is>
      </c>
      <c r="H37" t="inlineStr">
        <is>
          <t>Term contract</t>
        </is>
      </c>
      <c r="I37" t="inlineStr">
        <is>
          <t>National oil company</t>
        </is>
      </c>
      <c r="J37" t="inlineStr">
        <is>
          <t>Ruhi Shaikh</t>
        </is>
      </c>
      <c r="K37" s="70" t="n">
        <v>1463720</v>
      </c>
      <c r="L37" s="71" t="n">
        <v>86.79000000000001</v>
      </c>
      <c r="M37" s="71" t="n">
        <v>127036258.8</v>
      </c>
      <c r="N37" s="71" t="n">
        <v>1270362.59</v>
      </c>
      <c r="O37" s="71" t="n">
        <v>125765896.21</v>
      </c>
      <c r="P37" s="71" t="n">
        <v>26701722.91</v>
      </c>
      <c r="Q37" s="71" t="n">
        <v>99064173.3</v>
      </c>
      <c r="R37" t="inlineStr">
        <is>
          <t>Crude</t>
        </is>
      </c>
      <c r="S37" t="inlineStr">
        <is>
          <t>Yes</t>
        </is>
      </c>
      <c r="T37">
        <f>IF(AND(OR(Dashboard!$C$6="All",E37=Dashboard!$C$6),OR(Dashboard!$F$6="All",G37=Dashboard!$F$6),OR(Dashboard!$I$6="All",H37=Dashboard!$I$6)),1,0)</f>
        <v/>
      </c>
    </row>
    <row r="38">
      <c r="A38" t="inlineStr">
        <is>
          <t>SA100029</t>
        </is>
      </c>
      <c r="B38" s="68" t="n">
        <v>45661</v>
      </c>
      <c r="C38" s="69" t="n">
        <v>2025</v>
      </c>
      <c r="D38" t="inlineStr">
        <is>
          <t>Jan</t>
        </is>
      </c>
      <c r="E38" t="inlineStr">
        <is>
          <t>Asia</t>
        </is>
      </c>
      <c r="F38" t="inlineStr">
        <is>
          <t>Japan</t>
        </is>
      </c>
      <c r="G38" t="inlineStr">
        <is>
          <t>Arab Light</t>
        </is>
      </c>
      <c r="H38" t="inlineStr">
        <is>
          <t>Term contract</t>
        </is>
      </c>
      <c r="I38" t="inlineStr">
        <is>
          <t>National oil company</t>
        </is>
      </c>
      <c r="J38" t="inlineStr">
        <is>
          <t>Priya Nair</t>
        </is>
      </c>
      <c r="K38" s="70" t="n">
        <v>824320</v>
      </c>
      <c r="L38" s="71" t="n">
        <v>88.88</v>
      </c>
      <c r="M38" s="71" t="n">
        <v>73265561.59999999</v>
      </c>
      <c r="N38" s="71" t="n">
        <v>0</v>
      </c>
      <c r="O38" s="71" t="n">
        <v>73265561.59999999</v>
      </c>
      <c r="P38" s="71" t="n">
        <v>15165688.04</v>
      </c>
      <c r="Q38" s="71" t="n">
        <v>58099873.56</v>
      </c>
      <c r="R38" t="inlineStr">
        <is>
          <t>Crude</t>
        </is>
      </c>
      <c r="S38" t="inlineStr">
        <is>
          <t>Yes</t>
        </is>
      </c>
      <c r="T38">
        <f>IF(AND(OR(Dashboard!$C$6="All",E38=Dashboard!$C$6),OR(Dashboard!$F$6="All",G38=Dashboard!$F$6),OR(Dashboard!$I$6="All",H38=Dashboard!$I$6)),1,0)</f>
        <v/>
      </c>
    </row>
    <row r="39">
      <c r="A39" t="inlineStr">
        <is>
          <t>SA100030</t>
        </is>
      </c>
      <c r="B39" s="68" t="n">
        <v>45661</v>
      </c>
      <c r="C39" s="69" t="n">
        <v>2025</v>
      </c>
      <c r="D39" t="inlineStr">
        <is>
          <t>Jan</t>
        </is>
      </c>
      <c r="E39" t="inlineStr">
        <is>
          <t>Asia</t>
        </is>
      </c>
      <c r="F39" t="inlineStr">
        <is>
          <t>South Korea</t>
        </is>
      </c>
      <c r="G39" t="inlineStr">
        <is>
          <t>Jet fuel</t>
        </is>
      </c>
      <c r="H39" t="inlineStr">
        <is>
          <t>Term contract</t>
        </is>
      </c>
      <c r="I39" t="inlineStr">
        <is>
          <t>National oil company</t>
        </is>
      </c>
      <c r="J39" t="inlineStr">
        <is>
          <t>Sara Rossi</t>
        </is>
      </c>
      <c r="K39" s="70" t="n">
        <v>318320</v>
      </c>
      <c r="L39" s="71" t="n">
        <v>95.11</v>
      </c>
      <c r="M39" s="71" t="n">
        <v>30275415.2</v>
      </c>
      <c r="N39" s="71" t="n">
        <v>0</v>
      </c>
      <c r="O39" s="71" t="n">
        <v>30275415.2</v>
      </c>
      <c r="P39" s="71" t="n">
        <v>22694972.97</v>
      </c>
      <c r="Q39" s="71" t="n">
        <v>7580442.23</v>
      </c>
      <c r="R39" t="inlineStr">
        <is>
          <t>Refined</t>
        </is>
      </c>
      <c r="S39" t="inlineStr">
        <is>
          <t>Yes</t>
        </is>
      </c>
      <c r="T39">
        <f>IF(AND(OR(Dashboard!$C$6="All",E39=Dashboard!$C$6),OR(Dashboard!$F$6="All",G39=Dashboard!$F$6),OR(Dashboard!$I$6="All",H39=Dashboard!$I$6)),1,0)</f>
        <v/>
      </c>
    </row>
    <row r="40">
      <c r="A40" t="inlineStr">
        <is>
          <t>SA100031</t>
        </is>
      </c>
      <c r="B40" s="68" t="n">
        <v>45661</v>
      </c>
      <c r="C40" s="69" t="n">
        <v>2025</v>
      </c>
      <c r="D40" t="inlineStr">
        <is>
          <t>Jan</t>
        </is>
      </c>
      <c r="E40" t="inlineStr">
        <is>
          <t>Asia</t>
        </is>
      </c>
      <c r="F40" t="inlineStr">
        <is>
          <t>China</t>
        </is>
      </c>
      <c r="G40" t="inlineStr">
        <is>
          <t>Arab Extra Light</t>
        </is>
      </c>
      <c r="H40" t="inlineStr">
        <is>
          <t>Spot</t>
        </is>
      </c>
      <c r="I40" t="inlineStr">
        <is>
          <t>Refiner</t>
        </is>
      </c>
      <c r="J40" t="inlineStr">
        <is>
          <t>Amir Khan</t>
        </is>
      </c>
      <c r="K40" s="70" t="n">
        <v>869400</v>
      </c>
      <c r="L40" s="71" t="n">
        <v>76.03</v>
      </c>
      <c r="M40" s="71" t="n">
        <v>66100482</v>
      </c>
      <c r="N40" s="71" t="n">
        <v>1322009.64</v>
      </c>
      <c r="O40" s="71" t="n">
        <v>64778472.36</v>
      </c>
      <c r="P40" s="71" t="n">
        <v>15622308.69</v>
      </c>
      <c r="Q40" s="71" t="n">
        <v>49156163.67</v>
      </c>
      <c r="R40" t="inlineStr">
        <is>
          <t>Crude</t>
        </is>
      </c>
      <c r="S40" t="inlineStr">
        <is>
          <t>Yes</t>
        </is>
      </c>
      <c r="T40">
        <f>IF(AND(OR(Dashboard!$C$6="All",E40=Dashboard!$C$6),OR(Dashboard!$F$6="All",G40=Dashboard!$F$6),OR(Dashboard!$I$6="All",H40=Dashboard!$I$6)),1,0)</f>
        <v/>
      </c>
    </row>
    <row r="41">
      <c r="A41" t="inlineStr">
        <is>
          <t>SA100032</t>
        </is>
      </c>
      <c r="B41" s="68" t="n">
        <v>45662</v>
      </c>
      <c r="C41" s="69" t="n">
        <v>2025</v>
      </c>
      <c r="D41" t="inlineStr">
        <is>
          <t>Jan</t>
        </is>
      </c>
      <c r="E41" t="inlineStr">
        <is>
          <t>Middle East</t>
        </is>
      </c>
      <c r="F41" t="inlineStr">
        <is>
          <t>Bahrain</t>
        </is>
      </c>
      <c r="G41" t="inlineStr">
        <is>
          <t>Arab Extra Light</t>
        </is>
      </c>
      <c r="H41" t="inlineStr">
        <is>
          <t>Spot</t>
        </is>
      </c>
      <c r="I41" t="inlineStr">
        <is>
          <t>National oil company</t>
        </is>
      </c>
      <c r="J41" t="inlineStr">
        <is>
          <t>Sophie Müller</t>
        </is>
      </c>
      <c r="K41" s="70" t="n">
        <v>963240</v>
      </c>
      <c r="L41" s="71" t="n">
        <v>77.67</v>
      </c>
      <c r="M41" s="71" t="n">
        <v>74814850.8</v>
      </c>
      <c r="N41" s="71" t="n">
        <v>0</v>
      </c>
      <c r="O41" s="71" t="n">
        <v>74814850.8</v>
      </c>
      <c r="P41" s="71" t="n">
        <v>18440655.31</v>
      </c>
      <c r="Q41" s="71" t="n">
        <v>56374195.49</v>
      </c>
      <c r="R41" t="inlineStr">
        <is>
          <t>Crude</t>
        </is>
      </c>
      <c r="S41" t="inlineStr">
        <is>
          <t>Yes</t>
        </is>
      </c>
      <c r="T41">
        <f>IF(AND(OR(Dashboard!$C$6="All",E41=Dashboard!$C$6),OR(Dashboard!$F$6="All",G41=Dashboard!$F$6),OR(Dashboard!$I$6="All",H41=Dashboard!$I$6)),1,0)</f>
        <v/>
      </c>
    </row>
    <row r="42">
      <c r="A42" t="inlineStr">
        <is>
          <t>SA100033</t>
        </is>
      </c>
      <c r="B42" s="68" t="n">
        <v>45662</v>
      </c>
      <c r="C42" s="69" t="n">
        <v>2025</v>
      </c>
      <c r="D42" t="inlineStr">
        <is>
          <t>Jan</t>
        </is>
      </c>
      <c r="E42" t="inlineStr">
        <is>
          <t>Asia</t>
        </is>
      </c>
      <c r="F42" t="inlineStr">
        <is>
          <t>Japan</t>
        </is>
      </c>
      <c r="G42" t="inlineStr">
        <is>
          <t>Gasoline</t>
        </is>
      </c>
      <c r="H42" t="inlineStr">
        <is>
          <t>Spot</t>
        </is>
      </c>
      <c r="I42" t="inlineStr">
        <is>
          <t>Trader</t>
        </is>
      </c>
      <c r="J42" t="inlineStr">
        <is>
          <t>Priya Nair</t>
        </is>
      </c>
      <c r="K42" s="70" t="n">
        <v>541880</v>
      </c>
      <c r="L42" s="71" t="n">
        <v>87.70999999999999</v>
      </c>
      <c r="M42" s="71" t="n">
        <v>47528294.8</v>
      </c>
      <c r="N42" s="71" t="n">
        <v>0</v>
      </c>
      <c r="O42" s="71" t="n">
        <v>47528294.8</v>
      </c>
      <c r="P42" s="71" t="n">
        <v>36762214.83</v>
      </c>
      <c r="Q42" s="71" t="n">
        <v>10766079.97</v>
      </c>
      <c r="R42" t="inlineStr">
        <is>
          <t>Refined</t>
        </is>
      </c>
      <c r="S42" t="inlineStr">
        <is>
          <t>Yes</t>
        </is>
      </c>
      <c r="T42">
        <f>IF(AND(OR(Dashboard!$C$6="All",E42=Dashboard!$C$6),OR(Dashboard!$F$6="All",G42=Dashboard!$F$6),OR(Dashboard!$I$6="All",H42=Dashboard!$I$6)),1,0)</f>
        <v/>
      </c>
    </row>
    <row r="43">
      <c r="A43" t="inlineStr">
        <is>
          <t>SA100034</t>
        </is>
      </c>
      <c r="B43" s="68" t="n">
        <v>45662</v>
      </c>
      <c r="C43" s="69" t="n">
        <v>2025</v>
      </c>
      <c r="D43" t="inlineStr">
        <is>
          <t>Jan</t>
        </is>
      </c>
      <c r="E43" t="inlineStr">
        <is>
          <t>Middle East</t>
        </is>
      </c>
      <c r="F43" t="inlineStr">
        <is>
          <t>Saudi Arabia</t>
        </is>
      </c>
      <c r="G43" t="inlineStr">
        <is>
          <t>Arab Heavy</t>
        </is>
      </c>
      <c r="H43" t="inlineStr">
        <is>
          <t>Domestic</t>
        </is>
      </c>
      <c r="I43" t="inlineStr">
        <is>
          <t>National oil company</t>
        </is>
      </c>
      <c r="J43" t="inlineStr">
        <is>
          <t>Liam O'Brien</t>
        </is>
      </c>
      <c r="K43" s="70" t="n">
        <v>1260400</v>
      </c>
      <c r="L43" s="71" t="n">
        <v>74.38</v>
      </c>
      <c r="M43" s="71" t="n">
        <v>93748552</v>
      </c>
      <c r="N43" s="71" t="n">
        <v>1874971.04</v>
      </c>
      <c r="O43" s="71" t="n">
        <v>91873580.95999999</v>
      </c>
      <c r="P43" s="71" t="n">
        <v>23116639.94</v>
      </c>
      <c r="Q43" s="71" t="n">
        <v>68756941.02</v>
      </c>
      <c r="R43" t="inlineStr">
        <is>
          <t>Crude</t>
        </is>
      </c>
      <c r="S43" t="inlineStr">
        <is>
          <t>No</t>
        </is>
      </c>
      <c r="T43">
        <f>IF(AND(OR(Dashboard!$C$6="All",E43=Dashboard!$C$6),OR(Dashboard!$F$6="All",G43=Dashboard!$F$6),OR(Dashboard!$I$6="All",H43=Dashboard!$I$6)),1,0)</f>
        <v/>
      </c>
    </row>
    <row r="44">
      <c r="A44" t="inlineStr">
        <is>
          <t>SA100035</t>
        </is>
      </c>
      <c r="B44" s="68" t="n">
        <v>45662</v>
      </c>
      <c r="C44" s="69" t="n">
        <v>2025</v>
      </c>
      <c r="D44" t="inlineStr">
        <is>
          <t>Jan</t>
        </is>
      </c>
      <c r="E44" t="inlineStr">
        <is>
          <t>Middle East</t>
        </is>
      </c>
      <c r="F44" t="inlineStr">
        <is>
          <t>Bahrain</t>
        </is>
      </c>
      <c r="G44" t="inlineStr">
        <is>
          <t>Arab Extra Light</t>
        </is>
      </c>
      <c r="H44" t="inlineStr">
        <is>
          <t>Spot</t>
        </is>
      </c>
      <c r="I44" t="inlineStr">
        <is>
          <t>National oil company</t>
        </is>
      </c>
      <c r="J44" t="inlineStr">
        <is>
          <t>Olivia Brown</t>
        </is>
      </c>
      <c r="K44" s="70" t="n">
        <v>943000</v>
      </c>
      <c r="L44" s="71" t="n">
        <v>87.20999999999999</v>
      </c>
      <c r="M44" s="71" t="n">
        <v>82239030</v>
      </c>
      <c r="N44" s="71" t="n">
        <v>1644780.6</v>
      </c>
      <c r="O44" s="71" t="n">
        <v>80594249.40000001</v>
      </c>
      <c r="P44" s="71" t="n">
        <v>17207994.37</v>
      </c>
      <c r="Q44" s="71" t="n">
        <v>63386255.03</v>
      </c>
      <c r="R44" t="inlineStr">
        <is>
          <t>Crude</t>
        </is>
      </c>
      <c r="S44" t="inlineStr">
        <is>
          <t>Yes</t>
        </is>
      </c>
      <c r="T44">
        <f>IF(AND(OR(Dashboard!$C$6="All",E44=Dashboard!$C$6),OR(Dashboard!$F$6="All",G44=Dashboard!$F$6),OR(Dashboard!$I$6="All",H44=Dashboard!$I$6)),1,0)</f>
        <v/>
      </c>
    </row>
    <row r="45">
      <c r="A45" t="inlineStr">
        <is>
          <t>SA100036</t>
        </is>
      </c>
      <c r="B45" s="68" t="n">
        <v>45662</v>
      </c>
      <c r="C45" s="69" t="n">
        <v>2025</v>
      </c>
      <c r="D45" t="inlineStr">
        <is>
          <t>Jan</t>
        </is>
      </c>
      <c r="E45" t="inlineStr">
        <is>
          <t>Asia</t>
        </is>
      </c>
      <c r="F45" t="inlineStr">
        <is>
          <t>South Korea</t>
        </is>
      </c>
      <c r="G45" t="inlineStr">
        <is>
          <t>Arab Light</t>
        </is>
      </c>
      <c r="H45" t="inlineStr">
        <is>
          <t>Term contract</t>
        </is>
      </c>
      <c r="I45" t="inlineStr">
        <is>
          <t>National oil company</t>
        </is>
      </c>
      <c r="J45" t="inlineStr">
        <is>
          <t>Shraddha Kulkarni</t>
        </is>
      </c>
      <c r="K45" s="70" t="n">
        <v>1482120</v>
      </c>
      <c r="L45" s="71" t="n">
        <v>85.31</v>
      </c>
      <c r="M45" s="71" t="n">
        <v>126439657.2</v>
      </c>
      <c r="N45" s="71" t="n">
        <v>0</v>
      </c>
      <c r="O45" s="71" t="n">
        <v>126439657.2</v>
      </c>
      <c r="P45" s="71" t="n">
        <v>25979320.95</v>
      </c>
      <c r="Q45" s="71" t="n">
        <v>100460336.25</v>
      </c>
      <c r="R45" t="inlineStr">
        <is>
          <t>Crude</t>
        </is>
      </c>
      <c r="S45" t="inlineStr">
        <is>
          <t>Yes</t>
        </is>
      </c>
      <c r="T45">
        <f>IF(AND(OR(Dashboard!$C$6="All",E45=Dashboard!$C$6),OR(Dashboard!$F$6="All",G45=Dashboard!$F$6),OR(Dashboard!$I$6="All",H45=Dashboard!$I$6)),1,0)</f>
        <v/>
      </c>
    </row>
    <row r="46">
      <c r="A46" t="inlineStr">
        <is>
          <t>SA100037</t>
        </is>
      </c>
      <c r="B46" s="68" t="n">
        <v>45662</v>
      </c>
      <c r="C46" s="69" t="n">
        <v>2025</v>
      </c>
      <c r="D46" t="inlineStr">
        <is>
          <t>Jan</t>
        </is>
      </c>
      <c r="E46" t="inlineStr">
        <is>
          <t>Asia</t>
        </is>
      </c>
      <c r="F46" t="inlineStr">
        <is>
          <t>India</t>
        </is>
      </c>
      <c r="G46" t="inlineStr">
        <is>
          <t>Arab Light</t>
        </is>
      </c>
      <c r="H46" t="inlineStr">
        <is>
          <t>Spot</t>
        </is>
      </c>
      <c r="I46" t="inlineStr">
        <is>
          <t>Refiner</t>
        </is>
      </c>
      <c r="J46" t="inlineStr">
        <is>
          <t>Ravindra Patil</t>
        </is>
      </c>
      <c r="K46" s="70" t="n">
        <v>1012000</v>
      </c>
      <c r="L46" s="71" t="n">
        <v>78.33</v>
      </c>
      <c r="M46" s="71" t="n">
        <v>79269960</v>
      </c>
      <c r="N46" s="71" t="n">
        <v>792699.6</v>
      </c>
      <c r="O46" s="71" t="n">
        <v>78477260.40000001</v>
      </c>
      <c r="P46" s="71" t="n">
        <v>18635636.8</v>
      </c>
      <c r="Q46" s="71" t="n">
        <v>59841623.6</v>
      </c>
      <c r="R46" t="inlineStr">
        <is>
          <t>Crude</t>
        </is>
      </c>
      <c r="S46" t="inlineStr">
        <is>
          <t>Yes</t>
        </is>
      </c>
      <c r="T46">
        <f>IF(AND(OR(Dashboard!$C$6="All",E46=Dashboard!$C$6),OR(Dashboard!$F$6="All",G46=Dashboard!$F$6),OR(Dashboard!$I$6="All",H46=Dashboard!$I$6)),1,0)</f>
        <v/>
      </c>
    </row>
    <row r="47">
      <c r="A47" t="inlineStr">
        <is>
          <t>SA100038</t>
        </is>
      </c>
      <c r="B47" s="68" t="n">
        <v>45662</v>
      </c>
      <c r="C47" s="69" t="n">
        <v>2025</v>
      </c>
      <c r="D47" t="inlineStr">
        <is>
          <t>Jan</t>
        </is>
      </c>
      <c r="E47" t="inlineStr">
        <is>
          <t>Asia</t>
        </is>
      </c>
      <c r="F47" t="inlineStr">
        <is>
          <t>India</t>
        </is>
      </c>
      <c r="G47" t="inlineStr">
        <is>
          <t>Arab Heavy</t>
        </is>
      </c>
      <c r="H47" t="inlineStr">
        <is>
          <t>Spot</t>
        </is>
      </c>
      <c r="I47" t="inlineStr">
        <is>
          <t>National oil company</t>
        </is>
      </c>
      <c r="J47" t="inlineStr">
        <is>
          <t>Omar Haddad</t>
        </is>
      </c>
      <c r="K47" s="70" t="n">
        <v>1721320</v>
      </c>
      <c r="L47" s="71" t="n">
        <v>76.03</v>
      </c>
      <c r="M47" s="71" t="n">
        <v>130871959.6</v>
      </c>
      <c r="N47" s="71" t="n">
        <v>0</v>
      </c>
      <c r="O47" s="71" t="n">
        <v>130871959.6</v>
      </c>
      <c r="P47" s="71" t="n">
        <v>29582445.1</v>
      </c>
      <c r="Q47" s="71" t="n">
        <v>101289514.5</v>
      </c>
      <c r="R47" t="inlineStr">
        <is>
          <t>Crude</t>
        </is>
      </c>
      <c r="S47" t="inlineStr">
        <is>
          <t>Yes</t>
        </is>
      </c>
      <c r="T47">
        <f>IF(AND(OR(Dashboard!$C$6="All",E47=Dashboard!$C$6),OR(Dashboard!$F$6="All",G47=Dashboard!$F$6),OR(Dashboard!$I$6="All",H47=Dashboard!$I$6)),1,0)</f>
        <v/>
      </c>
    </row>
    <row r="48">
      <c r="A48" t="inlineStr">
        <is>
          <t>SA100039</t>
        </is>
      </c>
      <c r="B48" s="68" t="n">
        <v>45662</v>
      </c>
      <c r="C48" s="69" t="n">
        <v>2025</v>
      </c>
      <c r="D48" t="inlineStr">
        <is>
          <t>Jan</t>
        </is>
      </c>
      <c r="E48" t="inlineStr">
        <is>
          <t>Asia</t>
        </is>
      </c>
      <c r="F48" t="inlineStr">
        <is>
          <t>India</t>
        </is>
      </c>
      <c r="G48" t="inlineStr">
        <is>
          <t>Arab Heavy</t>
        </is>
      </c>
      <c r="H48" t="inlineStr">
        <is>
          <t>Term contract</t>
        </is>
      </c>
      <c r="I48" t="inlineStr">
        <is>
          <t>Refiner</t>
        </is>
      </c>
      <c r="J48" t="inlineStr">
        <is>
          <t>Emma Clarke</t>
        </is>
      </c>
      <c r="K48" s="70" t="n">
        <v>481160</v>
      </c>
      <c r="L48" s="71" t="n">
        <v>78.04000000000001</v>
      </c>
      <c r="M48" s="71" t="n">
        <v>37549726.4</v>
      </c>
      <c r="N48" s="71" t="n">
        <v>0</v>
      </c>
      <c r="O48" s="71" t="n">
        <v>37549726.4</v>
      </c>
      <c r="P48" s="71" t="n">
        <v>8522012.17</v>
      </c>
      <c r="Q48" s="71" t="n">
        <v>29027714.23</v>
      </c>
      <c r="R48" t="inlineStr">
        <is>
          <t>Crude</t>
        </is>
      </c>
      <c r="S48" t="inlineStr">
        <is>
          <t>Yes</t>
        </is>
      </c>
      <c r="T48">
        <f>IF(AND(OR(Dashboard!$C$6="All",E48=Dashboard!$C$6),OR(Dashboard!$F$6="All",G48=Dashboard!$F$6),OR(Dashboard!$I$6="All",H48=Dashboard!$I$6)),1,0)</f>
        <v/>
      </c>
    </row>
    <row r="49">
      <c r="A49" t="inlineStr">
        <is>
          <t>SA100040</t>
        </is>
      </c>
      <c r="B49" s="68" t="n">
        <v>45662</v>
      </c>
      <c r="C49" s="69" t="n">
        <v>2025</v>
      </c>
      <c r="D49" t="inlineStr">
        <is>
          <t>Jan</t>
        </is>
      </c>
      <c r="E49" t="inlineStr">
        <is>
          <t>Middle East</t>
        </is>
      </c>
      <c r="F49" t="inlineStr">
        <is>
          <t>Bahrain</t>
        </is>
      </c>
      <c r="G49" t="inlineStr">
        <is>
          <t>Diesel</t>
        </is>
      </c>
      <c r="H49" t="inlineStr">
        <is>
          <t>Term contract</t>
        </is>
      </c>
      <c r="I49" t="inlineStr">
        <is>
          <t>Refiner</t>
        </is>
      </c>
      <c r="J49" t="inlineStr">
        <is>
          <t>Olivia Brown</t>
        </is>
      </c>
      <c r="K49" s="70" t="n">
        <v>371680</v>
      </c>
      <c r="L49" s="71" t="n">
        <v>91.40000000000001</v>
      </c>
      <c r="M49" s="71" t="n">
        <v>33971552</v>
      </c>
      <c r="N49" s="71" t="n">
        <v>0</v>
      </c>
      <c r="O49" s="71" t="n">
        <v>33971552</v>
      </c>
      <c r="P49" s="71" t="n">
        <v>25828162</v>
      </c>
      <c r="Q49" s="71" t="n">
        <v>8143390</v>
      </c>
      <c r="R49" t="inlineStr">
        <is>
          <t>Refined</t>
        </is>
      </c>
      <c r="S49" t="inlineStr">
        <is>
          <t>Yes</t>
        </is>
      </c>
      <c r="T49">
        <f>IF(AND(OR(Dashboard!$C$6="All",E49=Dashboard!$C$6),OR(Dashboard!$F$6="All",G49=Dashboard!$F$6),OR(Dashboard!$I$6="All",H49=Dashboard!$I$6)),1,0)</f>
        <v/>
      </c>
    </row>
    <row r="50">
      <c r="A50" t="inlineStr">
        <is>
          <t>SA100041</t>
        </is>
      </c>
      <c r="B50" s="68" t="n">
        <v>45663</v>
      </c>
      <c r="C50" s="69" t="n">
        <v>2025</v>
      </c>
      <c r="D50" t="inlineStr">
        <is>
          <t>Jan</t>
        </is>
      </c>
      <c r="E50" t="inlineStr">
        <is>
          <t>Asia</t>
        </is>
      </c>
      <c r="F50" t="inlineStr">
        <is>
          <t>South Korea</t>
        </is>
      </c>
      <c r="G50" t="inlineStr">
        <is>
          <t>Arab Medium</t>
        </is>
      </c>
      <c r="H50" t="inlineStr">
        <is>
          <t>Term contract</t>
        </is>
      </c>
      <c r="I50" t="inlineStr">
        <is>
          <t>Trader</t>
        </is>
      </c>
      <c r="J50" t="inlineStr">
        <is>
          <t>Aisha Bello</t>
        </is>
      </c>
      <c r="K50" s="70" t="n">
        <v>1790320</v>
      </c>
      <c r="L50" s="71" t="n">
        <v>84.02</v>
      </c>
      <c r="M50" s="71" t="n">
        <v>150422686.4</v>
      </c>
      <c r="N50" s="71" t="n">
        <v>0</v>
      </c>
      <c r="O50" s="71" t="n">
        <v>150422686.4</v>
      </c>
      <c r="P50" s="71" t="n">
        <v>31794625.91</v>
      </c>
      <c r="Q50" s="71" t="n">
        <v>118628060.49</v>
      </c>
      <c r="R50" t="inlineStr">
        <is>
          <t>Crude</t>
        </is>
      </c>
      <c r="S50" t="inlineStr">
        <is>
          <t>Yes</t>
        </is>
      </c>
      <c r="T50">
        <f>IF(AND(OR(Dashboard!$C$6="All",E50=Dashboard!$C$6),OR(Dashboard!$F$6="All",G50=Dashboard!$F$6),OR(Dashboard!$I$6="All",H50=Dashboard!$I$6)),1,0)</f>
        <v/>
      </c>
    </row>
    <row r="51">
      <c r="A51" t="inlineStr">
        <is>
          <t>SA100042</t>
        </is>
      </c>
      <c r="B51" s="68" t="n">
        <v>45663</v>
      </c>
      <c r="C51" s="69" t="n">
        <v>2025</v>
      </c>
      <c r="D51" t="inlineStr">
        <is>
          <t>Jan</t>
        </is>
      </c>
      <c r="E51" t="inlineStr">
        <is>
          <t>Asia</t>
        </is>
      </c>
      <c r="F51" t="inlineStr">
        <is>
          <t>South Korea</t>
        </is>
      </c>
      <c r="G51" t="inlineStr">
        <is>
          <t>Arab Medium</t>
        </is>
      </c>
      <c r="H51" t="inlineStr">
        <is>
          <t>Term contract</t>
        </is>
      </c>
      <c r="I51" t="inlineStr">
        <is>
          <t>National oil company</t>
        </is>
      </c>
      <c r="J51" t="inlineStr">
        <is>
          <t>Carlos Silva</t>
        </is>
      </c>
      <c r="K51" s="70" t="n">
        <v>1644040</v>
      </c>
      <c r="L51" s="71" t="n">
        <v>82.7</v>
      </c>
      <c r="M51" s="71" t="n">
        <v>135962108</v>
      </c>
      <c r="N51" s="71" t="n">
        <v>1359621.08</v>
      </c>
      <c r="O51" s="71" t="n">
        <v>134602486.92</v>
      </c>
      <c r="P51" s="71" t="n">
        <v>28982876.87</v>
      </c>
      <c r="Q51" s="71" t="n">
        <v>105619610.05</v>
      </c>
      <c r="R51" t="inlineStr">
        <is>
          <t>Crude</t>
        </is>
      </c>
      <c r="S51" t="inlineStr">
        <is>
          <t>Yes</t>
        </is>
      </c>
      <c r="T51">
        <f>IF(AND(OR(Dashboard!$C$6="All",E51=Dashboard!$C$6),OR(Dashboard!$F$6="All",G51=Dashboard!$F$6),OR(Dashboard!$I$6="All",H51=Dashboard!$I$6)),1,0)</f>
        <v/>
      </c>
    </row>
    <row r="52">
      <c r="A52" t="inlineStr">
        <is>
          <t>SA100043</t>
        </is>
      </c>
      <c r="B52" s="68" t="n">
        <v>45663</v>
      </c>
      <c r="C52" s="69" t="n">
        <v>2025</v>
      </c>
      <c r="D52" t="inlineStr">
        <is>
          <t>Jan</t>
        </is>
      </c>
      <c r="E52" t="inlineStr">
        <is>
          <t>Asia</t>
        </is>
      </c>
      <c r="F52" t="inlineStr">
        <is>
          <t>China</t>
        </is>
      </c>
      <c r="G52" t="inlineStr">
        <is>
          <t>Arab Extra Light</t>
        </is>
      </c>
      <c r="H52" t="inlineStr">
        <is>
          <t>Term contract</t>
        </is>
      </c>
      <c r="I52" t="inlineStr">
        <is>
          <t>National oil company</t>
        </is>
      </c>
      <c r="J52" t="inlineStr">
        <is>
          <t>Shraddha Kulkarni</t>
        </is>
      </c>
      <c r="K52" s="70" t="n">
        <v>1535480</v>
      </c>
      <c r="L52" s="71" t="n">
        <v>79.23</v>
      </c>
      <c r="M52" s="71" t="n">
        <v>121656080.4</v>
      </c>
      <c r="N52" s="71" t="n">
        <v>0</v>
      </c>
      <c r="O52" s="71" t="n">
        <v>121656080.4</v>
      </c>
      <c r="P52" s="71" t="n">
        <v>27816490.86</v>
      </c>
      <c r="Q52" s="71" t="n">
        <v>93839589.54000001</v>
      </c>
      <c r="R52" t="inlineStr">
        <is>
          <t>Crude</t>
        </is>
      </c>
      <c r="S52" t="inlineStr">
        <is>
          <t>Yes</t>
        </is>
      </c>
      <c r="T52">
        <f>IF(AND(OR(Dashboard!$C$6="All",E52=Dashboard!$C$6),OR(Dashboard!$F$6="All",G52=Dashboard!$F$6),OR(Dashboard!$I$6="All",H52=Dashboard!$I$6)),1,0)</f>
        <v/>
      </c>
    </row>
    <row r="53">
      <c r="A53" t="inlineStr">
        <is>
          <t>SA100044</t>
        </is>
      </c>
      <c r="B53" s="68" t="n">
        <v>45663</v>
      </c>
      <c r="C53" s="69" t="n">
        <v>2025</v>
      </c>
      <c r="D53" t="inlineStr">
        <is>
          <t>Jan</t>
        </is>
      </c>
      <c r="E53" t="inlineStr">
        <is>
          <t>Asia</t>
        </is>
      </c>
      <c r="F53" t="inlineStr">
        <is>
          <t>India</t>
        </is>
      </c>
      <c r="G53" t="inlineStr">
        <is>
          <t>Arab Light</t>
        </is>
      </c>
      <c r="H53" t="inlineStr">
        <is>
          <t>Term contract</t>
        </is>
      </c>
      <c r="I53" t="inlineStr">
        <is>
          <t>Refiner</t>
        </is>
      </c>
      <c r="J53" t="inlineStr">
        <is>
          <t>Omar Haddad</t>
        </is>
      </c>
      <c r="K53" s="70" t="n">
        <v>395600</v>
      </c>
      <c r="L53" s="71" t="n">
        <v>88.76000000000001</v>
      </c>
      <c r="M53" s="71" t="n">
        <v>35113456</v>
      </c>
      <c r="N53" s="71" t="n">
        <v>0</v>
      </c>
      <c r="O53" s="71" t="n">
        <v>35113456</v>
      </c>
      <c r="P53" s="71" t="n">
        <v>7253176.44</v>
      </c>
      <c r="Q53" s="71" t="n">
        <v>27860279.56</v>
      </c>
      <c r="R53" t="inlineStr">
        <is>
          <t>Crude</t>
        </is>
      </c>
      <c r="S53" t="inlineStr">
        <is>
          <t>Yes</t>
        </is>
      </c>
      <c r="T53">
        <f>IF(AND(OR(Dashboard!$C$6="All",E53=Dashboard!$C$6),OR(Dashboard!$F$6="All",G53=Dashboard!$F$6),OR(Dashboard!$I$6="All",H53=Dashboard!$I$6)),1,0)</f>
        <v/>
      </c>
    </row>
    <row r="54">
      <c r="A54" t="inlineStr">
        <is>
          <t>SA100045</t>
        </is>
      </c>
      <c r="B54" s="68" t="n">
        <v>45663</v>
      </c>
      <c r="C54" s="69" t="n">
        <v>2025</v>
      </c>
      <c r="D54" t="inlineStr">
        <is>
          <t>Jan</t>
        </is>
      </c>
      <c r="E54" t="inlineStr">
        <is>
          <t>Asia</t>
        </is>
      </c>
      <c r="F54" t="inlineStr">
        <is>
          <t>South Korea</t>
        </is>
      </c>
      <c r="G54" t="inlineStr">
        <is>
          <t>Gasoline</t>
        </is>
      </c>
      <c r="H54" t="inlineStr">
        <is>
          <t>Term contract</t>
        </is>
      </c>
      <c r="I54" t="inlineStr">
        <is>
          <t>National oil company</t>
        </is>
      </c>
      <c r="J54" t="inlineStr">
        <is>
          <t>Ravindra Patil</t>
        </is>
      </c>
      <c r="K54" s="70" t="n">
        <v>316480</v>
      </c>
      <c r="L54" s="71" t="n">
        <v>99.55</v>
      </c>
      <c r="M54" s="71" t="n">
        <v>31505584</v>
      </c>
      <c r="N54" s="71" t="n">
        <v>0</v>
      </c>
      <c r="O54" s="71" t="n">
        <v>31505584</v>
      </c>
      <c r="P54" s="71" t="n">
        <v>22726768.47</v>
      </c>
      <c r="Q54" s="71" t="n">
        <v>8778815.529999999</v>
      </c>
      <c r="R54" t="inlineStr">
        <is>
          <t>Refined</t>
        </is>
      </c>
      <c r="S54" t="inlineStr">
        <is>
          <t>Yes</t>
        </is>
      </c>
      <c r="T54">
        <f>IF(AND(OR(Dashboard!$C$6="All",E54=Dashboard!$C$6),OR(Dashboard!$F$6="All",G54=Dashboard!$F$6),OR(Dashboard!$I$6="All",H54=Dashboard!$I$6)),1,0)</f>
        <v/>
      </c>
    </row>
    <row r="55">
      <c r="A55" t="inlineStr">
        <is>
          <t>SA100046</t>
        </is>
      </c>
      <c r="B55" s="68" t="n">
        <v>45663</v>
      </c>
      <c r="C55" s="69" t="n">
        <v>2025</v>
      </c>
      <c r="D55" t="inlineStr">
        <is>
          <t>Jan</t>
        </is>
      </c>
      <c r="E55" t="inlineStr">
        <is>
          <t>Asia</t>
        </is>
      </c>
      <c r="F55" t="inlineStr">
        <is>
          <t>South Korea</t>
        </is>
      </c>
      <c r="G55" t="inlineStr">
        <is>
          <t>Diesel</t>
        </is>
      </c>
      <c r="H55" t="inlineStr">
        <is>
          <t>Spot</t>
        </is>
      </c>
      <c r="I55" t="inlineStr">
        <is>
          <t>Refiner</t>
        </is>
      </c>
      <c r="J55" t="inlineStr">
        <is>
          <t>Mei Lin</t>
        </is>
      </c>
      <c r="K55" s="70" t="n">
        <v>272320</v>
      </c>
      <c r="L55" s="71" t="n">
        <v>106.31</v>
      </c>
      <c r="M55" s="71" t="n">
        <v>28950339.2</v>
      </c>
      <c r="N55" s="71" t="n">
        <v>0</v>
      </c>
      <c r="O55" s="71" t="n">
        <v>28950339.2</v>
      </c>
      <c r="P55" s="71" t="n">
        <v>18583665.46</v>
      </c>
      <c r="Q55" s="71" t="n">
        <v>10366673.74</v>
      </c>
      <c r="R55" t="inlineStr">
        <is>
          <t>Refined</t>
        </is>
      </c>
      <c r="S55" t="inlineStr">
        <is>
          <t>Yes</t>
        </is>
      </c>
      <c r="T55">
        <f>IF(AND(OR(Dashboard!$C$6="All",E55=Dashboard!$C$6),OR(Dashboard!$F$6="All",G55=Dashboard!$F$6),OR(Dashboard!$I$6="All",H55=Dashboard!$I$6)),1,0)</f>
        <v/>
      </c>
    </row>
    <row r="56">
      <c r="A56" t="inlineStr">
        <is>
          <t>SA100047</t>
        </is>
      </c>
      <c r="B56" s="68" t="n">
        <v>45664</v>
      </c>
      <c r="C56" s="69" t="n">
        <v>2025</v>
      </c>
      <c r="D56" t="inlineStr">
        <is>
          <t>Jan</t>
        </is>
      </c>
      <c r="E56" t="inlineStr">
        <is>
          <t>Asia</t>
        </is>
      </c>
      <c r="F56" t="inlineStr">
        <is>
          <t>India</t>
        </is>
      </c>
      <c r="G56" t="inlineStr">
        <is>
          <t>Arab Light</t>
        </is>
      </c>
      <c r="H56" t="inlineStr">
        <is>
          <t>Term contract</t>
        </is>
      </c>
      <c r="I56" t="inlineStr">
        <is>
          <t>Trader</t>
        </is>
      </c>
      <c r="J56" t="inlineStr">
        <is>
          <t>Arjun Mehta</t>
        </is>
      </c>
      <c r="K56" s="70" t="n">
        <v>763600</v>
      </c>
      <c r="L56" s="71" t="n">
        <v>83.70999999999999</v>
      </c>
      <c r="M56" s="71" t="n">
        <v>63920956</v>
      </c>
      <c r="N56" s="71" t="n">
        <v>0</v>
      </c>
      <c r="O56" s="71" t="n">
        <v>63920956</v>
      </c>
      <c r="P56" s="71" t="n">
        <v>13355582.85</v>
      </c>
      <c r="Q56" s="71" t="n">
        <v>50565373.15</v>
      </c>
      <c r="R56" t="inlineStr">
        <is>
          <t>Crude</t>
        </is>
      </c>
      <c r="S56" t="inlineStr">
        <is>
          <t>Yes</t>
        </is>
      </c>
      <c r="T56">
        <f>IF(AND(OR(Dashboard!$C$6="All",E56=Dashboard!$C$6),OR(Dashboard!$F$6="All",G56=Dashboard!$F$6),OR(Dashboard!$I$6="All",H56=Dashboard!$I$6)),1,0)</f>
        <v/>
      </c>
    </row>
    <row r="57">
      <c r="A57" t="inlineStr">
        <is>
          <t>SA100048</t>
        </is>
      </c>
      <c r="B57" s="68" t="n">
        <v>45664</v>
      </c>
      <c r="C57" s="69" t="n">
        <v>2025</v>
      </c>
      <c r="D57" t="inlineStr">
        <is>
          <t>Jan</t>
        </is>
      </c>
      <c r="E57" t="inlineStr">
        <is>
          <t>Asia</t>
        </is>
      </c>
      <c r="F57" t="inlineStr">
        <is>
          <t>South Korea</t>
        </is>
      </c>
      <c r="G57" t="inlineStr">
        <is>
          <t>Arab Heavy</t>
        </is>
      </c>
      <c r="H57" t="inlineStr">
        <is>
          <t>Spot</t>
        </is>
      </c>
      <c r="I57" t="inlineStr">
        <is>
          <t>National oil company</t>
        </is>
      </c>
      <c r="J57" t="inlineStr">
        <is>
          <t>Fatima Al-Saud</t>
        </is>
      </c>
      <c r="K57" s="70" t="n">
        <v>1335840</v>
      </c>
      <c r="L57" s="71" t="n">
        <v>69.61</v>
      </c>
      <c r="M57" s="71" t="n">
        <v>92987822.40000001</v>
      </c>
      <c r="N57" s="71" t="n">
        <v>0</v>
      </c>
      <c r="O57" s="71" t="n">
        <v>92987822.40000001</v>
      </c>
      <c r="P57" s="71" t="n">
        <v>24258467.01</v>
      </c>
      <c r="Q57" s="71" t="n">
        <v>68729355.39</v>
      </c>
      <c r="R57" t="inlineStr">
        <is>
          <t>Crude</t>
        </is>
      </c>
      <c r="S57" t="inlineStr">
        <is>
          <t>Yes</t>
        </is>
      </c>
      <c r="T57">
        <f>IF(AND(OR(Dashboard!$C$6="All",E57=Dashboard!$C$6),OR(Dashboard!$F$6="All",G57=Dashboard!$F$6),OR(Dashboard!$I$6="All",H57=Dashboard!$I$6)),1,0)</f>
        <v/>
      </c>
    </row>
    <row r="58">
      <c r="A58" t="inlineStr">
        <is>
          <t>SA100049</t>
        </is>
      </c>
      <c r="B58" s="68" t="n">
        <v>45664</v>
      </c>
      <c r="C58" s="69" t="n">
        <v>2025</v>
      </c>
      <c r="D58" t="inlineStr">
        <is>
          <t>Jan</t>
        </is>
      </c>
      <c r="E58" t="inlineStr">
        <is>
          <t>Asia</t>
        </is>
      </c>
      <c r="F58" t="inlineStr">
        <is>
          <t>China</t>
        </is>
      </c>
      <c r="G58" t="inlineStr">
        <is>
          <t>Gasoline</t>
        </is>
      </c>
      <c r="H58" t="inlineStr">
        <is>
          <t>Spot</t>
        </is>
      </c>
      <c r="I58" t="inlineStr">
        <is>
          <t>Refiner</t>
        </is>
      </c>
      <c r="J58" t="inlineStr">
        <is>
          <t>Noah Smith</t>
        </is>
      </c>
      <c r="K58" s="70" t="n">
        <v>425040</v>
      </c>
      <c r="L58" s="71" t="n">
        <v>96.04000000000001</v>
      </c>
      <c r="M58" s="71" t="n">
        <v>40820841.6</v>
      </c>
      <c r="N58" s="71" t="n">
        <v>0</v>
      </c>
      <c r="O58" s="71" t="n">
        <v>40820841.6</v>
      </c>
      <c r="P58" s="71" t="n">
        <v>30709440.13</v>
      </c>
      <c r="Q58" s="71" t="n">
        <v>10111401.47</v>
      </c>
      <c r="R58" t="inlineStr">
        <is>
          <t>Refined</t>
        </is>
      </c>
      <c r="S58" t="inlineStr">
        <is>
          <t>Yes</t>
        </is>
      </c>
      <c r="T58">
        <f>IF(AND(OR(Dashboard!$C$6="All",E58=Dashboard!$C$6),OR(Dashboard!$F$6="All",G58=Dashboard!$F$6),OR(Dashboard!$I$6="All",H58=Dashboard!$I$6)),1,0)</f>
        <v/>
      </c>
    </row>
    <row r="59">
      <c r="A59" t="inlineStr">
        <is>
          <t>SA100050</t>
        </is>
      </c>
      <c r="B59" s="68" t="n">
        <v>45664</v>
      </c>
      <c r="C59" s="69" t="n">
        <v>2025</v>
      </c>
      <c r="D59" t="inlineStr">
        <is>
          <t>Jan</t>
        </is>
      </c>
      <c r="E59" t="inlineStr">
        <is>
          <t>Asia</t>
        </is>
      </c>
      <c r="F59" t="inlineStr">
        <is>
          <t>China</t>
        </is>
      </c>
      <c r="G59" t="inlineStr">
        <is>
          <t>Diesel</t>
        </is>
      </c>
      <c r="H59" t="inlineStr">
        <is>
          <t>Term contract</t>
        </is>
      </c>
      <c r="I59" t="inlineStr">
        <is>
          <t>National oil company</t>
        </is>
      </c>
      <c r="J59" t="inlineStr">
        <is>
          <t>Noah Smith</t>
        </is>
      </c>
      <c r="K59" s="70" t="n">
        <v>515200</v>
      </c>
      <c r="L59" s="71" t="n">
        <v>91.13</v>
      </c>
      <c r="M59" s="71" t="n">
        <v>46950176</v>
      </c>
      <c r="N59" s="71" t="n">
        <v>0</v>
      </c>
      <c r="O59" s="71" t="n">
        <v>46950176</v>
      </c>
      <c r="P59" s="71" t="n">
        <v>35721178.65</v>
      </c>
      <c r="Q59" s="71" t="n">
        <v>11228997.35</v>
      </c>
      <c r="R59" t="inlineStr">
        <is>
          <t>Refined</t>
        </is>
      </c>
      <c r="S59" t="inlineStr">
        <is>
          <t>Yes</t>
        </is>
      </c>
      <c r="T59">
        <f>IF(AND(OR(Dashboard!$C$6="All",E59=Dashboard!$C$6),OR(Dashboard!$F$6="All",G59=Dashboard!$F$6),OR(Dashboard!$I$6="All",H59=Dashboard!$I$6)),1,0)</f>
        <v/>
      </c>
    </row>
    <row r="60">
      <c r="A60" t="inlineStr">
        <is>
          <t>SA100051</t>
        </is>
      </c>
      <c r="B60" s="68" t="n">
        <v>45665</v>
      </c>
      <c r="C60" s="69" t="n">
        <v>2025</v>
      </c>
      <c r="D60" t="inlineStr">
        <is>
          <t>Jan</t>
        </is>
      </c>
      <c r="E60" t="inlineStr">
        <is>
          <t>Europe</t>
        </is>
      </c>
      <c r="F60" t="inlineStr">
        <is>
          <t>France</t>
        </is>
      </c>
      <c r="G60" t="inlineStr">
        <is>
          <t>Diesel</t>
        </is>
      </c>
      <c r="H60" t="inlineStr">
        <is>
          <t>Term contract</t>
        </is>
      </c>
      <c r="I60" t="inlineStr">
        <is>
          <t>Refiner</t>
        </is>
      </c>
      <c r="J60" t="inlineStr">
        <is>
          <t>Kofi Mensah</t>
        </is>
      </c>
      <c r="K60" s="70" t="n">
        <v>504160</v>
      </c>
      <c r="L60" s="71" t="n">
        <v>107.55</v>
      </c>
      <c r="M60" s="71" t="n">
        <v>54222408</v>
      </c>
      <c r="N60" s="71" t="n">
        <v>0</v>
      </c>
      <c r="O60" s="71" t="n">
        <v>54222408</v>
      </c>
      <c r="P60" s="71" t="n">
        <v>34467771.17</v>
      </c>
      <c r="Q60" s="71" t="n">
        <v>19754636.83</v>
      </c>
      <c r="R60" t="inlineStr">
        <is>
          <t>Refined</t>
        </is>
      </c>
      <c r="S60" t="inlineStr">
        <is>
          <t>Yes</t>
        </is>
      </c>
      <c r="T60">
        <f>IF(AND(OR(Dashboard!$C$6="All",E60=Dashboard!$C$6),OR(Dashboard!$F$6="All",G60=Dashboard!$F$6),OR(Dashboard!$I$6="All",H60=Dashboard!$I$6)),1,0)</f>
        <v/>
      </c>
    </row>
    <row r="61">
      <c r="A61" t="inlineStr">
        <is>
          <t>SA100052</t>
        </is>
      </c>
      <c r="B61" s="68" t="n">
        <v>45665</v>
      </c>
      <c r="C61" s="69" t="n">
        <v>2025</v>
      </c>
      <c r="D61" t="inlineStr">
        <is>
          <t>Jan</t>
        </is>
      </c>
      <c r="E61" t="inlineStr">
        <is>
          <t>Asia</t>
        </is>
      </c>
      <c r="F61" t="inlineStr">
        <is>
          <t>Japan</t>
        </is>
      </c>
      <c r="G61" t="inlineStr">
        <is>
          <t>Arab Light</t>
        </is>
      </c>
      <c r="H61" t="inlineStr">
        <is>
          <t>Spot</t>
        </is>
      </c>
      <c r="I61" t="inlineStr">
        <is>
          <t>Refiner</t>
        </is>
      </c>
      <c r="J61" t="inlineStr">
        <is>
          <t>Fatima Al-Saud</t>
        </is>
      </c>
      <c r="K61" s="70" t="n">
        <v>350520</v>
      </c>
      <c r="L61" s="71" t="n">
        <v>79.14</v>
      </c>
      <c r="M61" s="71" t="n">
        <v>27740152.8</v>
      </c>
      <c r="N61" s="71" t="n">
        <v>0</v>
      </c>
      <c r="O61" s="71" t="n">
        <v>27740152.8</v>
      </c>
      <c r="P61" s="71" t="n">
        <v>6470560.1</v>
      </c>
      <c r="Q61" s="71" t="n">
        <v>21269592.7</v>
      </c>
      <c r="R61" t="inlineStr">
        <is>
          <t>Crude</t>
        </is>
      </c>
      <c r="S61" t="inlineStr">
        <is>
          <t>Yes</t>
        </is>
      </c>
      <c r="T61">
        <f>IF(AND(OR(Dashboard!$C$6="All",E61=Dashboard!$C$6),OR(Dashboard!$F$6="All",G61=Dashboard!$F$6),OR(Dashboard!$I$6="All",H61=Dashboard!$I$6)),1,0)</f>
        <v/>
      </c>
    </row>
    <row r="62">
      <c r="A62" t="inlineStr">
        <is>
          <t>SA100053</t>
        </is>
      </c>
      <c r="B62" s="68" t="n">
        <v>45665</v>
      </c>
      <c r="C62" s="69" t="n">
        <v>2025</v>
      </c>
      <c r="D62" t="inlineStr">
        <is>
          <t>Jan</t>
        </is>
      </c>
      <c r="E62" t="inlineStr">
        <is>
          <t>Asia</t>
        </is>
      </c>
      <c r="F62" t="inlineStr">
        <is>
          <t>China</t>
        </is>
      </c>
      <c r="G62" t="inlineStr">
        <is>
          <t>Diesel</t>
        </is>
      </c>
      <c r="H62" t="inlineStr">
        <is>
          <t>Term contract</t>
        </is>
      </c>
      <c r="I62" t="inlineStr">
        <is>
          <t>Trader</t>
        </is>
      </c>
      <c r="J62" t="inlineStr">
        <is>
          <t>Mei Lin</t>
        </is>
      </c>
      <c r="K62" s="70" t="n">
        <v>107640</v>
      </c>
      <c r="L62" s="71" t="n">
        <v>89.65000000000001</v>
      </c>
      <c r="M62" s="71" t="n">
        <v>9649926</v>
      </c>
      <c r="N62" s="71" t="n">
        <v>96499.25999999999</v>
      </c>
      <c r="O62" s="71" t="n">
        <v>9553426.74</v>
      </c>
      <c r="P62" s="71" t="n">
        <v>7870970.32</v>
      </c>
      <c r="Q62" s="71" t="n">
        <v>1682456.42</v>
      </c>
      <c r="R62" t="inlineStr">
        <is>
          <t>Refined</t>
        </is>
      </c>
      <c r="S62" t="inlineStr">
        <is>
          <t>Yes</t>
        </is>
      </c>
      <c r="T62">
        <f>IF(AND(OR(Dashboard!$C$6="All",E62=Dashboard!$C$6),OR(Dashboard!$F$6="All",G62=Dashboard!$F$6),OR(Dashboard!$I$6="All",H62=Dashboard!$I$6)),1,0)</f>
        <v/>
      </c>
    </row>
    <row r="63">
      <c r="A63" t="inlineStr">
        <is>
          <t>SA100054</t>
        </is>
      </c>
      <c r="B63" s="68" t="n">
        <v>45665</v>
      </c>
      <c r="C63" s="69" t="n">
        <v>2025</v>
      </c>
      <c r="D63" t="inlineStr">
        <is>
          <t>Jan</t>
        </is>
      </c>
      <c r="E63" t="inlineStr">
        <is>
          <t>Europe</t>
        </is>
      </c>
      <c r="F63" t="inlineStr">
        <is>
          <t>France</t>
        </is>
      </c>
      <c r="G63" t="inlineStr">
        <is>
          <t>Arab Extra Light</t>
        </is>
      </c>
      <c r="H63" t="inlineStr">
        <is>
          <t>Term contract</t>
        </is>
      </c>
      <c r="I63" t="inlineStr">
        <is>
          <t>Refiner</t>
        </is>
      </c>
      <c r="J63" t="inlineStr">
        <is>
          <t>Ravindra Patil</t>
        </is>
      </c>
      <c r="K63" s="70" t="n">
        <v>1825280</v>
      </c>
      <c r="L63" s="71" t="n">
        <v>84.27</v>
      </c>
      <c r="M63" s="71" t="n">
        <v>153816345.6</v>
      </c>
      <c r="N63" s="71" t="n">
        <v>0</v>
      </c>
      <c r="O63" s="71" t="n">
        <v>153816345.6</v>
      </c>
      <c r="P63" s="71" t="n">
        <v>32902155.47</v>
      </c>
      <c r="Q63" s="71" t="n">
        <v>120914190.13</v>
      </c>
      <c r="R63" t="inlineStr">
        <is>
          <t>Crude</t>
        </is>
      </c>
      <c r="S63" t="inlineStr">
        <is>
          <t>Yes</t>
        </is>
      </c>
      <c r="T63">
        <f>IF(AND(OR(Dashboard!$C$6="All",E63=Dashboard!$C$6),OR(Dashboard!$F$6="All",G63=Dashboard!$F$6),OR(Dashboard!$I$6="All",H63=Dashboard!$I$6)),1,0)</f>
        <v/>
      </c>
    </row>
    <row r="64">
      <c r="A64" t="inlineStr">
        <is>
          <t>SA100055</t>
        </is>
      </c>
      <c r="B64" s="68" t="n">
        <v>45666</v>
      </c>
      <c r="C64" s="69" t="n">
        <v>2025</v>
      </c>
      <c r="D64" t="inlineStr">
        <is>
          <t>Jan</t>
        </is>
      </c>
      <c r="E64" t="inlineStr">
        <is>
          <t>Asia</t>
        </is>
      </c>
      <c r="F64" t="inlineStr">
        <is>
          <t>China</t>
        </is>
      </c>
      <c r="G64" t="inlineStr">
        <is>
          <t>Arab Medium</t>
        </is>
      </c>
      <c r="H64" t="inlineStr">
        <is>
          <t>Term contract</t>
        </is>
      </c>
      <c r="I64" t="inlineStr">
        <is>
          <t>National oil company</t>
        </is>
      </c>
      <c r="J64" t="inlineStr">
        <is>
          <t>Kofi Mensah</t>
        </is>
      </c>
      <c r="K64" s="70" t="n">
        <v>637560</v>
      </c>
      <c r="L64" s="71" t="n">
        <v>76.66</v>
      </c>
      <c r="M64" s="71" t="n">
        <v>48875349.6</v>
      </c>
      <c r="N64" s="71" t="n">
        <v>0</v>
      </c>
      <c r="O64" s="71" t="n">
        <v>48875349.6</v>
      </c>
      <c r="P64" s="71" t="n">
        <v>11306541.52</v>
      </c>
      <c r="Q64" s="71" t="n">
        <v>37568808.08</v>
      </c>
      <c r="R64" t="inlineStr">
        <is>
          <t>Crude</t>
        </is>
      </c>
      <c r="S64" t="inlineStr">
        <is>
          <t>Yes</t>
        </is>
      </c>
      <c r="T64">
        <f>IF(AND(OR(Dashboard!$C$6="All",E64=Dashboard!$C$6),OR(Dashboard!$F$6="All",G64=Dashboard!$F$6),OR(Dashboard!$I$6="All",H64=Dashboard!$I$6)),1,0)</f>
        <v/>
      </c>
    </row>
    <row r="65">
      <c r="A65" t="inlineStr">
        <is>
          <t>SA100056</t>
        </is>
      </c>
      <c r="B65" s="68" t="n">
        <v>45666</v>
      </c>
      <c r="C65" s="69" t="n">
        <v>2025</v>
      </c>
      <c r="D65" t="inlineStr">
        <is>
          <t>Jan</t>
        </is>
      </c>
      <c r="E65" t="inlineStr">
        <is>
          <t>Asia</t>
        </is>
      </c>
      <c r="F65" t="inlineStr">
        <is>
          <t>India</t>
        </is>
      </c>
      <c r="G65" t="inlineStr">
        <is>
          <t>Arab Light</t>
        </is>
      </c>
      <c r="H65" t="inlineStr">
        <is>
          <t>Spot</t>
        </is>
      </c>
      <c r="I65" t="inlineStr">
        <is>
          <t>National oil company</t>
        </is>
      </c>
      <c r="J65" t="inlineStr">
        <is>
          <t>Amir Khan</t>
        </is>
      </c>
      <c r="K65" s="70" t="n">
        <v>1001880</v>
      </c>
      <c r="L65" s="71" t="n">
        <v>89.18000000000001</v>
      </c>
      <c r="M65" s="71" t="n">
        <v>89347658.40000001</v>
      </c>
      <c r="N65" s="71" t="n">
        <v>0</v>
      </c>
      <c r="O65" s="71" t="n">
        <v>89347658.40000001</v>
      </c>
      <c r="P65" s="71" t="n">
        <v>17845641.11</v>
      </c>
      <c r="Q65" s="71" t="n">
        <v>71502017.29000001</v>
      </c>
      <c r="R65" t="inlineStr">
        <is>
          <t>Crude</t>
        </is>
      </c>
      <c r="S65" t="inlineStr">
        <is>
          <t>Yes</t>
        </is>
      </c>
      <c r="T65">
        <f>IF(AND(OR(Dashboard!$C$6="All",E65=Dashboard!$C$6),OR(Dashboard!$F$6="All",G65=Dashboard!$F$6),OR(Dashboard!$I$6="All",H65=Dashboard!$I$6)),1,0)</f>
        <v/>
      </c>
    </row>
    <row r="66">
      <c r="A66" t="inlineStr">
        <is>
          <t>SA100057</t>
        </is>
      </c>
      <c r="B66" s="68" t="n">
        <v>45666</v>
      </c>
      <c r="C66" s="69" t="n">
        <v>2025</v>
      </c>
      <c r="D66" t="inlineStr">
        <is>
          <t>Jan</t>
        </is>
      </c>
      <c r="E66" t="inlineStr">
        <is>
          <t>Asia</t>
        </is>
      </c>
      <c r="F66" t="inlineStr">
        <is>
          <t>China</t>
        </is>
      </c>
      <c r="G66" t="inlineStr">
        <is>
          <t>Arab Heavy</t>
        </is>
      </c>
      <c r="H66" t="inlineStr">
        <is>
          <t>Term contract</t>
        </is>
      </c>
      <c r="I66" t="inlineStr">
        <is>
          <t>Refiner</t>
        </is>
      </c>
      <c r="J66" t="inlineStr">
        <is>
          <t>Kofi Mensah</t>
        </is>
      </c>
      <c r="K66" s="70" t="n">
        <v>1190480</v>
      </c>
      <c r="L66" s="71" t="n">
        <v>79.36</v>
      </c>
      <c r="M66" s="71" t="n">
        <v>94476492.8</v>
      </c>
      <c r="N66" s="71" t="n">
        <v>0</v>
      </c>
      <c r="O66" s="71" t="n">
        <v>94476492.8</v>
      </c>
      <c r="P66" s="71" t="n">
        <v>20441825.92</v>
      </c>
      <c r="Q66" s="71" t="n">
        <v>74034666.88</v>
      </c>
      <c r="R66" t="inlineStr">
        <is>
          <t>Crude</t>
        </is>
      </c>
      <c r="S66" t="inlineStr">
        <is>
          <t>Yes</t>
        </is>
      </c>
      <c r="T66">
        <f>IF(AND(OR(Dashboard!$C$6="All",E66=Dashboard!$C$6),OR(Dashboard!$F$6="All",G66=Dashboard!$F$6),OR(Dashboard!$I$6="All",H66=Dashboard!$I$6)),1,0)</f>
        <v/>
      </c>
    </row>
    <row r="67">
      <c r="A67" t="inlineStr">
        <is>
          <t>SA100058</t>
        </is>
      </c>
      <c r="B67" s="68" t="n">
        <v>45667</v>
      </c>
      <c r="C67" s="69" t="n">
        <v>2025</v>
      </c>
      <c r="D67" t="inlineStr">
        <is>
          <t>Jan</t>
        </is>
      </c>
      <c r="E67" t="inlineStr">
        <is>
          <t>Middle East</t>
        </is>
      </c>
      <c r="F67" t="inlineStr">
        <is>
          <t>Bahrain</t>
        </is>
      </c>
      <c r="G67" t="inlineStr">
        <is>
          <t>Arab Light</t>
        </is>
      </c>
      <c r="H67" t="inlineStr">
        <is>
          <t>Term contract</t>
        </is>
      </c>
      <c r="I67" t="inlineStr">
        <is>
          <t>Trader</t>
        </is>
      </c>
      <c r="J67" t="inlineStr">
        <is>
          <t>Zoya Ahmed</t>
        </is>
      </c>
      <c r="K67" s="70" t="n">
        <v>809600</v>
      </c>
      <c r="L67" s="71" t="n">
        <v>78.7</v>
      </c>
      <c r="M67" s="71" t="n">
        <v>63715520</v>
      </c>
      <c r="N67" s="71" t="n">
        <v>637155.2</v>
      </c>
      <c r="O67" s="71" t="n">
        <v>63078364.8</v>
      </c>
      <c r="P67" s="71" t="n">
        <v>15109300.19</v>
      </c>
      <c r="Q67" s="71" t="n">
        <v>47969064.61</v>
      </c>
      <c r="R67" t="inlineStr">
        <is>
          <t>Crude</t>
        </is>
      </c>
      <c r="S67" t="inlineStr">
        <is>
          <t>Yes</t>
        </is>
      </c>
      <c r="T67">
        <f>IF(AND(OR(Dashboard!$C$6="All",E67=Dashboard!$C$6),OR(Dashboard!$F$6="All",G67=Dashboard!$F$6),OR(Dashboard!$I$6="All",H67=Dashboard!$I$6)),1,0)</f>
        <v/>
      </c>
    </row>
    <row r="68">
      <c r="A68" t="inlineStr">
        <is>
          <t>SA100059</t>
        </is>
      </c>
      <c r="B68" s="68" t="n">
        <v>45667</v>
      </c>
      <c r="C68" s="69" t="n">
        <v>2025</v>
      </c>
      <c r="D68" t="inlineStr">
        <is>
          <t>Jan</t>
        </is>
      </c>
      <c r="E68" t="inlineStr">
        <is>
          <t>Asia</t>
        </is>
      </c>
      <c r="F68" t="inlineStr">
        <is>
          <t>India</t>
        </is>
      </c>
      <c r="G68" t="inlineStr">
        <is>
          <t>Arab Light</t>
        </is>
      </c>
      <c r="H68" t="inlineStr">
        <is>
          <t>Term contract</t>
        </is>
      </c>
      <c r="I68" t="inlineStr">
        <is>
          <t>Refiner</t>
        </is>
      </c>
      <c r="J68" t="inlineStr">
        <is>
          <t>Wei Chen</t>
        </is>
      </c>
      <c r="K68" s="70" t="n">
        <v>443440</v>
      </c>
      <c r="L68" s="71" t="n">
        <v>76.02</v>
      </c>
      <c r="M68" s="71" t="n">
        <v>33710308.8</v>
      </c>
      <c r="N68" s="71" t="n">
        <v>674206.1800000001</v>
      </c>
      <c r="O68" s="71" t="n">
        <v>33036102.62</v>
      </c>
      <c r="P68" s="71" t="n">
        <v>8052989.28</v>
      </c>
      <c r="Q68" s="71" t="n">
        <v>24983113.34</v>
      </c>
      <c r="R68" t="inlineStr">
        <is>
          <t>Crude</t>
        </is>
      </c>
      <c r="S68" t="inlineStr">
        <is>
          <t>Yes</t>
        </is>
      </c>
      <c r="T68">
        <f>IF(AND(OR(Dashboard!$C$6="All",E68=Dashboard!$C$6),OR(Dashboard!$F$6="All",G68=Dashboard!$F$6),OR(Dashboard!$I$6="All",H68=Dashboard!$I$6)),1,0)</f>
        <v/>
      </c>
    </row>
    <row r="69">
      <c r="A69" t="inlineStr">
        <is>
          <t>SA100060</t>
        </is>
      </c>
      <c r="B69" s="68" t="n">
        <v>45667</v>
      </c>
      <c r="C69" s="69" t="n">
        <v>2025</v>
      </c>
      <c r="D69" t="inlineStr">
        <is>
          <t>Jan</t>
        </is>
      </c>
      <c r="E69" t="inlineStr">
        <is>
          <t>Middle East</t>
        </is>
      </c>
      <c r="F69" t="inlineStr">
        <is>
          <t>Saudi Arabia</t>
        </is>
      </c>
      <c r="G69" t="inlineStr">
        <is>
          <t>Arab Light</t>
        </is>
      </c>
      <c r="H69" t="inlineStr">
        <is>
          <t>Domestic</t>
        </is>
      </c>
      <c r="I69" t="inlineStr">
        <is>
          <t>Refiner</t>
        </is>
      </c>
      <c r="J69" t="inlineStr">
        <is>
          <t>Hiroshi Tanaka</t>
        </is>
      </c>
      <c r="K69" s="70" t="n">
        <v>1183120</v>
      </c>
      <c r="L69" s="71" t="n">
        <v>78.05</v>
      </c>
      <c r="M69" s="71" t="n">
        <v>92342516</v>
      </c>
      <c r="N69" s="71" t="n">
        <v>1846850.32</v>
      </c>
      <c r="O69" s="71" t="n">
        <v>90495665.68000001</v>
      </c>
      <c r="P69" s="71" t="n">
        <v>21431983.64</v>
      </c>
      <c r="Q69" s="71" t="n">
        <v>69063682.04000001</v>
      </c>
      <c r="R69" t="inlineStr">
        <is>
          <t>Crude</t>
        </is>
      </c>
      <c r="S69" t="inlineStr">
        <is>
          <t>No</t>
        </is>
      </c>
      <c r="T69">
        <f>IF(AND(OR(Dashboard!$C$6="All",E69=Dashboard!$C$6),OR(Dashboard!$F$6="All",G69=Dashboard!$F$6),OR(Dashboard!$I$6="All",H69=Dashboard!$I$6)),1,0)</f>
        <v/>
      </c>
    </row>
    <row r="70">
      <c r="A70" t="inlineStr">
        <is>
          <t>SA100061</t>
        </is>
      </c>
      <c r="B70" s="68" t="n">
        <v>45667</v>
      </c>
      <c r="C70" s="69" t="n">
        <v>2025</v>
      </c>
      <c r="D70" t="inlineStr">
        <is>
          <t>Jan</t>
        </is>
      </c>
      <c r="E70" t="inlineStr">
        <is>
          <t>Asia</t>
        </is>
      </c>
      <c r="F70" t="inlineStr">
        <is>
          <t>China</t>
        </is>
      </c>
      <c r="G70" t="inlineStr">
        <is>
          <t>Arab Extra Light</t>
        </is>
      </c>
      <c r="H70" t="inlineStr">
        <is>
          <t>Term contract</t>
        </is>
      </c>
      <c r="I70" t="inlineStr">
        <is>
          <t>Trader</t>
        </is>
      </c>
      <c r="J70" t="inlineStr">
        <is>
          <t>Arjun Mehta</t>
        </is>
      </c>
      <c r="K70" s="70" t="n">
        <v>1125160</v>
      </c>
      <c r="L70" s="71" t="n">
        <v>90.69</v>
      </c>
      <c r="M70" s="71" t="n">
        <v>102040760.4</v>
      </c>
      <c r="N70" s="71" t="n">
        <v>1020407.6</v>
      </c>
      <c r="O70" s="71" t="n">
        <v>101020352.8</v>
      </c>
      <c r="P70" s="71" t="n">
        <v>20827485.16</v>
      </c>
      <c r="Q70" s="71" t="n">
        <v>80192867.64</v>
      </c>
      <c r="R70" t="inlineStr">
        <is>
          <t>Crude</t>
        </is>
      </c>
      <c r="S70" t="inlineStr">
        <is>
          <t>Yes</t>
        </is>
      </c>
      <c r="T70">
        <f>IF(AND(OR(Dashboard!$C$6="All",E70=Dashboard!$C$6),OR(Dashboard!$F$6="All",G70=Dashboard!$F$6),OR(Dashboard!$I$6="All",H70=Dashboard!$I$6)),1,0)</f>
        <v/>
      </c>
    </row>
    <row r="71">
      <c r="A71" t="inlineStr">
        <is>
          <t>SA100062</t>
        </is>
      </c>
      <c r="B71" s="68" t="n">
        <v>45667</v>
      </c>
      <c r="C71" s="69" t="n">
        <v>2025</v>
      </c>
      <c r="D71" t="inlineStr">
        <is>
          <t>Jan</t>
        </is>
      </c>
      <c r="E71" t="inlineStr">
        <is>
          <t>Middle East</t>
        </is>
      </c>
      <c r="F71" t="inlineStr">
        <is>
          <t>Bahrain</t>
        </is>
      </c>
      <c r="G71" t="inlineStr">
        <is>
          <t>Arab Light</t>
        </is>
      </c>
      <c r="H71" t="inlineStr">
        <is>
          <t>Term contract</t>
        </is>
      </c>
      <c r="I71" t="inlineStr">
        <is>
          <t>Refiner</t>
        </is>
      </c>
      <c r="J71" t="inlineStr">
        <is>
          <t>Olivia Brown</t>
        </is>
      </c>
      <c r="K71" s="70" t="n">
        <v>456320</v>
      </c>
      <c r="L71" s="71" t="n">
        <v>83.08</v>
      </c>
      <c r="M71" s="71" t="n">
        <v>37911065.6</v>
      </c>
      <c r="N71" s="71" t="n">
        <v>0</v>
      </c>
      <c r="O71" s="71" t="n">
        <v>37911065.6</v>
      </c>
      <c r="P71" s="71" t="n">
        <v>8062320.53</v>
      </c>
      <c r="Q71" s="71" t="n">
        <v>29848745.07</v>
      </c>
      <c r="R71" t="inlineStr">
        <is>
          <t>Crude</t>
        </is>
      </c>
      <c r="S71" t="inlineStr">
        <is>
          <t>Yes</t>
        </is>
      </c>
      <c r="T71">
        <f>IF(AND(OR(Dashboard!$C$6="All",E71=Dashboard!$C$6),OR(Dashboard!$F$6="All",G71=Dashboard!$F$6),OR(Dashboard!$I$6="All",H71=Dashboard!$I$6)),1,0)</f>
        <v/>
      </c>
    </row>
    <row r="72">
      <c r="A72" t="inlineStr">
        <is>
          <t>SA100063</t>
        </is>
      </c>
      <c r="B72" s="68" t="n">
        <v>45667</v>
      </c>
      <c r="C72" s="69" t="n">
        <v>2025</v>
      </c>
      <c r="D72" t="inlineStr">
        <is>
          <t>Jan</t>
        </is>
      </c>
      <c r="E72" t="inlineStr">
        <is>
          <t>Middle East</t>
        </is>
      </c>
      <c r="F72" t="inlineStr">
        <is>
          <t>UAE</t>
        </is>
      </c>
      <c r="G72" t="inlineStr">
        <is>
          <t>Arab Light</t>
        </is>
      </c>
      <c r="H72" t="inlineStr">
        <is>
          <t>Term contract</t>
        </is>
      </c>
      <c r="I72" t="inlineStr">
        <is>
          <t>National oil company</t>
        </is>
      </c>
      <c r="J72" t="inlineStr">
        <is>
          <t>Emma Clarke</t>
        </is>
      </c>
      <c r="K72" s="70" t="n">
        <v>1242920</v>
      </c>
      <c r="L72" s="71" t="n">
        <v>82.20999999999999</v>
      </c>
      <c r="M72" s="71" t="n">
        <v>102180453.2</v>
      </c>
      <c r="N72" s="71" t="n">
        <v>0</v>
      </c>
      <c r="O72" s="71" t="n">
        <v>102180453.2</v>
      </c>
      <c r="P72" s="71" t="n">
        <v>23308442.48</v>
      </c>
      <c r="Q72" s="71" t="n">
        <v>78872010.72</v>
      </c>
      <c r="R72" t="inlineStr">
        <is>
          <t>Crude</t>
        </is>
      </c>
      <c r="S72" t="inlineStr">
        <is>
          <t>Yes</t>
        </is>
      </c>
      <c r="T72">
        <f>IF(AND(OR(Dashboard!$C$6="All",E72=Dashboard!$C$6),OR(Dashboard!$F$6="All",G72=Dashboard!$F$6),OR(Dashboard!$I$6="All",H72=Dashboard!$I$6)),1,0)</f>
        <v/>
      </c>
    </row>
    <row r="73">
      <c r="A73" t="inlineStr">
        <is>
          <t>SA100064</t>
        </is>
      </c>
      <c r="B73" s="68" t="n">
        <v>45667</v>
      </c>
      <c r="C73" s="69" t="n">
        <v>2025</v>
      </c>
      <c r="D73" t="inlineStr">
        <is>
          <t>Jan</t>
        </is>
      </c>
      <c r="E73" t="inlineStr">
        <is>
          <t>Middle East</t>
        </is>
      </c>
      <c r="F73" t="inlineStr">
        <is>
          <t>Bahrain</t>
        </is>
      </c>
      <c r="G73" t="inlineStr">
        <is>
          <t>Gasoline</t>
        </is>
      </c>
      <c r="H73" t="inlineStr">
        <is>
          <t>Term contract</t>
        </is>
      </c>
      <c r="I73" t="inlineStr">
        <is>
          <t>National oil company</t>
        </is>
      </c>
      <c r="J73" t="inlineStr">
        <is>
          <t>Ruhi Shaikh</t>
        </is>
      </c>
      <c r="K73" s="70" t="n">
        <v>92920</v>
      </c>
      <c r="L73" s="71" t="n">
        <v>87.95</v>
      </c>
      <c r="M73" s="71" t="n">
        <v>8172314</v>
      </c>
      <c r="N73" s="71" t="n">
        <v>163446.28</v>
      </c>
      <c r="O73" s="71" t="n">
        <v>8008867.72</v>
      </c>
      <c r="P73" s="71" t="n">
        <v>6276817.64</v>
      </c>
      <c r="Q73" s="71" t="n">
        <v>1732050.08</v>
      </c>
      <c r="R73" t="inlineStr">
        <is>
          <t>Refined</t>
        </is>
      </c>
      <c r="S73" t="inlineStr">
        <is>
          <t>Yes</t>
        </is>
      </c>
      <c r="T73">
        <f>IF(AND(OR(Dashboard!$C$6="All",E73=Dashboard!$C$6),OR(Dashboard!$F$6="All",G73=Dashboard!$F$6),OR(Dashboard!$I$6="All",H73=Dashboard!$I$6)),1,0)</f>
        <v/>
      </c>
    </row>
    <row r="74">
      <c r="A74" t="inlineStr">
        <is>
          <t>SA100065</t>
        </is>
      </c>
      <c r="B74" s="68" t="n">
        <v>45667</v>
      </c>
      <c r="C74" s="69" t="n">
        <v>2025</v>
      </c>
      <c r="D74" t="inlineStr">
        <is>
          <t>Jan</t>
        </is>
      </c>
      <c r="E74" t="inlineStr">
        <is>
          <t>Europe</t>
        </is>
      </c>
      <c r="F74" t="inlineStr">
        <is>
          <t>Netherlands</t>
        </is>
      </c>
      <c r="G74" t="inlineStr">
        <is>
          <t>Gasoline</t>
        </is>
      </c>
      <c r="H74" t="inlineStr">
        <is>
          <t>Term contract</t>
        </is>
      </c>
      <c r="I74" t="inlineStr">
        <is>
          <t>Trader</t>
        </is>
      </c>
      <c r="J74" t="inlineStr">
        <is>
          <t>Ana Costa</t>
        </is>
      </c>
      <c r="K74" s="70" t="n">
        <v>397440</v>
      </c>
      <c r="L74" s="71" t="n">
        <v>90.11</v>
      </c>
      <c r="M74" s="71" t="n">
        <v>35813318.4</v>
      </c>
      <c r="N74" s="71" t="n">
        <v>0</v>
      </c>
      <c r="O74" s="71" t="n">
        <v>35813318.4</v>
      </c>
      <c r="P74" s="71" t="n">
        <v>28711819.48</v>
      </c>
      <c r="Q74" s="71" t="n">
        <v>7101498.92</v>
      </c>
      <c r="R74" t="inlineStr">
        <is>
          <t>Refined</t>
        </is>
      </c>
      <c r="S74" t="inlineStr">
        <is>
          <t>Yes</t>
        </is>
      </c>
      <c r="T74">
        <f>IF(AND(OR(Dashboard!$C$6="All",E74=Dashboard!$C$6),OR(Dashboard!$F$6="All",G74=Dashboard!$F$6),OR(Dashboard!$I$6="All",H74=Dashboard!$I$6)),1,0)</f>
        <v/>
      </c>
    </row>
    <row r="75">
      <c r="A75" t="inlineStr">
        <is>
          <t>SA100066</t>
        </is>
      </c>
      <c r="B75" s="68" t="n">
        <v>45667</v>
      </c>
      <c r="C75" s="69" t="n">
        <v>2025</v>
      </c>
      <c r="D75" t="inlineStr">
        <is>
          <t>Jan</t>
        </is>
      </c>
      <c r="E75" t="inlineStr">
        <is>
          <t>Asia</t>
        </is>
      </c>
      <c r="F75" t="inlineStr">
        <is>
          <t>South Korea</t>
        </is>
      </c>
      <c r="G75" t="inlineStr">
        <is>
          <t>Jet fuel</t>
        </is>
      </c>
      <c r="H75" t="inlineStr">
        <is>
          <t>Spot</t>
        </is>
      </c>
      <c r="I75" t="inlineStr">
        <is>
          <t>Refiner</t>
        </is>
      </c>
      <c r="J75" t="inlineStr">
        <is>
          <t>Hiroshi Tanaka</t>
        </is>
      </c>
      <c r="K75" s="70" t="n">
        <v>231840</v>
      </c>
      <c r="L75" s="71" t="n">
        <v>98.20999999999999</v>
      </c>
      <c r="M75" s="71" t="n">
        <v>22769006.4</v>
      </c>
      <c r="N75" s="71" t="n">
        <v>227690.06</v>
      </c>
      <c r="O75" s="71" t="n">
        <v>22541316.34</v>
      </c>
      <c r="P75" s="71" t="n">
        <v>17473082.78</v>
      </c>
      <c r="Q75" s="71" t="n">
        <v>5068233.56</v>
      </c>
      <c r="R75" t="inlineStr">
        <is>
          <t>Refined</t>
        </is>
      </c>
      <c r="S75" t="inlineStr">
        <is>
          <t>Yes</t>
        </is>
      </c>
      <c r="T75">
        <f>IF(AND(OR(Dashboard!$C$6="All",E75=Dashboard!$C$6),OR(Dashboard!$F$6="All",G75=Dashboard!$F$6),OR(Dashboard!$I$6="All",H75=Dashboard!$I$6)),1,0)</f>
        <v/>
      </c>
    </row>
    <row r="76">
      <c r="A76" t="inlineStr">
        <is>
          <t>SA100067</t>
        </is>
      </c>
      <c r="B76" s="68" t="n">
        <v>45668</v>
      </c>
      <c r="C76" s="69" t="n">
        <v>2025</v>
      </c>
      <c r="D76" t="inlineStr">
        <is>
          <t>Jan</t>
        </is>
      </c>
      <c r="E76" t="inlineStr">
        <is>
          <t>Middle East</t>
        </is>
      </c>
      <c r="F76" t="inlineStr">
        <is>
          <t>Bahrain</t>
        </is>
      </c>
      <c r="G76" t="inlineStr">
        <is>
          <t>Arab Medium</t>
        </is>
      </c>
      <c r="H76" t="inlineStr">
        <is>
          <t>Term contract</t>
        </is>
      </c>
      <c r="I76" t="inlineStr">
        <is>
          <t>Refiner</t>
        </is>
      </c>
      <c r="J76" t="inlineStr">
        <is>
          <t>Ruhi Shaikh</t>
        </is>
      </c>
      <c r="K76" s="70" t="n">
        <v>1076400</v>
      </c>
      <c r="L76" s="71" t="n">
        <v>72.31</v>
      </c>
      <c r="M76" s="71" t="n">
        <v>77834484</v>
      </c>
      <c r="N76" s="71" t="n">
        <v>0</v>
      </c>
      <c r="O76" s="71" t="n">
        <v>77834484</v>
      </c>
      <c r="P76" s="71" t="n">
        <v>19359071.85</v>
      </c>
      <c r="Q76" s="71" t="n">
        <v>58475412.15</v>
      </c>
      <c r="R76" t="inlineStr">
        <is>
          <t>Crude</t>
        </is>
      </c>
      <c r="S76" t="inlineStr">
        <is>
          <t>Yes</t>
        </is>
      </c>
      <c r="T76">
        <f>IF(AND(OR(Dashboard!$C$6="All",E76=Dashboard!$C$6),OR(Dashboard!$F$6="All",G76=Dashboard!$F$6),OR(Dashboard!$I$6="All",H76=Dashboard!$I$6)),1,0)</f>
        <v/>
      </c>
    </row>
    <row r="77">
      <c r="A77" t="inlineStr">
        <is>
          <t>SA100068</t>
        </is>
      </c>
      <c r="B77" s="68" t="n">
        <v>45668</v>
      </c>
      <c r="C77" s="69" t="n">
        <v>2025</v>
      </c>
      <c r="D77" t="inlineStr">
        <is>
          <t>Jan</t>
        </is>
      </c>
      <c r="E77" t="inlineStr">
        <is>
          <t>Asia</t>
        </is>
      </c>
      <c r="F77" t="inlineStr">
        <is>
          <t>India</t>
        </is>
      </c>
      <c r="G77" t="inlineStr">
        <is>
          <t>Diesel</t>
        </is>
      </c>
      <c r="H77" t="inlineStr">
        <is>
          <t>Term contract</t>
        </is>
      </c>
      <c r="I77" t="inlineStr">
        <is>
          <t>Refiner</t>
        </is>
      </c>
      <c r="J77" t="inlineStr">
        <is>
          <t>Hiroshi Tanaka</t>
        </is>
      </c>
      <c r="K77" s="70" t="n">
        <v>374440</v>
      </c>
      <c r="L77" s="71" t="n">
        <v>104.83</v>
      </c>
      <c r="M77" s="71" t="n">
        <v>39252545.2</v>
      </c>
      <c r="N77" s="71" t="n">
        <v>0</v>
      </c>
      <c r="O77" s="71" t="n">
        <v>39252545.2</v>
      </c>
      <c r="P77" s="71" t="n">
        <v>26918784.27</v>
      </c>
      <c r="Q77" s="71" t="n">
        <v>12333760.93</v>
      </c>
      <c r="R77" t="inlineStr">
        <is>
          <t>Refined</t>
        </is>
      </c>
      <c r="S77" t="inlineStr">
        <is>
          <t>Yes</t>
        </is>
      </c>
      <c r="T77">
        <f>IF(AND(OR(Dashboard!$C$6="All",E77=Dashboard!$C$6),OR(Dashboard!$F$6="All",G77=Dashboard!$F$6),OR(Dashboard!$I$6="All",H77=Dashboard!$I$6)),1,0)</f>
        <v/>
      </c>
    </row>
    <row r="78">
      <c r="A78" t="inlineStr">
        <is>
          <t>SA100069</t>
        </is>
      </c>
      <c r="B78" s="68" t="n">
        <v>45668</v>
      </c>
      <c r="C78" s="69" t="n">
        <v>2025</v>
      </c>
      <c r="D78" t="inlineStr">
        <is>
          <t>Jan</t>
        </is>
      </c>
      <c r="E78" t="inlineStr">
        <is>
          <t>Europe</t>
        </is>
      </c>
      <c r="F78" t="inlineStr">
        <is>
          <t>Netherlands</t>
        </is>
      </c>
      <c r="G78" t="inlineStr">
        <is>
          <t>Arab Heavy</t>
        </is>
      </c>
      <c r="H78" t="inlineStr">
        <is>
          <t>Term contract</t>
        </is>
      </c>
      <c r="I78" t="inlineStr">
        <is>
          <t>Refiner</t>
        </is>
      </c>
      <c r="J78" t="inlineStr">
        <is>
          <t>Liam O'Brien</t>
        </is>
      </c>
      <c r="K78" s="70" t="n">
        <v>1280640</v>
      </c>
      <c r="L78" s="71" t="n">
        <v>79.29000000000001</v>
      </c>
      <c r="M78" s="71" t="n">
        <v>101541945.6</v>
      </c>
      <c r="N78" s="71" t="n">
        <v>1015419.46</v>
      </c>
      <c r="O78" s="71" t="n">
        <v>100526526.14</v>
      </c>
      <c r="P78" s="71" t="n">
        <v>22049525.2</v>
      </c>
      <c r="Q78" s="71" t="n">
        <v>78477000.94</v>
      </c>
      <c r="R78" t="inlineStr">
        <is>
          <t>Crude</t>
        </is>
      </c>
      <c r="S78" t="inlineStr">
        <is>
          <t>Yes</t>
        </is>
      </c>
      <c r="T78">
        <f>IF(AND(OR(Dashboard!$C$6="All",E78=Dashboard!$C$6),OR(Dashboard!$F$6="All",G78=Dashboard!$F$6),OR(Dashboard!$I$6="All",H78=Dashboard!$I$6)),1,0)</f>
        <v/>
      </c>
    </row>
    <row r="79">
      <c r="A79" t="inlineStr">
        <is>
          <t>SA100070</t>
        </is>
      </c>
      <c r="B79" s="68" t="n">
        <v>45668</v>
      </c>
      <c r="C79" s="69" t="n">
        <v>2025</v>
      </c>
      <c r="D79" t="inlineStr">
        <is>
          <t>Jan</t>
        </is>
      </c>
      <c r="E79" t="inlineStr">
        <is>
          <t>Asia</t>
        </is>
      </c>
      <c r="F79" t="inlineStr">
        <is>
          <t>China</t>
        </is>
      </c>
      <c r="G79" t="inlineStr">
        <is>
          <t>Arab Light</t>
        </is>
      </c>
      <c r="H79" t="inlineStr">
        <is>
          <t>Spot</t>
        </is>
      </c>
      <c r="I79" t="inlineStr">
        <is>
          <t>National oil company</t>
        </is>
      </c>
      <c r="J79" t="inlineStr">
        <is>
          <t>Ruhi Shaikh</t>
        </is>
      </c>
      <c r="K79" s="70" t="n">
        <v>1348720</v>
      </c>
      <c r="L79" s="71" t="n">
        <v>82.91</v>
      </c>
      <c r="M79" s="71" t="n">
        <v>111822375.2</v>
      </c>
      <c r="N79" s="71" t="n">
        <v>0</v>
      </c>
      <c r="O79" s="71" t="n">
        <v>111822375.2</v>
      </c>
      <c r="P79" s="71" t="n">
        <v>24271639.12</v>
      </c>
      <c r="Q79" s="71" t="n">
        <v>87550736.08</v>
      </c>
      <c r="R79" t="inlineStr">
        <is>
          <t>Crude</t>
        </is>
      </c>
      <c r="S79" t="inlineStr">
        <is>
          <t>Yes</t>
        </is>
      </c>
      <c r="T79">
        <f>IF(AND(OR(Dashboard!$C$6="All",E79=Dashboard!$C$6),OR(Dashboard!$F$6="All",G79=Dashboard!$F$6),OR(Dashboard!$I$6="All",H79=Dashboard!$I$6)),1,0)</f>
        <v/>
      </c>
    </row>
    <row r="80">
      <c r="A80" t="inlineStr">
        <is>
          <t>SA100071</t>
        </is>
      </c>
      <c r="B80" s="68" t="n">
        <v>45668</v>
      </c>
      <c r="C80" s="69" t="n">
        <v>2025</v>
      </c>
      <c r="D80" t="inlineStr">
        <is>
          <t>Jan</t>
        </is>
      </c>
      <c r="E80" t="inlineStr">
        <is>
          <t>Asia</t>
        </is>
      </c>
      <c r="F80" t="inlineStr">
        <is>
          <t>Japan</t>
        </is>
      </c>
      <c r="G80" t="inlineStr">
        <is>
          <t>Jet fuel</t>
        </is>
      </c>
      <c r="H80" t="inlineStr">
        <is>
          <t>Term contract</t>
        </is>
      </c>
      <c r="I80" t="inlineStr">
        <is>
          <t>Refiner</t>
        </is>
      </c>
      <c r="J80" t="inlineStr">
        <is>
          <t>Ruhi Shaikh</t>
        </is>
      </c>
      <c r="K80" s="70" t="n">
        <v>183080</v>
      </c>
      <c r="L80" s="71" t="n">
        <v>99.90000000000001</v>
      </c>
      <c r="M80" s="71" t="n">
        <v>18289692</v>
      </c>
      <c r="N80" s="71" t="n">
        <v>182896.92</v>
      </c>
      <c r="O80" s="71" t="n">
        <v>18106795.08</v>
      </c>
      <c r="P80" s="71" t="n">
        <v>13482126.11</v>
      </c>
      <c r="Q80" s="71" t="n">
        <v>4624668.97</v>
      </c>
      <c r="R80" t="inlineStr">
        <is>
          <t>Refined</t>
        </is>
      </c>
      <c r="S80" t="inlineStr">
        <is>
          <t>Yes</t>
        </is>
      </c>
      <c r="T80">
        <f>IF(AND(OR(Dashboard!$C$6="All",E80=Dashboard!$C$6),OR(Dashboard!$F$6="All",G80=Dashboard!$F$6),OR(Dashboard!$I$6="All",H80=Dashboard!$I$6)),1,0)</f>
        <v/>
      </c>
    </row>
    <row r="81">
      <c r="A81" t="inlineStr">
        <is>
          <t>SA100072</t>
        </is>
      </c>
      <c r="B81" s="68" t="n">
        <v>45669</v>
      </c>
      <c r="C81" s="69" t="n">
        <v>2025</v>
      </c>
      <c r="D81" t="inlineStr">
        <is>
          <t>Jan</t>
        </is>
      </c>
      <c r="E81" t="inlineStr">
        <is>
          <t>Asia</t>
        </is>
      </c>
      <c r="F81" t="inlineStr">
        <is>
          <t>Japan</t>
        </is>
      </c>
      <c r="G81" t="inlineStr">
        <is>
          <t>Arab Heavy</t>
        </is>
      </c>
      <c r="H81" t="inlineStr">
        <is>
          <t>Term contract</t>
        </is>
      </c>
      <c r="I81" t="inlineStr">
        <is>
          <t>Refiner</t>
        </is>
      </c>
      <c r="J81" t="inlineStr">
        <is>
          <t>Ana Costa</t>
        </is>
      </c>
      <c r="K81" s="70" t="n">
        <v>1775600</v>
      </c>
      <c r="L81" s="71" t="n">
        <v>71.54000000000001</v>
      </c>
      <c r="M81" s="71" t="n">
        <v>127026424</v>
      </c>
      <c r="N81" s="71" t="n">
        <v>2540528.48</v>
      </c>
      <c r="O81" s="71" t="n">
        <v>124485895.52</v>
      </c>
      <c r="P81" s="71" t="n">
        <v>30360688.88</v>
      </c>
      <c r="Q81" s="71" t="n">
        <v>94125206.64</v>
      </c>
      <c r="R81" t="inlineStr">
        <is>
          <t>Crude</t>
        </is>
      </c>
      <c r="S81" t="inlineStr">
        <is>
          <t>Yes</t>
        </is>
      </c>
      <c r="T81">
        <f>IF(AND(OR(Dashboard!$C$6="All",E81=Dashboard!$C$6),OR(Dashboard!$F$6="All",G81=Dashboard!$F$6),OR(Dashboard!$I$6="All",H81=Dashboard!$I$6)),1,0)</f>
        <v/>
      </c>
    </row>
    <row r="82">
      <c r="A82" t="inlineStr">
        <is>
          <t>SA100073</t>
        </is>
      </c>
      <c r="B82" s="68" t="n">
        <v>45669</v>
      </c>
      <c r="C82" s="69" t="n">
        <v>2025</v>
      </c>
      <c r="D82" t="inlineStr">
        <is>
          <t>Jan</t>
        </is>
      </c>
      <c r="E82" t="inlineStr">
        <is>
          <t>Asia</t>
        </is>
      </c>
      <c r="F82" t="inlineStr">
        <is>
          <t>China</t>
        </is>
      </c>
      <c r="G82" t="inlineStr">
        <is>
          <t>Arab Heavy</t>
        </is>
      </c>
      <c r="H82" t="inlineStr">
        <is>
          <t>Term contract</t>
        </is>
      </c>
      <c r="I82" t="inlineStr">
        <is>
          <t>National oil company</t>
        </is>
      </c>
      <c r="J82" t="inlineStr">
        <is>
          <t>Olivia Brown</t>
        </is>
      </c>
      <c r="K82" s="70" t="n">
        <v>1068120</v>
      </c>
      <c r="L82" s="71" t="n">
        <v>76.3</v>
      </c>
      <c r="M82" s="71" t="n">
        <v>81497556</v>
      </c>
      <c r="N82" s="71" t="n">
        <v>1629951.12</v>
      </c>
      <c r="O82" s="71" t="n">
        <v>79867604.88</v>
      </c>
      <c r="P82" s="71" t="n">
        <v>19203122.37</v>
      </c>
      <c r="Q82" s="71" t="n">
        <v>60664482.51</v>
      </c>
      <c r="R82" t="inlineStr">
        <is>
          <t>Crude</t>
        </is>
      </c>
      <c r="S82" t="inlineStr">
        <is>
          <t>Yes</t>
        </is>
      </c>
      <c r="T82">
        <f>IF(AND(OR(Dashboard!$C$6="All",E82=Dashboard!$C$6),OR(Dashboard!$F$6="All",G82=Dashboard!$F$6),OR(Dashboard!$I$6="All",H82=Dashboard!$I$6)),1,0)</f>
        <v/>
      </c>
    </row>
    <row r="83">
      <c r="A83" t="inlineStr">
        <is>
          <t>SA100074</t>
        </is>
      </c>
      <c r="B83" s="68" t="n">
        <v>45669</v>
      </c>
      <c r="C83" s="69" t="n">
        <v>2025</v>
      </c>
      <c r="D83" t="inlineStr">
        <is>
          <t>Jan</t>
        </is>
      </c>
      <c r="E83" t="inlineStr">
        <is>
          <t>North America</t>
        </is>
      </c>
      <c r="F83" t="inlineStr">
        <is>
          <t>USA</t>
        </is>
      </c>
      <c r="G83" t="inlineStr">
        <is>
          <t>Arab Light</t>
        </is>
      </c>
      <c r="H83" t="inlineStr">
        <is>
          <t>Term contract</t>
        </is>
      </c>
      <c r="I83" t="inlineStr">
        <is>
          <t>National oil company</t>
        </is>
      </c>
      <c r="J83" t="inlineStr">
        <is>
          <t>Ruhi Shaikh</t>
        </is>
      </c>
      <c r="K83" s="70" t="n">
        <v>959560</v>
      </c>
      <c r="L83" s="71" t="n">
        <v>87.05</v>
      </c>
      <c r="M83" s="71" t="n">
        <v>83529698</v>
      </c>
      <c r="N83" s="71" t="n">
        <v>0</v>
      </c>
      <c r="O83" s="71" t="n">
        <v>83529698</v>
      </c>
      <c r="P83" s="71" t="n">
        <v>17411408.92</v>
      </c>
      <c r="Q83" s="71" t="n">
        <v>66118289.08</v>
      </c>
      <c r="R83" t="inlineStr">
        <is>
          <t>Crude</t>
        </is>
      </c>
      <c r="S83" t="inlineStr">
        <is>
          <t>Yes</t>
        </is>
      </c>
      <c r="T83">
        <f>IF(AND(OR(Dashboard!$C$6="All",E83=Dashboard!$C$6),OR(Dashboard!$F$6="All",G83=Dashboard!$F$6),OR(Dashboard!$I$6="All",H83=Dashboard!$I$6)),1,0)</f>
        <v/>
      </c>
    </row>
    <row r="84">
      <c r="A84" t="inlineStr">
        <is>
          <t>SA100075</t>
        </is>
      </c>
      <c r="B84" s="68" t="n">
        <v>45669</v>
      </c>
      <c r="C84" s="69" t="n">
        <v>2025</v>
      </c>
      <c r="D84" t="inlineStr">
        <is>
          <t>Jan</t>
        </is>
      </c>
      <c r="E84" t="inlineStr">
        <is>
          <t>North America</t>
        </is>
      </c>
      <c r="F84" t="inlineStr">
        <is>
          <t>USA</t>
        </is>
      </c>
      <c r="G84" t="inlineStr">
        <is>
          <t>Diesel</t>
        </is>
      </c>
      <c r="H84" t="inlineStr">
        <is>
          <t>Spot</t>
        </is>
      </c>
      <c r="I84" t="inlineStr">
        <is>
          <t>National oil company</t>
        </is>
      </c>
      <c r="J84" t="inlineStr">
        <is>
          <t>Priya Nair</t>
        </is>
      </c>
      <c r="K84" s="70" t="n">
        <v>145360</v>
      </c>
      <c r="L84" s="71" t="n">
        <v>95.95999999999999</v>
      </c>
      <c r="M84" s="71" t="n">
        <v>13948745.6</v>
      </c>
      <c r="N84" s="71" t="n">
        <v>278974.91</v>
      </c>
      <c r="O84" s="71" t="n">
        <v>13669770.69</v>
      </c>
      <c r="P84" s="71" t="n">
        <v>10226600.23</v>
      </c>
      <c r="Q84" s="71" t="n">
        <v>3443170.46</v>
      </c>
      <c r="R84" t="inlineStr">
        <is>
          <t>Refined</t>
        </is>
      </c>
      <c r="S84" t="inlineStr">
        <is>
          <t>Yes</t>
        </is>
      </c>
      <c r="T84">
        <f>IF(AND(OR(Dashboard!$C$6="All",E84=Dashboard!$C$6),OR(Dashboard!$F$6="All",G84=Dashboard!$F$6),OR(Dashboard!$I$6="All",H84=Dashboard!$I$6)),1,0)</f>
        <v/>
      </c>
    </row>
    <row r="85">
      <c r="A85" t="inlineStr">
        <is>
          <t>SA100076</t>
        </is>
      </c>
      <c r="B85" s="68" t="n">
        <v>45670</v>
      </c>
      <c r="C85" s="69" t="n">
        <v>2025</v>
      </c>
      <c r="D85" t="inlineStr">
        <is>
          <t>Jan</t>
        </is>
      </c>
      <c r="E85" t="inlineStr">
        <is>
          <t>Middle East</t>
        </is>
      </c>
      <c r="F85" t="inlineStr">
        <is>
          <t>UAE</t>
        </is>
      </c>
      <c r="G85" t="inlineStr">
        <is>
          <t>Gasoline</t>
        </is>
      </c>
      <c r="H85" t="inlineStr">
        <is>
          <t>Spot</t>
        </is>
      </c>
      <c r="I85" t="inlineStr">
        <is>
          <t>Refiner</t>
        </is>
      </c>
      <c r="J85" t="inlineStr">
        <is>
          <t>Arjun Mehta</t>
        </is>
      </c>
      <c r="K85" s="70" t="n">
        <v>271400</v>
      </c>
      <c r="L85" s="71" t="n">
        <v>86.31</v>
      </c>
      <c r="M85" s="71" t="n">
        <v>23424534</v>
      </c>
      <c r="N85" s="71" t="n">
        <v>0</v>
      </c>
      <c r="O85" s="71" t="n">
        <v>23424534</v>
      </c>
      <c r="P85" s="71" t="n">
        <v>19838368.26</v>
      </c>
      <c r="Q85" s="71" t="n">
        <v>3586165.74</v>
      </c>
      <c r="R85" t="inlineStr">
        <is>
          <t>Refined</t>
        </is>
      </c>
      <c r="S85" t="inlineStr">
        <is>
          <t>Yes</t>
        </is>
      </c>
      <c r="T85">
        <f>IF(AND(OR(Dashboard!$C$6="All",E85=Dashboard!$C$6),OR(Dashboard!$F$6="All",G85=Dashboard!$F$6),OR(Dashboard!$I$6="All",H85=Dashboard!$I$6)),1,0)</f>
        <v/>
      </c>
    </row>
    <row r="86">
      <c r="A86" t="inlineStr">
        <is>
          <t>SA100077</t>
        </is>
      </c>
      <c r="B86" s="68" t="n">
        <v>45670</v>
      </c>
      <c r="C86" s="69" t="n">
        <v>2025</v>
      </c>
      <c r="D86" t="inlineStr">
        <is>
          <t>Jan</t>
        </is>
      </c>
      <c r="E86" t="inlineStr">
        <is>
          <t>Asia</t>
        </is>
      </c>
      <c r="F86" t="inlineStr">
        <is>
          <t>Japan</t>
        </is>
      </c>
      <c r="G86" t="inlineStr">
        <is>
          <t>Gasoline</t>
        </is>
      </c>
      <c r="H86" t="inlineStr">
        <is>
          <t>Term contract</t>
        </is>
      </c>
      <c r="I86" t="inlineStr">
        <is>
          <t>National oil company</t>
        </is>
      </c>
      <c r="J86" t="inlineStr">
        <is>
          <t>Wei Chen</t>
        </is>
      </c>
      <c r="K86" s="70" t="n">
        <v>455400</v>
      </c>
      <c r="L86" s="71" t="n">
        <v>90.31999999999999</v>
      </c>
      <c r="M86" s="71" t="n">
        <v>41131728</v>
      </c>
      <c r="N86" s="71" t="n">
        <v>411317.28</v>
      </c>
      <c r="O86" s="71" t="n">
        <v>40720410.72</v>
      </c>
      <c r="P86" s="71" t="n">
        <v>32082457.12</v>
      </c>
      <c r="Q86" s="71" t="n">
        <v>8637953.6</v>
      </c>
      <c r="R86" t="inlineStr">
        <is>
          <t>Refined</t>
        </is>
      </c>
      <c r="S86" t="inlineStr">
        <is>
          <t>Yes</t>
        </is>
      </c>
      <c r="T86">
        <f>IF(AND(OR(Dashboard!$C$6="All",E86=Dashboard!$C$6),OR(Dashboard!$F$6="All",G86=Dashboard!$F$6),OR(Dashboard!$I$6="All",H86=Dashboard!$I$6)),1,0)</f>
        <v/>
      </c>
    </row>
    <row r="87">
      <c r="A87" t="inlineStr">
        <is>
          <t>SA100078</t>
        </is>
      </c>
      <c r="B87" s="68" t="n">
        <v>45670</v>
      </c>
      <c r="C87" s="69" t="n">
        <v>2025</v>
      </c>
      <c r="D87" t="inlineStr">
        <is>
          <t>Jan</t>
        </is>
      </c>
      <c r="E87" t="inlineStr">
        <is>
          <t>Asia</t>
        </is>
      </c>
      <c r="F87" t="inlineStr">
        <is>
          <t>China</t>
        </is>
      </c>
      <c r="G87" t="inlineStr">
        <is>
          <t>Arab Heavy</t>
        </is>
      </c>
      <c r="H87" t="inlineStr">
        <is>
          <t>Term contract</t>
        </is>
      </c>
      <c r="I87" t="inlineStr">
        <is>
          <t>National oil company</t>
        </is>
      </c>
      <c r="J87" t="inlineStr">
        <is>
          <t>Liam O'Brien</t>
        </is>
      </c>
      <c r="K87" s="70" t="n">
        <v>1619200</v>
      </c>
      <c r="L87" s="71" t="n">
        <v>74.45999999999999</v>
      </c>
      <c r="M87" s="71" t="n">
        <v>120565632</v>
      </c>
      <c r="N87" s="71" t="n">
        <v>2411312.64</v>
      </c>
      <c r="O87" s="71" t="n">
        <v>118154319.36</v>
      </c>
      <c r="P87" s="71" t="n">
        <v>29354346.16</v>
      </c>
      <c r="Q87" s="71" t="n">
        <v>88799973.2</v>
      </c>
      <c r="R87" t="inlineStr">
        <is>
          <t>Crude</t>
        </is>
      </c>
      <c r="S87" t="inlineStr">
        <is>
          <t>Yes</t>
        </is>
      </c>
      <c r="T87">
        <f>IF(AND(OR(Dashboard!$C$6="All",E87=Dashboard!$C$6),OR(Dashboard!$F$6="All",G87=Dashboard!$F$6),OR(Dashboard!$I$6="All",H87=Dashboard!$I$6)),1,0)</f>
        <v/>
      </c>
    </row>
    <row r="88">
      <c r="A88" t="inlineStr">
        <is>
          <t>SA100079</t>
        </is>
      </c>
      <c r="B88" s="68" t="n">
        <v>45670</v>
      </c>
      <c r="C88" s="69" t="n">
        <v>2025</v>
      </c>
      <c r="D88" t="inlineStr">
        <is>
          <t>Jan</t>
        </is>
      </c>
      <c r="E88" t="inlineStr">
        <is>
          <t>Europe</t>
        </is>
      </c>
      <c r="F88" t="inlineStr">
        <is>
          <t>Italy</t>
        </is>
      </c>
      <c r="G88" t="inlineStr">
        <is>
          <t>Jet fuel</t>
        </is>
      </c>
      <c r="H88" t="inlineStr">
        <is>
          <t>Term contract</t>
        </is>
      </c>
      <c r="I88" t="inlineStr">
        <is>
          <t>Trader</t>
        </is>
      </c>
      <c r="J88" t="inlineStr">
        <is>
          <t>Arjun Mehta</t>
        </is>
      </c>
      <c r="K88" s="70" t="n">
        <v>501400</v>
      </c>
      <c r="L88" s="71" t="n">
        <v>92.5</v>
      </c>
      <c r="M88" s="71" t="n">
        <v>46379500</v>
      </c>
      <c r="N88" s="71" t="n">
        <v>927590</v>
      </c>
      <c r="O88" s="71" t="n">
        <v>45451910</v>
      </c>
      <c r="P88" s="71" t="n">
        <v>36335688.67</v>
      </c>
      <c r="Q88" s="71" t="n">
        <v>9116221.33</v>
      </c>
      <c r="R88" t="inlineStr">
        <is>
          <t>Refined</t>
        </is>
      </c>
      <c r="S88" t="inlineStr">
        <is>
          <t>Yes</t>
        </is>
      </c>
      <c r="T88">
        <f>IF(AND(OR(Dashboard!$C$6="All",E88=Dashboard!$C$6),OR(Dashboard!$F$6="All",G88=Dashboard!$F$6),OR(Dashboard!$I$6="All",H88=Dashboard!$I$6)),1,0)</f>
        <v/>
      </c>
    </row>
    <row r="89">
      <c r="A89" t="inlineStr">
        <is>
          <t>SA100080</t>
        </is>
      </c>
      <c r="B89" s="68" t="n">
        <v>45670</v>
      </c>
      <c r="C89" s="69" t="n">
        <v>2025</v>
      </c>
      <c r="D89" t="inlineStr">
        <is>
          <t>Jan</t>
        </is>
      </c>
      <c r="E89" t="inlineStr">
        <is>
          <t>Middle East</t>
        </is>
      </c>
      <c r="F89" t="inlineStr">
        <is>
          <t>Saudi Arabia</t>
        </is>
      </c>
      <c r="G89" t="inlineStr">
        <is>
          <t>Arab Light</t>
        </is>
      </c>
      <c r="H89" t="inlineStr">
        <is>
          <t>Domestic</t>
        </is>
      </c>
      <c r="I89" t="inlineStr">
        <is>
          <t>National oil company</t>
        </is>
      </c>
      <c r="J89" t="inlineStr">
        <is>
          <t>Carlos Silva</t>
        </is>
      </c>
      <c r="K89" s="70" t="n">
        <v>816040</v>
      </c>
      <c r="L89" s="71" t="n">
        <v>79.22</v>
      </c>
      <c r="M89" s="71" t="n">
        <v>64646688.8</v>
      </c>
      <c r="N89" s="71" t="n">
        <v>0</v>
      </c>
      <c r="O89" s="71" t="n">
        <v>64646688.8</v>
      </c>
      <c r="P89" s="71" t="n">
        <v>15110401.18</v>
      </c>
      <c r="Q89" s="71" t="n">
        <v>49536287.62</v>
      </c>
      <c r="R89" t="inlineStr">
        <is>
          <t>Crude</t>
        </is>
      </c>
      <c r="S89" t="inlineStr">
        <is>
          <t>No</t>
        </is>
      </c>
      <c r="T89">
        <f>IF(AND(OR(Dashboard!$C$6="All",E89=Dashboard!$C$6),OR(Dashboard!$F$6="All",G89=Dashboard!$F$6),OR(Dashboard!$I$6="All",H89=Dashboard!$I$6)),1,0)</f>
        <v/>
      </c>
    </row>
    <row r="90">
      <c r="A90" t="inlineStr">
        <is>
          <t>SA100081</t>
        </is>
      </c>
      <c r="B90" s="68" t="n">
        <v>45670</v>
      </c>
      <c r="C90" s="69" t="n">
        <v>2025</v>
      </c>
      <c r="D90" t="inlineStr">
        <is>
          <t>Jan</t>
        </is>
      </c>
      <c r="E90" t="inlineStr">
        <is>
          <t>Middle East</t>
        </is>
      </c>
      <c r="F90" t="inlineStr">
        <is>
          <t>UAE</t>
        </is>
      </c>
      <c r="G90" t="inlineStr">
        <is>
          <t>Arab Extra Light</t>
        </is>
      </c>
      <c r="H90" t="inlineStr">
        <is>
          <t>Spot</t>
        </is>
      </c>
      <c r="I90" t="inlineStr">
        <is>
          <t>Trader</t>
        </is>
      </c>
      <c r="J90" t="inlineStr">
        <is>
          <t>Omar Haddad</t>
        </is>
      </c>
      <c r="K90" s="70" t="n">
        <v>995440</v>
      </c>
      <c r="L90" s="71" t="n">
        <v>79.44</v>
      </c>
      <c r="M90" s="71" t="n">
        <v>79077753.59999999</v>
      </c>
      <c r="N90" s="71" t="n">
        <v>0</v>
      </c>
      <c r="O90" s="71" t="n">
        <v>79077753.59999999</v>
      </c>
      <c r="P90" s="71" t="n">
        <v>18966148.37</v>
      </c>
      <c r="Q90" s="71" t="n">
        <v>60111605.23</v>
      </c>
      <c r="R90" t="inlineStr">
        <is>
          <t>Crude</t>
        </is>
      </c>
      <c r="S90" t="inlineStr">
        <is>
          <t>Yes</t>
        </is>
      </c>
      <c r="T90">
        <f>IF(AND(OR(Dashboard!$C$6="All",E90=Dashboard!$C$6),OR(Dashboard!$F$6="All",G90=Dashboard!$F$6),OR(Dashboard!$I$6="All",H90=Dashboard!$I$6)),1,0)</f>
        <v/>
      </c>
    </row>
    <row r="91">
      <c r="A91" t="inlineStr">
        <is>
          <t>SA100082</t>
        </is>
      </c>
      <c r="B91" s="68" t="n">
        <v>45670</v>
      </c>
      <c r="C91" s="69" t="n">
        <v>2025</v>
      </c>
      <c r="D91" t="inlineStr">
        <is>
          <t>Jan</t>
        </is>
      </c>
      <c r="E91" t="inlineStr">
        <is>
          <t>North America</t>
        </is>
      </c>
      <c r="F91" t="inlineStr">
        <is>
          <t>USA</t>
        </is>
      </c>
      <c r="G91" t="inlineStr">
        <is>
          <t>Diesel</t>
        </is>
      </c>
      <c r="H91" t="inlineStr">
        <is>
          <t>Term contract</t>
        </is>
      </c>
      <c r="I91" t="inlineStr">
        <is>
          <t>Refiner</t>
        </is>
      </c>
      <c r="J91" t="inlineStr">
        <is>
          <t>Mei Lin</t>
        </is>
      </c>
      <c r="K91" s="70" t="n">
        <v>178480</v>
      </c>
      <c r="L91" s="71" t="n">
        <v>98.8</v>
      </c>
      <c r="M91" s="71" t="n">
        <v>17633824</v>
      </c>
      <c r="N91" s="71" t="n">
        <v>176338.24</v>
      </c>
      <c r="O91" s="71" t="n">
        <v>17457485.76</v>
      </c>
      <c r="P91" s="71" t="n">
        <v>12741719.72</v>
      </c>
      <c r="Q91" s="71" t="n">
        <v>4715766.04</v>
      </c>
      <c r="R91" t="inlineStr">
        <is>
          <t>Refined</t>
        </is>
      </c>
      <c r="S91" t="inlineStr">
        <is>
          <t>Yes</t>
        </is>
      </c>
      <c r="T91">
        <f>IF(AND(OR(Dashboard!$C$6="All",E91=Dashboard!$C$6),OR(Dashboard!$F$6="All",G91=Dashboard!$F$6),OR(Dashboard!$I$6="All",H91=Dashboard!$I$6)),1,0)</f>
        <v/>
      </c>
    </row>
    <row r="92">
      <c r="A92" t="inlineStr">
        <is>
          <t>SA100083</t>
        </is>
      </c>
      <c r="B92" s="68" t="n">
        <v>45671</v>
      </c>
      <c r="C92" s="69" t="n">
        <v>2025</v>
      </c>
      <c r="D92" t="inlineStr">
        <is>
          <t>Jan</t>
        </is>
      </c>
      <c r="E92" t="inlineStr">
        <is>
          <t>Europe</t>
        </is>
      </c>
      <c r="F92" t="inlineStr">
        <is>
          <t>Netherlands</t>
        </is>
      </c>
      <c r="G92" t="inlineStr">
        <is>
          <t>Arab Medium</t>
        </is>
      </c>
      <c r="H92" t="inlineStr">
        <is>
          <t>Term contract</t>
        </is>
      </c>
      <c r="I92" t="inlineStr">
        <is>
          <t>Refiner</t>
        </is>
      </c>
      <c r="J92" t="inlineStr">
        <is>
          <t>Arjun Mehta</t>
        </is>
      </c>
      <c r="K92" s="70" t="n">
        <v>817880</v>
      </c>
      <c r="L92" s="71" t="n">
        <v>72.02</v>
      </c>
      <c r="M92" s="71" t="n">
        <v>58903717.6</v>
      </c>
      <c r="N92" s="71" t="n">
        <v>1178074.35</v>
      </c>
      <c r="O92" s="71" t="n">
        <v>57725643.25</v>
      </c>
      <c r="P92" s="71" t="n">
        <v>14040886.98</v>
      </c>
      <c r="Q92" s="71" t="n">
        <v>43684756.27</v>
      </c>
      <c r="R92" t="inlineStr">
        <is>
          <t>Crude</t>
        </is>
      </c>
      <c r="S92" t="inlineStr">
        <is>
          <t>Yes</t>
        </is>
      </c>
      <c r="T92">
        <f>IF(AND(OR(Dashboard!$C$6="All",E92=Dashboard!$C$6),OR(Dashboard!$F$6="All",G92=Dashboard!$F$6),OR(Dashboard!$I$6="All",H92=Dashboard!$I$6)),1,0)</f>
        <v/>
      </c>
    </row>
    <row r="93">
      <c r="A93" t="inlineStr">
        <is>
          <t>SA100084</t>
        </is>
      </c>
      <c r="B93" s="68" t="n">
        <v>45671</v>
      </c>
      <c r="C93" s="69" t="n">
        <v>2025</v>
      </c>
      <c r="D93" t="inlineStr">
        <is>
          <t>Jan</t>
        </is>
      </c>
      <c r="E93" t="inlineStr">
        <is>
          <t>Middle East</t>
        </is>
      </c>
      <c r="F93" t="inlineStr">
        <is>
          <t>Saudi Arabia</t>
        </is>
      </c>
      <c r="G93" t="inlineStr">
        <is>
          <t>Arab Medium</t>
        </is>
      </c>
      <c r="H93" t="inlineStr">
        <is>
          <t>Domestic</t>
        </is>
      </c>
      <c r="I93" t="inlineStr">
        <is>
          <t>National oil company</t>
        </is>
      </c>
      <c r="J93" t="inlineStr">
        <is>
          <t>Noah Smith</t>
        </is>
      </c>
      <c r="K93" s="70" t="n">
        <v>1419560</v>
      </c>
      <c r="L93" s="71" t="n">
        <v>73.73999999999999</v>
      </c>
      <c r="M93" s="71" t="n">
        <v>104678354.4</v>
      </c>
      <c r="N93" s="71" t="n">
        <v>0</v>
      </c>
      <c r="O93" s="71" t="n">
        <v>104678354.4</v>
      </c>
      <c r="P93" s="71" t="n">
        <v>24217905.71</v>
      </c>
      <c r="Q93" s="71" t="n">
        <v>80460448.69</v>
      </c>
      <c r="R93" t="inlineStr">
        <is>
          <t>Crude</t>
        </is>
      </c>
      <c r="S93" t="inlineStr">
        <is>
          <t>No</t>
        </is>
      </c>
      <c r="T93">
        <f>IF(AND(OR(Dashboard!$C$6="All",E93=Dashboard!$C$6),OR(Dashboard!$F$6="All",G93=Dashboard!$F$6),OR(Dashboard!$I$6="All",H93=Dashboard!$I$6)),1,0)</f>
        <v/>
      </c>
    </row>
    <row r="94">
      <c r="A94" t="inlineStr">
        <is>
          <t>SA100085</t>
        </is>
      </c>
      <c r="B94" s="68" t="n">
        <v>45671</v>
      </c>
      <c r="C94" s="69" t="n">
        <v>2025</v>
      </c>
      <c r="D94" t="inlineStr">
        <is>
          <t>Jan</t>
        </is>
      </c>
      <c r="E94" t="inlineStr">
        <is>
          <t>North America</t>
        </is>
      </c>
      <c r="F94" t="inlineStr">
        <is>
          <t>USA</t>
        </is>
      </c>
      <c r="G94" t="inlineStr">
        <is>
          <t>Arab Medium</t>
        </is>
      </c>
      <c r="H94" t="inlineStr">
        <is>
          <t>Term contract</t>
        </is>
      </c>
      <c r="I94" t="inlineStr">
        <is>
          <t>Refiner</t>
        </is>
      </c>
      <c r="J94" t="inlineStr">
        <is>
          <t>Aisha Bello</t>
        </is>
      </c>
      <c r="K94" s="70" t="n">
        <v>988080</v>
      </c>
      <c r="L94" s="71" t="n">
        <v>73.79000000000001</v>
      </c>
      <c r="M94" s="71" t="n">
        <v>72910423.2</v>
      </c>
      <c r="N94" s="71" t="n">
        <v>1458208.46</v>
      </c>
      <c r="O94" s="71" t="n">
        <v>71452214.73999999</v>
      </c>
      <c r="P94" s="71" t="n">
        <v>17976683.49</v>
      </c>
      <c r="Q94" s="71" t="n">
        <v>53475531.25</v>
      </c>
      <c r="R94" t="inlineStr">
        <is>
          <t>Crude</t>
        </is>
      </c>
      <c r="S94" t="inlineStr">
        <is>
          <t>Yes</t>
        </is>
      </c>
      <c r="T94">
        <f>IF(AND(OR(Dashboard!$C$6="All",E94=Dashboard!$C$6),OR(Dashboard!$F$6="All",G94=Dashboard!$F$6),OR(Dashboard!$I$6="All",H94=Dashboard!$I$6)),1,0)</f>
        <v/>
      </c>
    </row>
    <row r="95">
      <c r="A95" t="inlineStr">
        <is>
          <t>SA100086</t>
        </is>
      </c>
      <c r="B95" s="68" t="n">
        <v>45671</v>
      </c>
      <c r="C95" s="69" t="n">
        <v>2025</v>
      </c>
      <c r="D95" t="inlineStr">
        <is>
          <t>Jan</t>
        </is>
      </c>
      <c r="E95" t="inlineStr">
        <is>
          <t>Asia</t>
        </is>
      </c>
      <c r="F95" t="inlineStr">
        <is>
          <t>India</t>
        </is>
      </c>
      <c r="G95" t="inlineStr">
        <is>
          <t>Arab Medium</t>
        </is>
      </c>
      <c r="H95" t="inlineStr">
        <is>
          <t>Term contract</t>
        </is>
      </c>
      <c r="I95" t="inlineStr">
        <is>
          <t>Trader</t>
        </is>
      </c>
      <c r="J95" t="inlineStr">
        <is>
          <t>Shraddha Kulkarni</t>
        </is>
      </c>
      <c r="K95" s="70" t="n">
        <v>1674400</v>
      </c>
      <c r="L95" s="71" t="n">
        <v>74.97</v>
      </c>
      <c r="M95" s="71" t="n">
        <v>125529768</v>
      </c>
      <c r="N95" s="71" t="n">
        <v>0</v>
      </c>
      <c r="O95" s="71" t="n">
        <v>125529768</v>
      </c>
      <c r="P95" s="71" t="n">
        <v>29119857.31</v>
      </c>
      <c r="Q95" s="71" t="n">
        <v>96409910.69</v>
      </c>
      <c r="R95" t="inlineStr">
        <is>
          <t>Crude</t>
        </is>
      </c>
      <c r="S95" t="inlineStr">
        <is>
          <t>Yes</t>
        </is>
      </c>
      <c r="T95">
        <f>IF(AND(OR(Dashboard!$C$6="All",E95=Dashboard!$C$6),OR(Dashboard!$F$6="All",G95=Dashboard!$F$6),OR(Dashboard!$I$6="All",H95=Dashboard!$I$6)),1,0)</f>
        <v/>
      </c>
    </row>
    <row r="96">
      <c r="A96" t="inlineStr">
        <is>
          <t>SA100087</t>
        </is>
      </c>
      <c r="B96" s="68" t="n">
        <v>45671</v>
      </c>
      <c r="C96" s="69" t="n">
        <v>2025</v>
      </c>
      <c r="D96" t="inlineStr">
        <is>
          <t>Jan</t>
        </is>
      </c>
      <c r="E96" t="inlineStr">
        <is>
          <t>Middle East</t>
        </is>
      </c>
      <c r="F96" t="inlineStr">
        <is>
          <t>UAE</t>
        </is>
      </c>
      <c r="G96" t="inlineStr">
        <is>
          <t>Gasoline</t>
        </is>
      </c>
      <c r="H96" t="inlineStr">
        <is>
          <t>Term contract</t>
        </is>
      </c>
      <c r="I96" t="inlineStr">
        <is>
          <t>Trader</t>
        </is>
      </c>
      <c r="J96" t="inlineStr">
        <is>
          <t>Shraddha Kulkarni</t>
        </is>
      </c>
      <c r="K96" s="70" t="n">
        <v>236440</v>
      </c>
      <c r="L96" s="71" t="n">
        <v>86.98999999999999</v>
      </c>
      <c r="M96" s="71" t="n">
        <v>20567915.6</v>
      </c>
      <c r="N96" s="71" t="n">
        <v>0</v>
      </c>
      <c r="O96" s="71" t="n">
        <v>20567915.6</v>
      </c>
      <c r="P96" s="71" t="n">
        <v>16131296.5</v>
      </c>
      <c r="Q96" s="71" t="n">
        <v>4436619.1</v>
      </c>
      <c r="R96" t="inlineStr">
        <is>
          <t>Refined</t>
        </is>
      </c>
      <c r="S96" t="inlineStr">
        <is>
          <t>Yes</t>
        </is>
      </c>
      <c r="T96">
        <f>IF(AND(OR(Dashboard!$C$6="All",E96=Dashboard!$C$6),OR(Dashboard!$F$6="All",G96=Dashboard!$F$6),OR(Dashboard!$I$6="All",H96=Dashboard!$I$6)),1,0)</f>
        <v/>
      </c>
    </row>
    <row r="97">
      <c r="A97" t="inlineStr">
        <is>
          <t>SA100088</t>
        </is>
      </c>
      <c r="B97" s="68" t="n">
        <v>45671</v>
      </c>
      <c r="C97" s="69" t="n">
        <v>2025</v>
      </c>
      <c r="D97" t="inlineStr">
        <is>
          <t>Jan</t>
        </is>
      </c>
      <c r="E97" t="inlineStr">
        <is>
          <t>Asia</t>
        </is>
      </c>
      <c r="F97" t="inlineStr">
        <is>
          <t>South Korea</t>
        </is>
      </c>
      <c r="G97" t="inlineStr">
        <is>
          <t>Arab Heavy</t>
        </is>
      </c>
      <c r="H97" t="inlineStr">
        <is>
          <t>Spot</t>
        </is>
      </c>
      <c r="I97" t="inlineStr">
        <is>
          <t>Refiner</t>
        </is>
      </c>
      <c r="J97" t="inlineStr">
        <is>
          <t>Ana Costa</t>
        </is>
      </c>
      <c r="K97" s="70" t="n">
        <v>308200</v>
      </c>
      <c r="L97" s="71" t="n">
        <v>77.61</v>
      </c>
      <c r="M97" s="71" t="n">
        <v>23919402</v>
      </c>
      <c r="N97" s="71" t="n">
        <v>0</v>
      </c>
      <c r="O97" s="71" t="n">
        <v>23919402</v>
      </c>
      <c r="P97" s="71" t="n">
        <v>5286514.42</v>
      </c>
      <c r="Q97" s="71" t="n">
        <v>18632887.58</v>
      </c>
      <c r="R97" t="inlineStr">
        <is>
          <t>Crude</t>
        </is>
      </c>
      <c r="S97" t="inlineStr">
        <is>
          <t>Yes</t>
        </is>
      </c>
      <c r="T97">
        <f>IF(AND(OR(Dashboard!$C$6="All",E97=Dashboard!$C$6),OR(Dashboard!$F$6="All",G97=Dashboard!$F$6),OR(Dashboard!$I$6="All",H97=Dashboard!$I$6)),1,0)</f>
        <v/>
      </c>
    </row>
    <row r="98">
      <c r="A98" t="inlineStr">
        <is>
          <t>SA100089</t>
        </is>
      </c>
      <c r="B98" s="68" t="n">
        <v>45672</v>
      </c>
      <c r="C98" s="69" t="n">
        <v>2025</v>
      </c>
      <c r="D98" t="inlineStr">
        <is>
          <t>Jan</t>
        </is>
      </c>
      <c r="E98" t="inlineStr">
        <is>
          <t>Asia</t>
        </is>
      </c>
      <c r="F98" t="inlineStr">
        <is>
          <t>Japan</t>
        </is>
      </c>
      <c r="G98" t="inlineStr">
        <is>
          <t>Arab Heavy</t>
        </is>
      </c>
      <c r="H98" t="inlineStr">
        <is>
          <t>Term contract</t>
        </is>
      </c>
      <c r="I98" t="inlineStr">
        <is>
          <t>Refiner</t>
        </is>
      </c>
      <c r="J98" t="inlineStr">
        <is>
          <t>Kofi Mensah</t>
        </is>
      </c>
      <c r="K98" s="70" t="n">
        <v>1072720</v>
      </c>
      <c r="L98" s="71" t="n">
        <v>75.33</v>
      </c>
      <c r="M98" s="71" t="n">
        <v>80807997.59999999</v>
      </c>
      <c r="N98" s="71" t="n">
        <v>0</v>
      </c>
      <c r="O98" s="71" t="n">
        <v>80807997.59999999</v>
      </c>
      <c r="P98" s="71" t="n">
        <v>19511094.36</v>
      </c>
      <c r="Q98" s="71" t="n">
        <v>61296903.24</v>
      </c>
      <c r="R98" t="inlineStr">
        <is>
          <t>Crude</t>
        </is>
      </c>
      <c r="S98" t="inlineStr">
        <is>
          <t>Yes</t>
        </is>
      </c>
      <c r="T98">
        <f>IF(AND(OR(Dashboard!$C$6="All",E98=Dashboard!$C$6),OR(Dashboard!$F$6="All",G98=Dashboard!$F$6),OR(Dashboard!$I$6="All",H98=Dashboard!$I$6)),1,0)</f>
        <v/>
      </c>
    </row>
    <row r="99">
      <c r="A99" t="inlineStr">
        <is>
          <t>SA100090</t>
        </is>
      </c>
      <c r="B99" s="68" t="n">
        <v>45672</v>
      </c>
      <c r="C99" s="69" t="n">
        <v>2025</v>
      </c>
      <c r="D99" t="inlineStr">
        <is>
          <t>Jan</t>
        </is>
      </c>
      <c r="E99" t="inlineStr">
        <is>
          <t>Asia</t>
        </is>
      </c>
      <c r="F99" t="inlineStr">
        <is>
          <t>China</t>
        </is>
      </c>
      <c r="G99" t="inlineStr">
        <is>
          <t>Arab Heavy</t>
        </is>
      </c>
      <c r="H99" t="inlineStr">
        <is>
          <t>Term contract</t>
        </is>
      </c>
      <c r="I99" t="inlineStr">
        <is>
          <t>National oil company</t>
        </is>
      </c>
      <c r="J99" t="inlineStr">
        <is>
          <t>Mei Lin</t>
        </is>
      </c>
      <c r="K99" s="70" t="n">
        <v>972440</v>
      </c>
      <c r="L99" s="71" t="n">
        <v>76.84999999999999</v>
      </c>
      <c r="M99" s="71" t="n">
        <v>74732014</v>
      </c>
      <c r="N99" s="71" t="n">
        <v>0</v>
      </c>
      <c r="O99" s="71" t="n">
        <v>74732014</v>
      </c>
      <c r="P99" s="71" t="n">
        <v>17712497.15</v>
      </c>
      <c r="Q99" s="71" t="n">
        <v>57019516.85</v>
      </c>
      <c r="R99" t="inlineStr">
        <is>
          <t>Crude</t>
        </is>
      </c>
      <c r="S99" t="inlineStr">
        <is>
          <t>Yes</t>
        </is>
      </c>
      <c r="T99">
        <f>IF(AND(OR(Dashboard!$C$6="All",E99=Dashboard!$C$6),OR(Dashboard!$F$6="All",G99=Dashboard!$F$6),OR(Dashboard!$I$6="All",H99=Dashboard!$I$6)),1,0)</f>
        <v/>
      </c>
    </row>
    <row r="100">
      <c r="A100" t="inlineStr">
        <is>
          <t>SA100091</t>
        </is>
      </c>
      <c r="B100" s="68" t="n">
        <v>45672</v>
      </c>
      <c r="C100" s="69" t="n">
        <v>2025</v>
      </c>
      <c r="D100" t="inlineStr">
        <is>
          <t>Jan</t>
        </is>
      </c>
      <c r="E100" t="inlineStr">
        <is>
          <t>Middle East</t>
        </is>
      </c>
      <c r="F100" t="inlineStr">
        <is>
          <t>Saudi Arabia</t>
        </is>
      </c>
      <c r="G100" t="inlineStr">
        <is>
          <t>Gasoline</t>
        </is>
      </c>
      <c r="H100" t="inlineStr">
        <is>
          <t>Domestic</t>
        </is>
      </c>
      <c r="I100" t="inlineStr">
        <is>
          <t>Refiner</t>
        </is>
      </c>
      <c r="J100" t="inlineStr">
        <is>
          <t>Carlos Silva</t>
        </is>
      </c>
      <c r="K100" s="70" t="n">
        <v>238280</v>
      </c>
      <c r="L100" s="71" t="n">
        <v>96.78</v>
      </c>
      <c r="M100" s="71" t="n">
        <v>23060738.4</v>
      </c>
      <c r="N100" s="71" t="n">
        <v>230607.38</v>
      </c>
      <c r="O100" s="71" t="n">
        <v>22830131.02</v>
      </c>
      <c r="P100" s="71" t="n">
        <v>17233611.43</v>
      </c>
      <c r="Q100" s="71" t="n">
        <v>5596519.59</v>
      </c>
      <c r="R100" t="inlineStr">
        <is>
          <t>Refined</t>
        </is>
      </c>
      <c r="S100" t="inlineStr">
        <is>
          <t>No</t>
        </is>
      </c>
      <c r="T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SA100092</t>
        </is>
      </c>
      <c r="B101" s="68" t="n">
        <v>45672</v>
      </c>
      <c r="C101" s="69" t="n">
        <v>2025</v>
      </c>
      <c r="D101" t="inlineStr">
        <is>
          <t>Jan</t>
        </is>
      </c>
      <c r="E101" t="inlineStr">
        <is>
          <t>North America</t>
        </is>
      </c>
      <c r="F101" t="inlineStr">
        <is>
          <t>USA</t>
        </is>
      </c>
      <c r="G101" t="inlineStr">
        <is>
          <t>Diesel</t>
        </is>
      </c>
      <c r="H101" t="inlineStr">
        <is>
          <t>Term contract</t>
        </is>
      </c>
      <c r="I101" t="inlineStr">
        <is>
          <t>Refiner</t>
        </is>
      </c>
      <c r="J101" t="inlineStr">
        <is>
          <t>Lucas Martin</t>
        </is>
      </c>
      <c r="K101" s="70" t="n">
        <v>268640</v>
      </c>
      <c r="L101" s="71" t="n">
        <v>98.09999999999999</v>
      </c>
      <c r="M101" s="71" t="n">
        <v>26353584</v>
      </c>
      <c r="N101" s="71" t="n">
        <v>527071.6800000001</v>
      </c>
      <c r="O101" s="71" t="n">
        <v>25826512.32</v>
      </c>
      <c r="P101" s="71" t="n">
        <v>19134554.15</v>
      </c>
      <c r="Q101" s="71" t="n">
        <v>6691958.17</v>
      </c>
      <c r="R101" t="inlineStr">
        <is>
          <t>Refined</t>
        </is>
      </c>
      <c r="S101" t="inlineStr">
        <is>
          <t>Yes</t>
        </is>
      </c>
      <c r="T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SA100093</t>
        </is>
      </c>
      <c r="B102" s="68" t="n">
        <v>45672</v>
      </c>
      <c r="C102" s="69" t="n">
        <v>2025</v>
      </c>
      <c r="D102" t="inlineStr">
        <is>
          <t>Jan</t>
        </is>
      </c>
      <c r="E102" t="inlineStr">
        <is>
          <t>Asia</t>
        </is>
      </c>
      <c r="F102" t="inlineStr">
        <is>
          <t>India</t>
        </is>
      </c>
      <c r="G102" t="inlineStr">
        <is>
          <t>Arab Medium</t>
        </is>
      </c>
      <c r="H102" t="inlineStr">
        <is>
          <t>Term contract</t>
        </is>
      </c>
      <c r="I102" t="inlineStr">
        <is>
          <t>Refiner</t>
        </is>
      </c>
      <c r="J102" t="inlineStr">
        <is>
          <t>Amir Khan</t>
        </is>
      </c>
      <c r="K102" s="70" t="n">
        <v>1801360</v>
      </c>
      <c r="L102" s="71" t="n">
        <v>87.69</v>
      </c>
      <c r="M102" s="71" t="n">
        <v>157961258.4</v>
      </c>
      <c r="N102" s="71" t="n">
        <v>3159225.17</v>
      </c>
      <c r="O102" s="71" t="n">
        <v>154802033.23</v>
      </c>
      <c r="P102" s="71" t="n">
        <v>31519180.23</v>
      </c>
      <c r="Q102" s="71" t="n">
        <v>123282853</v>
      </c>
      <c r="R102" t="inlineStr">
        <is>
          <t>Crude</t>
        </is>
      </c>
      <c r="S102" t="inlineStr">
        <is>
          <t>Yes</t>
        </is>
      </c>
      <c r="T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SA100094</t>
        </is>
      </c>
      <c r="B103" s="68" t="n">
        <v>45672</v>
      </c>
      <c r="C103" s="69" t="n">
        <v>2025</v>
      </c>
      <c r="D103" t="inlineStr">
        <is>
          <t>Jan</t>
        </is>
      </c>
      <c r="E103" t="inlineStr">
        <is>
          <t>Europe</t>
        </is>
      </c>
      <c r="F103" t="inlineStr">
        <is>
          <t>France</t>
        </is>
      </c>
      <c r="G103" t="inlineStr">
        <is>
          <t>Diesel</t>
        </is>
      </c>
      <c r="H103" t="inlineStr">
        <is>
          <t>Term contract</t>
        </is>
      </c>
      <c r="I103" t="inlineStr">
        <is>
          <t>National oil company</t>
        </is>
      </c>
      <c r="J103" t="inlineStr">
        <is>
          <t>Lucas Martin</t>
        </is>
      </c>
      <c r="K103" s="70" t="n">
        <v>494960</v>
      </c>
      <c r="L103" s="71" t="n">
        <v>103.37</v>
      </c>
      <c r="M103" s="71" t="n">
        <v>51164015.2</v>
      </c>
      <c r="N103" s="71" t="n">
        <v>0</v>
      </c>
      <c r="O103" s="71" t="n">
        <v>51164015.2</v>
      </c>
      <c r="P103" s="71" t="n">
        <v>34010913.04</v>
      </c>
      <c r="Q103" s="71" t="n">
        <v>17153102.16</v>
      </c>
      <c r="R103" t="inlineStr">
        <is>
          <t>Refined</t>
        </is>
      </c>
      <c r="S103" t="inlineStr">
        <is>
          <t>Yes</t>
        </is>
      </c>
      <c r="T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SA100095</t>
        </is>
      </c>
      <c r="B104" s="68" t="n">
        <v>45672</v>
      </c>
      <c r="C104" s="69" t="n">
        <v>2025</v>
      </c>
      <c r="D104" t="inlineStr">
        <is>
          <t>Jan</t>
        </is>
      </c>
      <c r="E104" t="inlineStr">
        <is>
          <t>North America</t>
        </is>
      </c>
      <c r="F104" t="inlineStr">
        <is>
          <t>USA</t>
        </is>
      </c>
      <c r="G104" t="inlineStr">
        <is>
          <t>Arab Light</t>
        </is>
      </c>
      <c r="H104" t="inlineStr">
        <is>
          <t>Term contract</t>
        </is>
      </c>
      <c r="I104" t="inlineStr">
        <is>
          <t>National oil company</t>
        </is>
      </c>
      <c r="J104" t="inlineStr">
        <is>
          <t>Ana Costa</t>
        </is>
      </c>
      <c r="K104" s="70" t="n">
        <v>1216240</v>
      </c>
      <c r="L104" s="71" t="n">
        <v>88.81</v>
      </c>
      <c r="M104" s="71" t="n">
        <v>108014274.4</v>
      </c>
      <c r="N104" s="71" t="n">
        <v>1080142.74</v>
      </c>
      <c r="O104" s="71" t="n">
        <v>106934131.66</v>
      </c>
      <c r="P104" s="71" t="n">
        <v>22778800.01</v>
      </c>
      <c r="Q104" s="71" t="n">
        <v>84155331.65000001</v>
      </c>
      <c r="R104" t="inlineStr">
        <is>
          <t>Crude</t>
        </is>
      </c>
      <c r="S104" t="inlineStr">
        <is>
          <t>Yes</t>
        </is>
      </c>
      <c r="T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SA100096</t>
        </is>
      </c>
      <c r="B105" s="68" t="n">
        <v>45672</v>
      </c>
      <c r="C105" s="69" t="n">
        <v>2025</v>
      </c>
      <c r="D105" t="inlineStr">
        <is>
          <t>Jan</t>
        </is>
      </c>
      <c r="E105" t="inlineStr">
        <is>
          <t>Asia</t>
        </is>
      </c>
      <c r="F105" t="inlineStr">
        <is>
          <t>Japan</t>
        </is>
      </c>
      <c r="G105" t="inlineStr">
        <is>
          <t>Arab Heavy</t>
        </is>
      </c>
      <c r="H105" t="inlineStr">
        <is>
          <t>Term contract</t>
        </is>
      </c>
      <c r="I105" t="inlineStr">
        <is>
          <t>National oil company</t>
        </is>
      </c>
      <c r="J105" t="inlineStr">
        <is>
          <t>Kofi Mensah</t>
        </is>
      </c>
      <c r="K105" s="70" t="n">
        <v>582360</v>
      </c>
      <c r="L105" s="71" t="n">
        <v>82.56999999999999</v>
      </c>
      <c r="M105" s="71" t="n">
        <v>48085465.2</v>
      </c>
      <c r="N105" s="71" t="n">
        <v>0</v>
      </c>
      <c r="O105" s="71" t="n">
        <v>48085465.2</v>
      </c>
      <c r="P105" s="71" t="n">
        <v>10147891.79</v>
      </c>
      <c r="Q105" s="71" t="n">
        <v>37937573.41</v>
      </c>
      <c r="R105" t="inlineStr">
        <is>
          <t>Crude</t>
        </is>
      </c>
      <c r="S105" t="inlineStr">
        <is>
          <t>Yes</t>
        </is>
      </c>
      <c r="T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SA100097</t>
        </is>
      </c>
      <c r="B106" s="68" t="n">
        <v>45672</v>
      </c>
      <c r="C106" s="69" t="n">
        <v>2025</v>
      </c>
      <c r="D106" t="inlineStr">
        <is>
          <t>Jan</t>
        </is>
      </c>
      <c r="E106" t="inlineStr">
        <is>
          <t>Asia</t>
        </is>
      </c>
      <c r="F106" t="inlineStr">
        <is>
          <t>South Korea</t>
        </is>
      </c>
      <c r="G106" t="inlineStr">
        <is>
          <t>Arab Light</t>
        </is>
      </c>
      <c r="H106" t="inlineStr">
        <is>
          <t>Term contract</t>
        </is>
      </c>
      <c r="I106" t="inlineStr">
        <is>
          <t>National oil company</t>
        </is>
      </c>
      <c r="J106" t="inlineStr">
        <is>
          <t>Mei Lin</t>
        </is>
      </c>
      <c r="K106" s="70" t="n">
        <v>1120560</v>
      </c>
      <c r="L106" s="71" t="n">
        <v>87.77</v>
      </c>
      <c r="M106" s="71" t="n">
        <v>98351551.2</v>
      </c>
      <c r="N106" s="71" t="n">
        <v>0</v>
      </c>
      <c r="O106" s="71" t="n">
        <v>98351551.2</v>
      </c>
      <c r="P106" s="71" t="n">
        <v>19545704.4</v>
      </c>
      <c r="Q106" s="71" t="n">
        <v>78805846.8</v>
      </c>
      <c r="R106" t="inlineStr">
        <is>
          <t>Crude</t>
        </is>
      </c>
      <c r="S106" t="inlineStr">
        <is>
          <t>Yes</t>
        </is>
      </c>
      <c r="T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SA100098</t>
        </is>
      </c>
      <c r="B107" s="68" t="n">
        <v>45672</v>
      </c>
      <c r="C107" s="69" t="n">
        <v>2025</v>
      </c>
      <c r="D107" t="inlineStr">
        <is>
          <t>Jan</t>
        </is>
      </c>
      <c r="E107" t="inlineStr">
        <is>
          <t>Asia</t>
        </is>
      </c>
      <c r="F107" t="inlineStr">
        <is>
          <t>Japan</t>
        </is>
      </c>
      <c r="G107" t="inlineStr">
        <is>
          <t>Gasoline</t>
        </is>
      </c>
      <c r="H107" t="inlineStr">
        <is>
          <t>Term contract</t>
        </is>
      </c>
      <c r="I107" t="inlineStr">
        <is>
          <t>National oil company</t>
        </is>
      </c>
      <c r="J107" t="inlineStr">
        <is>
          <t>Yuki Sato</t>
        </is>
      </c>
      <c r="K107" s="70" t="n">
        <v>223560</v>
      </c>
      <c r="L107" s="71" t="n">
        <v>92.34</v>
      </c>
      <c r="M107" s="71" t="n">
        <v>20643530.4</v>
      </c>
      <c r="N107" s="71" t="n">
        <v>0</v>
      </c>
      <c r="O107" s="71" t="n">
        <v>20643530.4</v>
      </c>
      <c r="P107" s="71" t="n">
        <v>16224456.24</v>
      </c>
      <c r="Q107" s="71" t="n">
        <v>4419074.16</v>
      </c>
      <c r="R107" t="inlineStr">
        <is>
          <t>Refined</t>
        </is>
      </c>
      <c r="S107" t="inlineStr">
        <is>
          <t>Yes</t>
        </is>
      </c>
      <c r="T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SA100099</t>
        </is>
      </c>
      <c r="B108" s="68" t="n">
        <v>45672</v>
      </c>
      <c r="C108" s="69" t="n">
        <v>2025</v>
      </c>
      <c r="D108" t="inlineStr">
        <is>
          <t>Jan</t>
        </is>
      </c>
      <c r="E108" t="inlineStr">
        <is>
          <t>North America</t>
        </is>
      </c>
      <c r="F108" t="inlineStr">
        <is>
          <t>USA</t>
        </is>
      </c>
      <c r="G108" t="inlineStr">
        <is>
          <t>Arab Light</t>
        </is>
      </c>
      <c r="H108" t="inlineStr">
        <is>
          <t>Term contract</t>
        </is>
      </c>
      <c r="I108" t="inlineStr">
        <is>
          <t>National oil company</t>
        </is>
      </c>
      <c r="J108" t="inlineStr">
        <is>
          <t>Noah Smith</t>
        </is>
      </c>
      <c r="K108" s="70" t="n">
        <v>1759040</v>
      </c>
      <c r="L108" s="71" t="n">
        <v>89.23</v>
      </c>
      <c r="M108" s="71" t="n">
        <v>156959139.2</v>
      </c>
      <c r="N108" s="71" t="n">
        <v>0</v>
      </c>
      <c r="O108" s="71" t="n">
        <v>156959139.2</v>
      </c>
      <c r="P108" s="71" t="n">
        <v>32495813.57</v>
      </c>
      <c r="Q108" s="71" t="n">
        <v>124463325.63</v>
      </c>
      <c r="R108" t="inlineStr">
        <is>
          <t>Crude</t>
        </is>
      </c>
      <c r="S108" t="inlineStr">
        <is>
          <t>Yes</t>
        </is>
      </c>
      <c r="T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SA100100</t>
        </is>
      </c>
      <c r="B109" s="68" t="n">
        <v>45672</v>
      </c>
      <c r="C109" s="69" t="n">
        <v>2025</v>
      </c>
      <c r="D109" t="inlineStr">
        <is>
          <t>Jan</t>
        </is>
      </c>
      <c r="E109" t="inlineStr">
        <is>
          <t>Europe</t>
        </is>
      </c>
      <c r="F109" t="inlineStr">
        <is>
          <t>Italy</t>
        </is>
      </c>
      <c r="G109" t="inlineStr">
        <is>
          <t>Gasoline</t>
        </is>
      </c>
      <c r="H109" t="inlineStr">
        <is>
          <t>Spot</t>
        </is>
      </c>
      <c r="I109" t="inlineStr">
        <is>
          <t>Refiner</t>
        </is>
      </c>
      <c r="J109" t="inlineStr">
        <is>
          <t>Ana Costa</t>
        </is>
      </c>
      <c r="K109" s="70" t="n">
        <v>161920</v>
      </c>
      <c r="L109" s="71" t="n">
        <v>97.41</v>
      </c>
      <c r="M109" s="71" t="n">
        <v>15772627.2</v>
      </c>
      <c r="N109" s="71" t="n">
        <v>0</v>
      </c>
      <c r="O109" s="71" t="n">
        <v>15772627.2</v>
      </c>
      <c r="P109" s="71" t="n">
        <v>11072661.5</v>
      </c>
      <c r="Q109" s="71" t="n">
        <v>4699965.7</v>
      </c>
      <c r="R109" t="inlineStr">
        <is>
          <t>Refined</t>
        </is>
      </c>
      <c r="S109" t="inlineStr">
        <is>
          <t>Yes</t>
        </is>
      </c>
      <c r="T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SA100101</t>
        </is>
      </c>
      <c r="B110" s="68" t="n">
        <v>45672</v>
      </c>
      <c r="C110" s="69" t="n">
        <v>2025</v>
      </c>
      <c r="D110" t="inlineStr">
        <is>
          <t>Jan</t>
        </is>
      </c>
      <c r="E110" t="inlineStr">
        <is>
          <t>Asia</t>
        </is>
      </c>
      <c r="F110" t="inlineStr">
        <is>
          <t>China</t>
        </is>
      </c>
      <c r="G110" t="inlineStr">
        <is>
          <t>Arab Light</t>
        </is>
      </c>
      <c r="H110" t="inlineStr">
        <is>
          <t>Term contract</t>
        </is>
      </c>
      <c r="I110" t="inlineStr">
        <is>
          <t>Refiner</t>
        </is>
      </c>
      <c r="J110" t="inlineStr">
        <is>
          <t>Liam O'Brien</t>
        </is>
      </c>
      <c r="K110" s="70" t="n">
        <v>1779280</v>
      </c>
      <c r="L110" s="71" t="n">
        <v>87.7</v>
      </c>
      <c r="M110" s="71" t="n">
        <v>156042856</v>
      </c>
      <c r="N110" s="71" t="n">
        <v>0</v>
      </c>
      <c r="O110" s="71" t="n">
        <v>156042856</v>
      </c>
      <c r="P110" s="71" t="n">
        <v>31693943</v>
      </c>
      <c r="Q110" s="71" t="n">
        <v>124348913</v>
      </c>
      <c r="R110" t="inlineStr">
        <is>
          <t>Crude</t>
        </is>
      </c>
      <c r="S110" t="inlineStr">
        <is>
          <t>Yes</t>
        </is>
      </c>
      <c r="T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SA100102</t>
        </is>
      </c>
      <c r="B111" s="68" t="n">
        <v>45673</v>
      </c>
      <c r="C111" s="69" t="n">
        <v>2025</v>
      </c>
      <c r="D111" t="inlineStr">
        <is>
          <t>Jan</t>
        </is>
      </c>
      <c r="E111" t="inlineStr">
        <is>
          <t>Asia</t>
        </is>
      </c>
      <c r="F111" t="inlineStr">
        <is>
          <t>China</t>
        </is>
      </c>
      <c r="G111" t="inlineStr">
        <is>
          <t>Arab Light</t>
        </is>
      </c>
      <c r="H111" t="inlineStr">
        <is>
          <t>Term contract</t>
        </is>
      </c>
      <c r="I111" t="inlineStr">
        <is>
          <t>National oil company</t>
        </is>
      </c>
      <c r="J111" t="inlineStr">
        <is>
          <t>Shraddha Kulkarni</t>
        </is>
      </c>
      <c r="K111" s="70" t="n">
        <v>637560</v>
      </c>
      <c r="L111" s="71" t="n">
        <v>82.77</v>
      </c>
      <c r="M111" s="71" t="n">
        <v>52770841.2</v>
      </c>
      <c r="N111" s="71" t="n">
        <v>0</v>
      </c>
      <c r="O111" s="71" t="n">
        <v>52770841.2</v>
      </c>
      <c r="P111" s="71" t="n">
        <v>11732564.21</v>
      </c>
      <c r="Q111" s="71" t="n">
        <v>41038276.99</v>
      </c>
      <c r="R111" t="inlineStr">
        <is>
          <t>Crude</t>
        </is>
      </c>
      <c r="S111" t="inlineStr">
        <is>
          <t>Yes</t>
        </is>
      </c>
      <c r="T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SA100103</t>
        </is>
      </c>
      <c r="B112" s="68" t="n">
        <v>45673</v>
      </c>
      <c r="C112" s="69" t="n">
        <v>2025</v>
      </c>
      <c r="D112" t="inlineStr">
        <is>
          <t>Jan</t>
        </is>
      </c>
      <c r="E112" t="inlineStr">
        <is>
          <t>Asia</t>
        </is>
      </c>
      <c r="F112" t="inlineStr">
        <is>
          <t>India</t>
        </is>
      </c>
      <c r="G112" t="inlineStr">
        <is>
          <t>Diesel</t>
        </is>
      </c>
      <c r="H112" t="inlineStr">
        <is>
          <t>Term contract</t>
        </is>
      </c>
      <c r="I112" t="inlineStr">
        <is>
          <t>Refiner</t>
        </is>
      </c>
      <c r="J112" t="inlineStr">
        <is>
          <t>Ravindra Patil</t>
        </is>
      </c>
      <c r="K112" s="70" t="n">
        <v>541880</v>
      </c>
      <c r="L112" s="71" t="n">
        <v>92.61</v>
      </c>
      <c r="M112" s="71" t="n">
        <v>50183506.8</v>
      </c>
      <c r="N112" s="71" t="n">
        <v>0</v>
      </c>
      <c r="O112" s="71" t="n">
        <v>50183506.8</v>
      </c>
      <c r="P112" s="71" t="n">
        <v>38030429.26</v>
      </c>
      <c r="Q112" s="71" t="n">
        <v>12153077.54</v>
      </c>
      <c r="R112" t="inlineStr">
        <is>
          <t>Refined</t>
        </is>
      </c>
      <c r="S112" t="inlineStr">
        <is>
          <t>Yes</t>
        </is>
      </c>
      <c r="T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SA100104</t>
        </is>
      </c>
      <c r="B113" s="68" t="n">
        <v>45673</v>
      </c>
      <c r="C113" s="69" t="n">
        <v>2025</v>
      </c>
      <c r="D113" t="inlineStr">
        <is>
          <t>Jan</t>
        </is>
      </c>
      <c r="E113" t="inlineStr">
        <is>
          <t>Middle East</t>
        </is>
      </c>
      <c r="F113" t="inlineStr">
        <is>
          <t>UAE</t>
        </is>
      </c>
      <c r="G113" t="inlineStr">
        <is>
          <t>Arab Light</t>
        </is>
      </c>
      <c r="H113" t="inlineStr">
        <is>
          <t>Spot</t>
        </is>
      </c>
      <c r="I113" t="inlineStr">
        <is>
          <t>National oil company</t>
        </is>
      </c>
      <c r="J113" t="inlineStr">
        <is>
          <t>Olivia Brown</t>
        </is>
      </c>
      <c r="K113" s="70" t="n">
        <v>1589760</v>
      </c>
      <c r="L113" s="71" t="n">
        <v>79.48</v>
      </c>
      <c r="M113" s="71" t="n">
        <v>126354124.8</v>
      </c>
      <c r="N113" s="71" t="n">
        <v>2527082.5</v>
      </c>
      <c r="O113" s="71" t="n">
        <v>123827042.3</v>
      </c>
      <c r="P113" s="71" t="n">
        <v>28157283.4</v>
      </c>
      <c r="Q113" s="71" t="n">
        <v>95669758.90000001</v>
      </c>
      <c r="R113" t="inlineStr">
        <is>
          <t>Crude</t>
        </is>
      </c>
      <c r="S113" t="inlineStr">
        <is>
          <t>Yes</t>
        </is>
      </c>
      <c r="T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SA100105</t>
        </is>
      </c>
      <c r="B114" s="68" t="n">
        <v>45673</v>
      </c>
      <c r="C114" s="69" t="n">
        <v>2025</v>
      </c>
      <c r="D114" t="inlineStr">
        <is>
          <t>Jan</t>
        </is>
      </c>
      <c r="E114" t="inlineStr">
        <is>
          <t>Asia</t>
        </is>
      </c>
      <c r="F114" t="inlineStr">
        <is>
          <t>India</t>
        </is>
      </c>
      <c r="G114" t="inlineStr">
        <is>
          <t>Arab Light</t>
        </is>
      </c>
      <c r="H114" t="inlineStr">
        <is>
          <t>Term contract</t>
        </is>
      </c>
      <c r="I114" t="inlineStr">
        <is>
          <t>National oil company</t>
        </is>
      </c>
      <c r="J114" t="inlineStr">
        <is>
          <t>Wei Chen</t>
        </is>
      </c>
      <c r="K114" s="70" t="n">
        <v>1712120</v>
      </c>
      <c r="L114" s="71" t="n">
        <v>74.2</v>
      </c>
      <c r="M114" s="71" t="n">
        <v>127039304</v>
      </c>
      <c r="N114" s="71" t="n">
        <v>0</v>
      </c>
      <c r="O114" s="71" t="n">
        <v>127039304</v>
      </c>
      <c r="P114" s="71" t="n">
        <v>30560626.7</v>
      </c>
      <c r="Q114" s="71" t="n">
        <v>96478677.3</v>
      </c>
      <c r="R114" t="inlineStr">
        <is>
          <t>Crude</t>
        </is>
      </c>
      <c r="S114" t="inlineStr">
        <is>
          <t>Yes</t>
        </is>
      </c>
      <c r="T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SA100106</t>
        </is>
      </c>
      <c r="B115" s="68" t="n">
        <v>45673</v>
      </c>
      <c r="C115" s="69" t="n">
        <v>2025</v>
      </c>
      <c r="D115" t="inlineStr">
        <is>
          <t>Jan</t>
        </is>
      </c>
      <c r="E115" t="inlineStr">
        <is>
          <t>Middle East</t>
        </is>
      </c>
      <c r="F115" t="inlineStr">
        <is>
          <t>Saudi Arabia</t>
        </is>
      </c>
      <c r="G115" t="inlineStr">
        <is>
          <t>Arab Extra Light</t>
        </is>
      </c>
      <c r="H115" t="inlineStr">
        <is>
          <t>Domestic</t>
        </is>
      </c>
      <c r="I115" t="inlineStr">
        <is>
          <t>Refiner</t>
        </is>
      </c>
      <c r="J115" t="inlineStr">
        <is>
          <t>Carlos Silva</t>
        </is>
      </c>
      <c r="K115" s="70" t="n">
        <v>1793080</v>
      </c>
      <c r="L115" s="71" t="n">
        <v>80.86</v>
      </c>
      <c r="M115" s="71" t="n">
        <v>144988448.8</v>
      </c>
      <c r="N115" s="71" t="n">
        <v>2899768.98</v>
      </c>
      <c r="O115" s="71" t="n">
        <v>142088679.82</v>
      </c>
      <c r="P115" s="71" t="n">
        <v>32893610.96</v>
      </c>
      <c r="Q115" s="71" t="n">
        <v>109195068.86</v>
      </c>
      <c r="R115" t="inlineStr">
        <is>
          <t>Crude</t>
        </is>
      </c>
      <c r="S115" t="inlineStr">
        <is>
          <t>No</t>
        </is>
      </c>
      <c r="T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SA100107</t>
        </is>
      </c>
      <c r="B116" s="68" t="n">
        <v>45673</v>
      </c>
      <c r="C116" s="69" t="n">
        <v>2025</v>
      </c>
      <c r="D116" t="inlineStr">
        <is>
          <t>Jan</t>
        </is>
      </c>
      <c r="E116" t="inlineStr">
        <is>
          <t>Asia</t>
        </is>
      </c>
      <c r="F116" t="inlineStr">
        <is>
          <t>South Korea</t>
        </is>
      </c>
      <c r="G116" t="inlineStr">
        <is>
          <t>Arab Light</t>
        </is>
      </c>
      <c r="H116" t="inlineStr">
        <is>
          <t>Spot</t>
        </is>
      </c>
      <c r="I116" t="inlineStr">
        <is>
          <t>Refiner</t>
        </is>
      </c>
      <c r="J116" t="inlineStr">
        <is>
          <t>Wei Chen</t>
        </is>
      </c>
      <c r="K116" s="70" t="n">
        <v>1511560</v>
      </c>
      <c r="L116" s="71" t="n">
        <v>88.84</v>
      </c>
      <c r="M116" s="71" t="n">
        <v>134286990.4</v>
      </c>
      <c r="N116" s="71" t="n">
        <v>0</v>
      </c>
      <c r="O116" s="71" t="n">
        <v>134286990.4</v>
      </c>
      <c r="P116" s="71" t="n">
        <v>26201720.45</v>
      </c>
      <c r="Q116" s="71" t="n">
        <v>108085269.95</v>
      </c>
      <c r="R116" t="inlineStr">
        <is>
          <t>Crude</t>
        </is>
      </c>
      <c r="S116" t="inlineStr">
        <is>
          <t>Yes</t>
        </is>
      </c>
      <c r="T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SA100108</t>
        </is>
      </c>
      <c r="B117" s="68" t="n">
        <v>45673</v>
      </c>
      <c r="C117" s="69" t="n">
        <v>2025</v>
      </c>
      <c r="D117" t="inlineStr">
        <is>
          <t>Jan</t>
        </is>
      </c>
      <c r="E117" t="inlineStr">
        <is>
          <t>Europe</t>
        </is>
      </c>
      <c r="F117" t="inlineStr">
        <is>
          <t>France</t>
        </is>
      </c>
      <c r="G117" t="inlineStr">
        <is>
          <t>Arab Light</t>
        </is>
      </c>
      <c r="H117" t="inlineStr">
        <is>
          <t>Term contract</t>
        </is>
      </c>
      <c r="I117" t="inlineStr">
        <is>
          <t>Refiner</t>
        </is>
      </c>
      <c r="J117" t="inlineStr">
        <is>
          <t>Yuki Sato</t>
        </is>
      </c>
      <c r="K117" s="70" t="n">
        <v>641240</v>
      </c>
      <c r="L117" s="71" t="n">
        <v>87.95999999999999</v>
      </c>
      <c r="M117" s="71" t="n">
        <v>56403470.4</v>
      </c>
      <c r="N117" s="71" t="n">
        <v>564034.7</v>
      </c>
      <c r="O117" s="71" t="n">
        <v>55839435.7</v>
      </c>
      <c r="P117" s="71" t="n">
        <v>11315431.46</v>
      </c>
      <c r="Q117" s="71" t="n">
        <v>44524004.24</v>
      </c>
      <c r="R117" t="inlineStr">
        <is>
          <t>Crude</t>
        </is>
      </c>
      <c r="S117" t="inlineStr">
        <is>
          <t>Yes</t>
        </is>
      </c>
      <c r="T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SA100109</t>
        </is>
      </c>
      <c r="B118" s="68" t="n">
        <v>45673</v>
      </c>
      <c r="C118" s="69" t="n">
        <v>2025</v>
      </c>
      <c r="D118" t="inlineStr">
        <is>
          <t>Jan</t>
        </is>
      </c>
      <c r="E118" t="inlineStr">
        <is>
          <t>Middle East</t>
        </is>
      </c>
      <c r="F118" t="inlineStr">
        <is>
          <t>UAE</t>
        </is>
      </c>
      <c r="G118" t="inlineStr">
        <is>
          <t>Arab Heavy</t>
        </is>
      </c>
      <c r="H118" t="inlineStr">
        <is>
          <t>Term contract</t>
        </is>
      </c>
      <c r="I118" t="inlineStr">
        <is>
          <t>Refiner</t>
        </is>
      </c>
      <c r="J118" t="inlineStr">
        <is>
          <t>Omar Haddad</t>
        </is>
      </c>
      <c r="K118" s="70" t="n">
        <v>496800</v>
      </c>
      <c r="L118" s="71" t="n">
        <v>77.56</v>
      </c>
      <c r="M118" s="71" t="n">
        <v>38531808</v>
      </c>
      <c r="N118" s="71" t="n">
        <v>385318.08</v>
      </c>
      <c r="O118" s="71" t="n">
        <v>38146489.92</v>
      </c>
      <c r="P118" s="71" t="n">
        <v>8808285.689999999</v>
      </c>
      <c r="Q118" s="71" t="n">
        <v>29338204.23</v>
      </c>
      <c r="R118" t="inlineStr">
        <is>
          <t>Crude</t>
        </is>
      </c>
      <c r="S118" t="inlineStr">
        <is>
          <t>Yes</t>
        </is>
      </c>
      <c r="T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SA100110</t>
        </is>
      </c>
      <c r="B119" s="68" t="n">
        <v>45674</v>
      </c>
      <c r="C119" s="69" t="n">
        <v>2025</v>
      </c>
      <c r="D119" t="inlineStr">
        <is>
          <t>Jan</t>
        </is>
      </c>
      <c r="E119" t="inlineStr">
        <is>
          <t>Asia</t>
        </is>
      </c>
      <c r="F119" t="inlineStr">
        <is>
          <t>South Korea</t>
        </is>
      </c>
      <c r="G119" t="inlineStr">
        <is>
          <t>Arab Light</t>
        </is>
      </c>
      <c r="H119" t="inlineStr">
        <is>
          <t>Spot</t>
        </is>
      </c>
      <c r="I119" t="inlineStr">
        <is>
          <t>Refiner</t>
        </is>
      </c>
      <c r="J119" t="inlineStr">
        <is>
          <t>Zoya Ahmed</t>
        </is>
      </c>
      <c r="K119" s="70" t="n">
        <v>425040</v>
      </c>
      <c r="L119" s="71" t="n">
        <v>74.23</v>
      </c>
      <c r="M119" s="71" t="n">
        <v>31550719.2</v>
      </c>
      <c r="N119" s="71" t="n">
        <v>0</v>
      </c>
      <c r="O119" s="71" t="n">
        <v>31550719.2</v>
      </c>
      <c r="P119" s="71" t="n">
        <v>7503532.07</v>
      </c>
      <c r="Q119" s="71" t="n">
        <v>24047187.13</v>
      </c>
      <c r="R119" t="inlineStr">
        <is>
          <t>Crude</t>
        </is>
      </c>
      <c r="S119" t="inlineStr">
        <is>
          <t>Yes</t>
        </is>
      </c>
      <c r="T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SA100111</t>
        </is>
      </c>
      <c r="B120" s="68" t="n">
        <v>45674</v>
      </c>
      <c r="C120" s="69" t="n">
        <v>2025</v>
      </c>
      <c r="D120" t="inlineStr">
        <is>
          <t>Jan</t>
        </is>
      </c>
      <c r="E120" t="inlineStr">
        <is>
          <t>Asia</t>
        </is>
      </c>
      <c r="F120" t="inlineStr">
        <is>
          <t>China</t>
        </is>
      </c>
      <c r="G120" t="inlineStr">
        <is>
          <t>Arab Medium</t>
        </is>
      </c>
      <c r="H120" t="inlineStr">
        <is>
          <t>Spot</t>
        </is>
      </c>
      <c r="I120" t="inlineStr">
        <is>
          <t>National oil company</t>
        </is>
      </c>
      <c r="J120" t="inlineStr">
        <is>
          <t>Priya Nair</t>
        </is>
      </c>
      <c r="K120" s="70" t="n">
        <v>375360</v>
      </c>
      <c r="L120" s="71" t="n">
        <v>79.31999999999999</v>
      </c>
      <c r="M120" s="71" t="n">
        <v>29773555.2</v>
      </c>
      <c r="N120" s="71" t="n">
        <v>297735.55</v>
      </c>
      <c r="O120" s="71" t="n">
        <v>29475819.65</v>
      </c>
      <c r="P120" s="71" t="n">
        <v>6488083.45</v>
      </c>
      <c r="Q120" s="71" t="n">
        <v>22987736.2</v>
      </c>
      <c r="R120" t="inlineStr">
        <is>
          <t>Crude</t>
        </is>
      </c>
      <c r="S120" t="inlineStr">
        <is>
          <t>Yes</t>
        </is>
      </c>
      <c r="T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SA100112</t>
        </is>
      </c>
      <c r="B121" s="68" t="n">
        <v>45674</v>
      </c>
      <c r="C121" s="69" t="n">
        <v>2025</v>
      </c>
      <c r="D121" t="inlineStr">
        <is>
          <t>Jan</t>
        </is>
      </c>
      <c r="E121" t="inlineStr">
        <is>
          <t>North America</t>
        </is>
      </c>
      <c r="F121" t="inlineStr">
        <is>
          <t>USA</t>
        </is>
      </c>
      <c r="G121" t="inlineStr">
        <is>
          <t>Arab Light</t>
        </is>
      </c>
      <c r="H121" t="inlineStr">
        <is>
          <t>Spot</t>
        </is>
      </c>
      <c r="I121" t="inlineStr">
        <is>
          <t>Refiner</t>
        </is>
      </c>
      <c r="J121" t="inlineStr">
        <is>
          <t>Lucas Martin</t>
        </is>
      </c>
      <c r="K121" s="70" t="n">
        <v>1333080</v>
      </c>
      <c r="L121" s="71" t="n">
        <v>89.28</v>
      </c>
      <c r="M121" s="71" t="n">
        <v>119017382.4</v>
      </c>
      <c r="N121" s="71" t="n">
        <v>1190173.82</v>
      </c>
      <c r="O121" s="71" t="n">
        <v>117827208.58</v>
      </c>
      <c r="P121" s="71" t="n">
        <v>24477906.71</v>
      </c>
      <c r="Q121" s="71" t="n">
        <v>93349301.87</v>
      </c>
      <c r="R121" t="inlineStr">
        <is>
          <t>Crude</t>
        </is>
      </c>
      <c r="S121" t="inlineStr">
        <is>
          <t>Yes</t>
        </is>
      </c>
      <c r="T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SA100113</t>
        </is>
      </c>
      <c r="B122" s="68" t="n">
        <v>45674</v>
      </c>
      <c r="C122" s="69" t="n">
        <v>2025</v>
      </c>
      <c r="D122" t="inlineStr">
        <is>
          <t>Jan</t>
        </is>
      </c>
      <c r="E122" t="inlineStr">
        <is>
          <t>North America</t>
        </is>
      </c>
      <c r="F122" t="inlineStr">
        <is>
          <t>USA</t>
        </is>
      </c>
      <c r="G122" t="inlineStr">
        <is>
          <t>Jet fuel</t>
        </is>
      </c>
      <c r="H122" t="inlineStr">
        <is>
          <t>Term contract</t>
        </is>
      </c>
      <c r="I122" t="inlineStr">
        <is>
          <t>Refiner</t>
        </is>
      </c>
      <c r="J122" t="inlineStr">
        <is>
          <t>Liam O'Brien</t>
        </is>
      </c>
      <c r="K122" s="70" t="n">
        <v>117760</v>
      </c>
      <c r="L122" s="71" t="n">
        <v>91.39</v>
      </c>
      <c r="M122" s="71" t="n">
        <v>10762086.4</v>
      </c>
      <c r="N122" s="71" t="n">
        <v>0</v>
      </c>
      <c r="O122" s="71" t="n">
        <v>10762086.4</v>
      </c>
      <c r="P122" s="71" t="n">
        <v>8447779.15</v>
      </c>
      <c r="Q122" s="71" t="n">
        <v>2314307.25</v>
      </c>
      <c r="R122" t="inlineStr">
        <is>
          <t>Refined</t>
        </is>
      </c>
      <c r="S122" t="inlineStr">
        <is>
          <t>Yes</t>
        </is>
      </c>
      <c r="T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SA100114</t>
        </is>
      </c>
      <c r="B123" s="68" t="n">
        <v>45674</v>
      </c>
      <c r="C123" s="69" t="n">
        <v>2025</v>
      </c>
      <c r="D123" t="inlineStr">
        <is>
          <t>Jan</t>
        </is>
      </c>
      <c r="E123" t="inlineStr">
        <is>
          <t>North America</t>
        </is>
      </c>
      <c r="F123" t="inlineStr">
        <is>
          <t>USA</t>
        </is>
      </c>
      <c r="G123" t="inlineStr">
        <is>
          <t>Arab Medium</t>
        </is>
      </c>
      <c r="H123" t="inlineStr">
        <is>
          <t>Term contract</t>
        </is>
      </c>
      <c r="I123" t="inlineStr">
        <is>
          <t>Trader</t>
        </is>
      </c>
      <c r="J123" t="inlineStr">
        <is>
          <t>Carlos Silva</t>
        </is>
      </c>
      <c r="K123" s="70" t="n">
        <v>834440</v>
      </c>
      <c r="L123" s="71" t="n">
        <v>77.23</v>
      </c>
      <c r="M123" s="71" t="n">
        <v>64443801.2</v>
      </c>
      <c r="N123" s="71" t="n">
        <v>0</v>
      </c>
      <c r="O123" s="71" t="n">
        <v>64443801.2</v>
      </c>
      <c r="P123" s="71" t="n">
        <v>14761408.93</v>
      </c>
      <c r="Q123" s="71" t="n">
        <v>49682392.27</v>
      </c>
      <c r="R123" t="inlineStr">
        <is>
          <t>Crude</t>
        </is>
      </c>
      <c r="S123" t="inlineStr">
        <is>
          <t>Yes</t>
        </is>
      </c>
      <c r="T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SA100115</t>
        </is>
      </c>
      <c r="B124" s="68" t="n">
        <v>45675</v>
      </c>
      <c r="C124" s="69" t="n">
        <v>2025</v>
      </c>
      <c r="D124" t="inlineStr">
        <is>
          <t>Jan</t>
        </is>
      </c>
      <c r="E124" t="inlineStr">
        <is>
          <t>Asia</t>
        </is>
      </c>
      <c r="F124" t="inlineStr">
        <is>
          <t>South Korea</t>
        </is>
      </c>
      <c r="G124" t="inlineStr">
        <is>
          <t>Arab Heavy</t>
        </is>
      </c>
      <c r="H124" t="inlineStr">
        <is>
          <t>Term contract</t>
        </is>
      </c>
      <c r="I124" t="inlineStr">
        <is>
          <t>Refiner</t>
        </is>
      </c>
      <c r="J124" t="inlineStr">
        <is>
          <t>Olivia Brown</t>
        </is>
      </c>
      <c r="K124" s="70" t="n">
        <v>762680</v>
      </c>
      <c r="L124" s="71" t="n">
        <v>76.70999999999999</v>
      </c>
      <c r="M124" s="71" t="n">
        <v>58505182.8</v>
      </c>
      <c r="N124" s="71" t="n">
        <v>1170103.66</v>
      </c>
      <c r="O124" s="71" t="n">
        <v>57335079.14</v>
      </c>
      <c r="P124" s="71" t="n">
        <v>13612166.64</v>
      </c>
      <c r="Q124" s="71" t="n">
        <v>43722912.5</v>
      </c>
      <c r="R124" t="inlineStr">
        <is>
          <t>Crude</t>
        </is>
      </c>
      <c r="S124" t="inlineStr">
        <is>
          <t>Yes</t>
        </is>
      </c>
      <c r="T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SA100116</t>
        </is>
      </c>
      <c r="B125" s="68" t="n">
        <v>45675</v>
      </c>
      <c r="C125" s="69" t="n">
        <v>2025</v>
      </c>
      <c r="D125" t="inlineStr">
        <is>
          <t>Jan</t>
        </is>
      </c>
      <c r="E125" t="inlineStr">
        <is>
          <t>Asia</t>
        </is>
      </c>
      <c r="F125" t="inlineStr">
        <is>
          <t>China</t>
        </is>
      </c>
      <c r="G125" t="inlineStr">
        <is>
          <t>Arab Light</t>
        </is>
      </c>
      <c r="H125" t="inlineStr">
        <is>
          <t>Term contract</t>
        </is>
      </c>
      <c r="I125" t="inlineStr">
        <is>
          <t>Refiner</t>
        </is>
      </c>
      <c r="J125" t="inlineStr">
        <is>
          <t>Liam O'Brien</t>
        </is>
      </c>
      <c r="K125" s="70" t="n">
        <v>1770080</v>
      </c>
      <c r="L125" s="71" t="n">
        <v>76.3</v>
      </c>
      <c r="M125" s="71" t="n">
        <v>135057104</v>
      </c>
      <c r="N125" s="71" t="n">
        <v>2701142.08</v>
      </c>
      <c r="O125" s="71" t="n">
        <v>132355961.92</v>
      </c>
      <c r="P125" s="71" t="n">
        <v>31889080.02</v>
      </c>
      <c r="Q125" s="71" t="n">
        <v>100466881.9</v>
      </c>
      <c r="R125" t="inlineStr">
        <is>
          <t>Crude</t>
        </is>
      </c>
      <c r="S125" t="inlineStr">
        <is>
          <t>Yes</t>
        </is>
      </c>
      <c r="T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SA100117</t>
        </is>
      </c>
      <c r="B126" s="68" t="n">
        <v>45675</v>
      </c>
      <c r="C126" s="69" t="n">
        <v>2025</v>
      </c>
      <c r="D126" t="inlineStr">
        <is>
          <t>Jan</t>
        </is>
      </c>
      <c r="E126" t="inlineStr">
        <is>
          <t>North America</t>
        </is>
      </c>
      <c r="F126" t="inlineStr">
        <is>
          <t>USA</t>
        </is>
      </c>
      <c r="G126" t="inlineStr">
        <is>
          <t>Diesel</t>
        </is>
      </c>
      <c r="H126" t="inlineStr">
        <is>
          <t>Term contract</t>
        </is>
      </c>
      <c r="I126" t="inlineStr">
        <is>
          <t>Refiner</t>
        </is>
      </c>
      <c r="J126" t="inlineStr">
        <is>
          <t>Kofi Mensah</t>
        </is>
      </c>
      <c r="K126" s="70" t="n">
        <v>263120</v>
      </c>
      <c r="L126" s="71" t="n">
        <v>96.3</v>
      </c>
      <c r="M126" s="71" t="n">
        <v>25338456</v>
      </c>
      <c r="N126" s="71" t="n">
        <v>0</v>
      </c>
      <c r="O126" s="71" t="n">
        <v>25338456</v>
      </c>
      <c r="P126" s="71" t="n">
        <v>18226181.62</v>
      </c>
      <c r="Q126" s="71" t="n">
        <v>7112274.38</v>
      </c>
      <c r="R126" t="inlineStr">
        <is>
          <t>Refined</t>
        </is>
      </c>
      <c r="S126" t="inlineStr">
        <is>
          <t>Yes</t>
        </is>
      </c>
      <c r="T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SA100118</t>
        </is>
      </c>
      <c r="B127" s="68" t="n">
        <v>45675</v>
      </c>
      <c r="C127" s="69" t="n">
        <v>2025</v>
      </c>
      <c r="D127" t="inlineStr">
        <is>
          <t>Jan</t>
        </is>
      </c>
      <c r="E127" t="inlineStr">
        <is>
          <t>Asia</t>
        </is>
      </c>
      <c r="F127" t="inlineStr">
        <is>
          <t>India</t>
        </is>
      </c>
      <c r="G127" t="inlineStr">
        <is>
          <t>Arab Extra Light</t>
        </is>
      </c>
      <c r="H127" t="inlineStr">
        <is>
          <t>Spot</t>
        </is>
      </c>
      <c r="I127" t="inlineStr">
        <is>
          <t>Refiner</t>
        </is>
      </c>
      <c r="J127" t="inlineStr">
        <is>
          <t>Kofi Mensah</t>
        </is>
      </c>
      <c r="K127" s="70" t="n">
        <v>1370800</v>
      </c>
      <c r="L127" s="71" t="n">
        <v>85.18000000000001</v>
      </c>
      <c r="M127" s="71" t="n">
        <v>116764744</v>
      </c>
      <c r="N127" s="71" t="n">
        <v>0</v>
      </c>
      <c r="O127" s="71" t="n">
        <v>116764744</v>
      </c>
      <c r="P127" s="71" t="n">
        <v>26337981.59</v>
      </c>
      <c r="Q127" s="71" t="n">
        <v>90426762.41</v>
      </c>
      <c r="R127" t="inlineStr">
        <is>
          <t>Crude</t>
        </is>
      </c>
      <c r="S127" t="inlineStr">
        <is>
          <t>Yes</t>
        </is>
      </c>
      <c r="T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SA100119</t>
        </is>
      </c>
      <c r="B128" s="68" t="n">
        <v>45675</v>
      </c>
      <c r="C128" s="69" t="n">
        <v>2025</v>
      </c>
      <c r="D128" t="inlineStr">
        <is>
          <t>Jan</t>
        </is>
      </c>
      <c r="E128" t="inlineStr">
        <is>
          <t>Europe</t>
        </is>
      </c>
      <c r="F128" t="inlineStr">
        <is>
          <t>Italy</t>
        </is>
      </c>
      <c r="G128" t="inlineStr">
        <is>
          <t>Arab Light</t>
        </is>
      </c>
      <c r="H128" t="inlineStr">
        <is>
          <t>Term contract</t>
        </is>
      </c>
      <c r="I128" t="inlineStr">
        <is>
          <t>National oil company</t>
        </is>
      </c>
      <c r="J128" t="inlineStr">
        <is>
          <t>Ravindra Patil</t>
        </is>
      </c>
      <c r="K128" s="70" t="n">
        <v>287960</v>
      </c>
      <c r="L128" s="71" t="n">
        <v>84.23999999999999</v>
      </c>
      <c r="M128" s="71" t="n">
        <v>24257750.4</v>
      </c>
      <c r="N128" s="71" t="n">
        <v>0</v>
      </c>
      <c r="O128" s="71" t="n">
        <v>24257750.4</v>
      </c>
      <c r="P128" s="71" t="n">
        <v>5257643.24</v>
      </c>
      <c r="Q128" s="71" t="n">
        <v>19000107.16</v>
      </c>
      <c r="R128" t="inlineStr">
        <is>
          <t>Crude</t>
        </is>
      </c>
      <c r="S128" t="inlineStr">
        <is>
          <t>Yes</t>
        </is>
      </c>
      <c r="T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SA100120</t>
        </is>
      </c>
      <c r="B129" s="68" t="n">
        <v>45675</v>
      </c>
      <c r="C129" s="69" t="n">
        <v>2025</v>
      </c>
      <c r="D129" t="inlineStr">
        <is>
          <t>Jan</t>
        </is>
      </c>
      <c r="E129" t="inlineStr">
        <is>
          <t>Asia</t>
        </is>
      </c>
      <c r="F129" t="inlineStr">
        <is>
          <t>China</t>
        </is>
      </c>
      <c r="G129" t="inlineStr">
        <is>
          <t>Arab Medium</t>
        </is>
      </c>
      <c r="H129" t="inlineStr">
        <is>
          <t>Term contract</t>
        </is>
      </c>
      <c r="I129" t="inlineStr">
        <is>
          <t>National oil company</t>
        </is>
      </c>
      <c r="J129" t="inlineStr">
        <is>
          <t>Fatima Al-Saud</t>
        </is>
      </c>
      <c r="K129" s="70" t="n">
        <v>283360</v>
      </c>
      <c r="L129" s="71" t="n">
        <v>80.44</v>
      </c>
      <c r="M129" s="71" t="n">
        <v>22793478.4</v>
      </c>
      <c r="N129" s="71" t="n">
        <v>0</v>
      </c>
      <c r="O129" s="71" t="n">
        <v>22793478.4</v>
      </c>
      <c r="P129" s="71" t="n">
        <v>4834555.73</v>
      </c>
      <c r="Q129" s="71" t="n">
        <v>17958922.67</v>
      </c>
      <c r="R129" t="inlineStr">
        <is>
          <t>Crude</t>
        </is>
      </c>
      <c r="S129" t="inlineStr">
        <is>
          <t>Yes</t>
        </is>
      </c>
      <c r="T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SA100121</t>
        </is>
      </c>
      <c r="B130" s="68" t="n">
        <v>45676</v>
      </c>
      <c r="C130" s="69" t="n">
        <v>2025</v>
      </c>
      <c r="D130" t="inlineStr">
        <is>
          <t>Jan</t>
        </is>
      </c>
      <c r="E130" t="inlineStr">
        <is>
          <t>Asia</t>
        </is>
      </c>
      <c r="F130" t="inlineStr">
        <is>
          <t>Japan</t>
        </is>
      </c>
      <c r="G130" t="inlineStr">
        <is>
          <t>Jet fuel</t>
        </is>
      </c>
      <c r="H130" t="inlineStr">
        <is>
          <t>Term contract</t>
        </is>
      </c>
      <c r="I130" t="inlineStr">
        <is>
          <t>National oil company</t>
        </is>
      </c>
      <c r="J130" t="inlineStr">
        <is>
          <t>Hiroshi Tanaka</t>
        </is>
      </c>
      <c r="K130" s="70" t="n">
        <v>430560</v>
      </c>
      <c r="L130" s="71" t="n">
        <v>109.44</v>
      </c>
      <c r="M130" s="71" t="n">
        <v>47120486.4</v>
      </c>
      <c r="N130" s="71" t="n">
        <v>942409.73</v>
      </c>
      <c r="O130" s="71" t="n">
        <v>46178076.67</v>
      </c>
      <c r="P130" s="71" t="n">
        <v>30225184.68</v>
      </c>
      <c r="Q130" s="71" t="n">
        <v>15952891.99</v>
      </c>
      <c r="R130" t="inlineStr">
        <is>
          <t>Refined</t>
        </is>
      </c>
      <c r="S130" t="inlineStr">
        <is>
          <t>Yes</t>
        </is>
      </c>
      <c r="T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SA100122</t>
        </is>
      </c>
      <c r="B131" s="68" t="n">
        <v>45676</v>
      </c>
      <c r="C131" s="69" t="n">
        <v>2025</v>
      </c>
      <c r="D131" t="inlineStr">
        <is>
          <t>Jan</t>
        </is>
      </c>
      <c r="E131" t="inlineStr">
        <is>
          <t>Asia</t>
        </is>
      </c>
      <c r="F131" t="inlineStr">
        <is>
          <t>China</t>
        </is>
      </c>
      <c r="G131" t="inlineStr">
        <is>
          <t>Arab Light</t>
        </is>
      </c>
      <c r="H131" t="inlineStr">
        <is>
          <t>Term contract</t>
        </is>
      </c>
      <c r="I131" t="inlineStr">
        <is>
          <t>Refiner</t>
        </is>
      </c>
      <c r="J131" t="inlineStr">
        <is>
          <t>Arjun Mehta</t>
        </is>
      </c>
      <c r="K131" s="70" t="n">
        <v>418600</v>
      </c>
      <c r="L131" s="71" t="n">
        <v>88.84999999999999</v>
      </c>
      <c r="M131" s="71" t="n">
        <v>37192610</v>
      </c>
      <c r="N131" s="71" t="n">
        <v>743852.2</v>
      </c>
      <c r="O131" s="71" t="n">
        <v>36448757.8</v>
      </c>
      <c r="P131" s="71" t="n">
        <v>7549903.89</v>
      </c>
      <c r="Q131" s="71" t="n">
        <v>28898853.91</v>
      </c>
      <c r="R131" t="inlineStr">
        <is>
          <t>Crude</t>
        </is>
      </c>
      <c r="S131" t="inlineStr">
        <is>
          <t>Yes</t>
        </is>
      </c>
      <c r="T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SA100123</t>
        </is>
      </c>
      <c r="B132" s="68" t="n">
        <v>45676</v>
      </c>
      <c r="C132" s="69" t="n">
        <v>2025</v>
      </c>
      <c r="D132" t="inlineStr">
        <is>
          <t>Jan</t>
        </is>
      </c>
      <c r="E132" t="inlineStr">
        <is>
          <t>North America</t>
        </is>
      </c>
      <c r="F132" t="inlineStr">
        <is>
          <t>USA</t>
        </is>
      </c>
      <c r="G132" t="inlineStr">
        <is>
          <t>Arab Light</t>
        </is>
      </c>
      <c r="H132" t="inlineStr">
        <is>
          <t>Term contract</t>
        </is>
      </c>
      <c r="I132" t="inlineStr">
        <is>
          <t>Refiner</t>
        </is>
      </c>
      <c r="J132" t="inlineStr">
        <is>
          <t>Liam O'Brien</t>
        </is>
      </c>
      <c r="K132" s="70" t="n">
        <v>1664280</v>
      </c>
      <c r="L132" s="71" t="n">
        <v>81.34</v>
      </c>
      <c r="M132" s="71" t="n">
        <v>135372535.2</v>
      </c>
      <c r="N132" s="71" t="n">
        <v>0</v>
      </c>
      <c r="O132" s="71" t="n">
        <v>135372535.2</v>
      </c>
      <c r="P132" s="71" t="n">
        <v>31074443.72</v>
      </c>
      <c r="Q132" s="71" t="n">
        <v>104298091.48</v>
      </c>
      <c r="R132" t="inlineStr">
        <is>
          <t>Crude</t>
        </is>
      </c>
      <c r="S132" t="inlineStr">
        <is>
          <t>Yes</t>
        </is>
      </c>
      <c r="T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SA100124</t>
        </is>
      </c>
      <c r="B133" s="68" t="n">
        <v>45676</v>
      </c>
      <c r="C133" s="69" t="n">
        <v>2025</v>
      </c>
      <c r="D133" t="inlineStr">
        <is>
          <t>Jan</t>
        </is>
      </c>
      <c r="E133" t="inlineStr">
        <is>
          <t>Asia</t>
        </is>
      </c>
      <c r="F133" t="inlineStr">
        <is>
          <t>Japan</t>
        </is>
      </c>
      <c r="G133" t="inlineStr">
        <is>
          <t>Arab Heavy</t>
        </is>
      </c>
      <c r="H133" t="inlineStr">
        <is>
          <t>Spot</t>
        </is>
      </c>
      <c r="I133" t="inlineStr">
        <is>
          <t>National oil company</t>
        </is>
      </c>
      <c r="J133" t="inlineStr">
        <is>
          <t>Arjun Mehta</t>
        </is>
      </c>
      <c r="K133" s="70" t="n">
        <v>1022120</v>
      </c>
      <c r="L133" s="71" t="n">
        <v>72.83</v>
      </c>
      <c r="M133" s="71" t="n">
        <v>74440999.59999999</v>
      </c>
      <c r="N133" s="71" t="n">
        <v>0</v>
      </c>
      <c r="O133" s="71" t="n">
        <v>74440999.59999999</v>
      </c>
      <c r="P133" s="71" t="n">
        <v>17923882.92</v>
      </c>
      <c r="Q133" s="71" t="n">
        <v>56517116.68</v>
      </c>
      <c r="R133" t="inlineStr">
        <is>
          <t>Crude</t>
        </is>
      </c>
      <c r="S133" t="inlineStr">
        <is>
          <t>Yes</t>
        </is>
      </c>
      <c r="T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SA100125</t>
        </is>
      </c>
      <c r="B134" s="68" t="n">
        <v>45676</v>
      </c>
      <c r="C134" s="69" t="n">
        <v>2025</v>
      </c>
      <c r="D134" t="inlineStr">
        <is>
          <t>Jan</t>
        </is>
      </c>
      <c r="E134" t="inlineStr">
        <is>
          <t>Asia</t>
        </is>
      </c>
      <c r="F134" t="inlineStr">
        <is>
          <t>Japan</t>
        </is>
      </c>
      <c r="G134" t="inlineStr">
        <is>
          <t>Arab Medium</t>
        </is>
      </c>
      <c r="H134" t="inlineStr">
        <is>
          <t>Spot</t>
        </is>
      </c>
      <c r="I134" t="inlineStr">
        <is>
          <t>Trader</t>
        </is>
      </c>
      <c r="J134" t="inlineStr">
        <is>
          <t>Ruhi Shaikh</t>
        </is>
      </c>
      <c r="K134" s="70" t="n">
        <v>286120</v>
      </c>
      <c r="L134" s="71" t="n">
        <v>85.67</v>
      </c>
      <c r="M134" s="71" t="n">
        <v>24511900.4</v>
      </c>
      <c r="N134" s="71" t="n">
        <v>245119</v>
      </c>
      <c r="O134" s="71" t="n">
        <v>24266781.4</v>
      </c>
      <c r="P134" s="71" t="n">
        <v>4923457.54</v>
      </c>
      <c r="Q134" s="71" t="n">
        <v>19343323.86</v>
      </c>
      <c r="R134" t="inlineStr">
        <is>
          <t>Crude</t>
        </is>
      </c>
      <c r="S134" t="inlineStr">
        <is>
          <t>Yes</t>
        </is>
      </c>
      <c r="T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SA100126</t>
        </is>
      </c>
      <c r="B135" s="68" t="n">
        <v>45676</v>
      </c>
      <c r="C135" s="69" t="n">
        <v>2025</v>
      </c>
      <c r="D135" t="inlineStr">
        <is>
          <t>Jan</t>
        </is>
      </c>
      <c r="E135" t="inlineStr">
        <is>
          <t>Europe</t>
        </is>
      </c>
      <c r="F135" t="inlineStr">
        <is>
          <t>France</t>
        </is>
      </c>
      <c r="G135" t="inlineStr">
        <is>
          <t>Jet fuel</t>
        </is>
      </c>
      <c r="H135" t="inlineStr">
        <is>
          <t>Spot</t>
        </is>
      </c>
      <c r="I135" t="inlineStr">
        <is>
          <t>Trader</t>
        </is>
      </c>
      <c r="J135" t="inlineStr">
        <is>
          <t>Mei Lin</t>
        </is>
      </c>
      <c r="K135" s="70" t="n">
        <v>108560</v>
      </c>
      <c r="L135" s="71" t="n">
        <v>108.58</v>
      </c>
      <c r="M135" s="71" t="n">
        <v>11787444.8</v>
      </c>
      <c r="N135" s="71" t="n">
        <v>235748.9</v>
      </c>
      <c r="O135" s="71" t="n">
        <v>11551695.9</v>
      </c>
      <c r="P135" s="71" t="n">
        <v>8239416.7</v>
      </c>
      <c r="Q135" s="71" t="n">
        <v>3312279.2</v>
      </c>
      <c r="R135" t="inlineStr">
        <is>
          <t>Refined</t>
        </is>
      </c>
      <c r="S135" t="inlineStr">
        <is>
          <t>Yes</t>
        </is>
      </c>
      <c r="T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SA100127</t>
        </is>
      </c>
      <c r="B136" s="68" t="n">
        <v>45676</v>
      </c>
      <c r="C136" s="69" t="n">
        <v>2025</v>
      </c>
      <c r="D136" t="inlineStr">
        <is>
          <t>Jan</t>
        </is>
      </c>
      <c r="E136" t="inlineStr">
        <is>
          <t>Asia</t>
        </is>
      </c>
      <c r="F136" t="inlineStr">
        <is>
          <t>India</t>
        </is>
      </c>
      <c r="G136" t="inlineStr">
        <is>
          <t>Arab Light</t>
        </is>
      </c>
      <c r="H136" t="inlineStr">
        <is>
          <t>Term contract</t>
        </is>
      </c>
      <c r="I136" t="inlineStr">
        <is>
          <t>Refiner</t>
        </is>
      </c>
      <c r="J136" t="inlineStr">
        <is>
          <t>Shraddha Kulkarni</t>
        </is>
      </c>
      <c r="K136" s="70" t="n">
        <v>1362520</v>
      </c>
      <c r="L136" s="71" t="n">
        <v>81.14</v>
      </c>
      <c r="M136" s="71" t="n">
        <v>110554872.8</v>
      </c>
      <c r="N136" s="71" t="n">
        <v>2211097.46</v>
      </c>
      <c r="O136" s="71" t="n">
        <v>108343775.34</v>
      </c>
      <c r="P136" s="71" t="n">
        <v>25505071.49</v>
      </c>
      <c r="Q136" s="71" t="n">
        <v>82838703.84999999</v>
      </c>
      <c r="R136" t="inlineStr">
        <is>
          <t>Crude</t>
        </is>
      </c>
      <c r="S136" t="inlineStr">
        <is>
          <t>Yes</t>
        </is>
      </c>
      <c r="T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SA100128</t>
        </is>
      </c>
      <c r="B137" s="68" t="n">
        <v>45676</v>
      </c>
      <c r="C137" s="69" t="n">
        <v>2025</v>
      </c>
      <c r="D137" t="inlineStr">
        <is>
          <t>Jan</t>
        </is>
      </c>
      <c r="E137" t="inlineStr">
        <is>
          <t>Europe</t>
        </is>
      </c>
      <c r="F137" t="inlineStr">
        <is>
          <t>Italy</t>
        </is>
      </c>
      <c r="G137" t="inlineStr">
        <is>
          <t>Arab Medium</t>
        </is>
      </c>
      <c r="H137" t="inlineStr">
        <is>
          <t>Term contract</t>
        </is>
      </c>
      <c r="I137" t="inlineStr">
        <is>
          <t>Trader</t>
        </is>
      </c>
      <c r="J137" t="inlineStr">
        <is>
          <t>Emma Clarke</t>
        </is>
      </c>
      <c r="K137" s="70" t="n">
        <v>495880</v>
      </c>
      <c r="L137" s="71" t="n">
        <v>75.89</v>
      </c>
      <c r="M137" s="71" t="n">
        <v>37632333.2</v>
      </c>
      <c r="N137" s="71" t="n">
        <v>0</v>
      </c>
      <c r="O137" s="71" t="n">
        <v>37632333.2</v>
      </c>
      <c r="P137" s="71" t="n">
        <v>8838113.49</v>
      </c>
      <c r="Q137" s="71" t="n">
        <v>28794219.71</v>
      </c>
      <c r="R137" t="inlineStr">
        <is>
          <t>Crude</t>
        </is>
      </c>
      <c r="S137" t="inlineStr">
        <is>
          <t>Yes</t>
        </is>
      </c>
      <c r="T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SA100129</t>
        </is>
      </c>
      <c r="B138" s="68" t="n">
        <v>45676</v>
      </c>
      <c r="C138" s="69" t="n">
        <v>2025</v>
      </c>
      <c r="D138" t="inlineStr">
        <is>
          <t>Jan</t>
        </is>
      </c>
      <c r="E138" t="inlineStr">
        <is>
          <t>Asia</t>
        </is>
      </c>
      <c r="F138" t="inlineStr">
        <is>
          <t>South Korea</t>
        </is>
      </c>
      <c r="G138" t="inlineStr">
        <is>
          <t>Arab Medium</t>
        </is>
      </c>
      <c r="H138" t="inlineStr">
        <is>
          <t>Spot</t>
        </is>
      </c>
      <c r="I138" t="inlineStr">
        <is>
          <t>Trader</t>
        </is>
      </c>
      <c r="J138" t="inlineStr">
        <is>
          <t>Aisha Bello</t>
        </is>
      </c>
      <c r="K138" s="70" t="n">
        <v>508760</v>
      </c>
      <c r="L138" s="71" t="n">
        <v>86.61</v>
      </c>
      <c r="M138" s="71" t="n">
        <v>44063703.6</v>
      </c>
      <c r="N138" s="71" t="n">
        <v>440637.04</v>
      </c>
      <c r="O138" s="71" t="n">
        <v>43623066.56</v>
      </c>
      <c r="P138" s="71" t="n">
        <v>9253454.810000001</v>
      </c>
      <c r="Q138" s="71" t="n">
        <v>34369611.75</v>
      </c>
      <c r="R138" t="inlineStr">
        <is>
          <t>Crude</t>
        </is>
      </c>
      <c r="S138" t="inlineStr">
        <is>
          <t>Yes</t>
        </is>
      </c>
      <c r="T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SA100130</t>
        </is>
      </c>
      <c r="B139" s="68" t="n">
        <v>45676</v>
      </c>
      <c r="C139" s="69" t="n">
        <v>2025</v>
      </c>
      <c r="D139" t="inlineStr">
        <is>
          <t>Jan</t>
        </is>
      </c>
      <c r="E139" t="inlineStr">
        <is>
          <t>Asia</t>
        </is>
      </c>
      <c r="F139" t="inlineStr">
        <is>
          <t>China</t>
        </is>
      </c>
      <c r="G139" t="inlineStr">
        <is>
          <t>Arab Light</t>
        </is>
      </c>
      <c r="H139" t="inlineStr">
        <is>
          <t>Term contract</t>
        </is>
      </c>
      <c r="I139" t="inlineStr">
        <is>
          <t>Refiner</t>
        </is>
      </c>
      <c r="J139" t="inlineStr">
        <is>
          <t>Ravindra Patil</t>
        </is>
      </c>
      <c r="K139" s="70" t="n">
        <v>1244760</v>
      </c>
      <c r="L139" s="71" t="n">
        <v>89.90000000000001</v>
      </c>
      <c r="M139" s="71" t="n">
        <v>111903924</v>
      </c>
      <c r="N139" s="71" t="n">
        <v>2238078.48</v>
      </c>
      <c r="O139" s="71" t="n">
        <v>109665845.52</v>
      </c>
      <c r="P139" s="71" t="n">
        <v>22157403.93</v>
      </c>
      <c r="Q139" s="71" t="n">
        <v>87508441.59</v>
      </c>
      <c r="R139" t="inlineStr">
        <is>
          <t>Crude</t>
        </is>
      </c>
      <c r="S139" t="inlineStr">
        <is>
          <t>Yes</t>
        </is>
      </c>
      <c r="T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SA100131</t>
        </is>
      </c>
      <c r="B140" s="68" t="n">
        <v>45677</v>
      </c>
      <c r="C140" s="69" t="n">
        <v>2025</v>
      </c>
      <c r="D140" t="inlineStr">
        <is>
          <t>Jan</t>
        </is>
      </c>
      <c r="E140" t="inlineStr">
        <is>
          <t>Asia</t>
        </is>
      </c>
      <c r="F140" t="inlineStr">
        <is>
          <t>Japan</t>
        </is>
      </c>
      <c r="G140" t="inlineStr">
        <is>
          <t>Arab Light</t>
        </is>
      </c>
      <c r="H140" t="inlineStr">
        <is>
          <t>Term contract</t>
        </is>
      </c>
      <c r="I140" t="inlineStr">
        <is>
          <t>National oil company</t>
        </is>
      </c>
      <c r="J140" t="inlineStr">
        <is>
          <t>Ravindra Patil</t>
        </is>
      </c>
      <c r="K140" s="70" t="n">
        <v>1745240</v>
      </c>
      <c r="L140" s="71" t="n">
        <v>90.15000000000001</v>
      </c>
      <c r="M140" s="71" t="n">
        <v>157333386</v>
      </c>
      <c r="N140" s="71" t="n">
        <v>3146667.72</v>
      </c>
      <c r="O140" s="71" t="n">
        <v>154186718.28</v>
      </c>
      <c r="P140" s="71" t="n">
        <v>32176961.63</v>
      </c>
      <c r="Q140" s="71" t="n">
        <v>122009756.65</v>
      </c>
      <c r="R140" t="inlineStr">
        <is>
          <t>Crude</t>
        </is>
      </c>
      <c r="S140" t="inlineStr">
        <is>
          <t>Yes</t>
        </is>
      </c>
      <c r="T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SA100132</t>
        </is>
      </c>
      <c r="B141" s="68" t="n">
        <v>45677</v>
      </c>
      <c r="C141" s="69" t="n">
        <v>2025</v>
      </c>
      <c r="D141" t="inlineStr">
        <is>
          <t>Jan</t>
        </is>
      </c>
      <c r="E141" t="inlineStr">
        <is>
          <t>Asia</t>
        </is>
      </c>
      <c r="F141" t="inlineStr">
        <is>
          <t>South Korea</t>
        </is>
      </c>
      <c r="G141" t="inlineStr">
        <is>
          <t>Arab Medium</t>
        </is>
      </c>
      <c r="H141" t="inlineStr">
        <is>
          <t>Term contract</t>
        </is>
      </c>
      <c r="I141" t="inlineStr">
        <is>
          <t>Refiner</t>
        </is>
      </c>
      <c r="J141" t="inlineStr">
        <is>
          <t>Emma Clarke</t>
        </is>
      </c>
      <c r="K141" s="70" t="n">
        <v>613640</v>
      </c>
      <c r="L141" s="71" t="n">
        <v>74.45</v>
      </c>
      <c r="M141" s="71" t="n">
        <v>45685498</v>
      </c>
      <c r="N141" s="71" t="n">
        <v>0</v>
      </c>
      <c r="O141" s="71" t="n">
        <v>45685498</v>
      </c>
      <c r="P141" s="71" t="n">
        <v>10771186.12</v>
      </c>
      <c r="Q141" s="71" t="n">
        <v>34914311.88</v>
      </c>
      <c r="R141" t="inlineStr">
        <is>
          <t>Crude</t>
        </is>
      </c>
      <c r="S141" t="inlineStr">
        <is>
          <t>Yes</t>
        </is>
      </c>
      <c r="T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SA100133</t>
        </is>
      </c>
      <c r="B142" s="68" t="n">
        <v>45677</v>
      </c>
      <c r="C142" s="69" t="n">
        <v>2025</v>
      </c>
      <c r="D142" t="inlineStr">
        <is>
          <t>Jan</t>
        </is>
      </c>
      <c r="E142" t="inlineStr">
        <is>
          <t>Middle East</t>
        </is>
      </c>
      <c r="F142" t="inlineStr">
        <is>
          <t>Saudi Arabia</t>
        </is>
      </c>
      <c r="G142" t="inlineStr">
        <is>
          <t>Arab Medium</t>
        </is>
      </c>
      <c r="H142" t="inlineStr">
        <is>
          <t>Domestic</t>
        </is>
      </c>
      <c r="I142" t="inlineStr">
        <is>
          <t>Trader</t>
        </is>
      </c>
      <c r="J142" t="inlineStr">
        <is>
          <t>Arjun Mehta</t>
        </is>
      </c>
      <c r="K142" s="70" t="n">
        <v>856520</v>
      </c>
      <c r="L142" s="71" t="n">
        <v>77.56</v>
      </c>
      <c r="M142" s="71" t="n">
        <v>66431691.2</v>
      </c>
      <c r="N142" s="71" t="n">
        <v>0</v>
      </c>
      <c r="O142" s="71" t="n">
        <v>66431691.2</v>
      </c>
      <c r="P142" s="71" t="n">
        <v>15109207.06</v>
      </c>
      <c r="Q142" s="71" t="n">
        <v>51322484.14</v>
      </c>
      <c r="R142" t="inlineStr">
        <is>
          <t>Crude</t>
        </is>
      </c>
      <c r="S142" t="inlineStr">
        <is>
          <t>No</t>
        </is>
      </c>
      <c r="T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SA100134</t>
        </is>
      </c>
      <c r="B143" s="68" t="n">
        <v>45677</v>
      </c>
      <c r="C143" s="69" t="n">
        <v>2025</v>
      </c>
      <c r="D143" t="inlineStr">
        <is>
          <t>Jan</t>
        </is>
      </c>
      <c r="E143" t="inlineStr">
        <is>
          <t>Asia</t>
        </is>
      </c>
      <c r="F143" t="inlineStr">
        <is>
          <t>South Korea</t>
        </is>
      </c>
      <c r="G143" t="inlineStr">
        <is>
          <t>Arab Light</t>
        </is>
      </c>
      <c r="H143" t="inlineStr">
        <is>
          <t>Term contract</t>
        </is>
      </c>
      <c r="I143" t="inlineStr">
        <is>
          <t>Refiner</t>
        </is>
      </c>
      <c r="J143" t="inlineStr">
        <is>
          <t>Wei Chen</t>
        </is>
      </c>
      <c r="K143" s="70" t="n">
        <v>1813320</v>
      </c>
      <c r="L143" s="71" t="n">
        <v>87.37</v>
      </c>
      <c r="M143" s="71" t="n">
        <v>158429768.4</v>
      </c>
      <c r="N143" s="71" t="n">
        <v>3168595.37</v>
      </c>
      <c r="O143" s="71" t="n">
        <v>155261173.03</v>
      </c>
      <c r="P143" s="71" t="n">
        <v>32388257.11</v>
      </c>
      <c r="Q143" s="71" t="n">
        <v>122872915.92</v>
      </c>
      <c r="R143" t="inlineStr">
        <is>
          <t>Crude</t>
        </is>
      </c>
      <c r="S143" t="inlineStr">
        <is>
          <t>Yes</t>
        </is>
      </c>
      <c r="T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SA100135</t>
        </is>
      </c>
      <c r="B144" s="68" t="n">
        <v>45677</v>
      </c>
      <c r="C144" s="69" t="n">
        <v>2025</v>
      </c>
      <c r="D144" t="inlineStr">
        <is>
          <t>Jan</t>
        </is>
      </c>
      <c r="E144" t="inlineStr">
        <is>
          <t>North America</t>
        </is>
      </c>
      <c r="F144" t="inlineStr">
        <is>
          <t>USA</t>
        </is>
      </c>
      <c r="G144" t="inlineStr">
        <is>
          <t>Diesel</t>
        </is>
      </c>
      <c r="H144" t="inlineStr">
        <is>
          <t>Term contract</t>
        </is>
      </c>
      <c r="I144" t="inlineStr">
        <is>
          <t>Refiner</t>
        </is>
      </c>
      <c r="J144" t="inlineStr">
        <is>
          <t>Kofi Mensah</t>
        </is>
      </c>
      <c r="K144" s="70" t="n">
        <v>150880</v>
      </c>
      <c r="L144" s="71" t="n">
        <v>102.84</v>
      </c>
      <c r="M144" s="71" t="n">
        <v>15516499.2</v>
      </c>
      <c r="N144" s="71" t="n">
        <v>310329.98</v>
      </c>
      <c r="O144" s="71" t="n">
        <v>15206169.22</v>
      </c>
      <c r="P144" s="71" t="n">
        <v>11048802.21</v>
      </c>
      <c r="Q144" s="71" t="n">
        <v>4157367.01</v>
      </c>
      <c r="R144" t="inlineStr">
        <is>
          <t>Refined</t>
        </is>
      </c>
      <c r="S144" t="inlineStr">
        <is>
          <t>Yes</t>
        </is>
      </c>
      <c r="T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SA100136</t>
        </is>
      </c>
      <c r="B145" s="68" t="n">
        <v>45677</v>
      </c>
      <c r="C145" s="69" t="n">
        <v>2025</v>
      </c>
      <c r="D145" t="inlineStr">
        <is>
          <t>Jan</t>
        </is>
      </c>
      <c r="E145" t="inlineStr">
        <is>
          <t>Asia</t>
        </is>
      </c>
      <c r="F145" t="inlineStr">
        <is>
          <t>Japan</t>
        </is>
      </c>
      <c r="G145" t="inlineStr">
        <is>
          <t>Arab Light</t>
        </is>
      </c>
      <c r="H145" t="inlineStr">
        <is>
          <t>Term contract</t>
        </is>
      </c>
      <c r="I145" t="inlineStr">
        <is>
          <t>Trader</t>
        </is>
      </c>
      <c r="J145" t="inlineStr">
        <is>
          <t>Liam O'Brien</t>
        </is>
      </c>
      <c r="K145" s="70" t="n">
        <v>1817920</v>
      </c>
      <c r="L145" s="71" t="n">
        <v>75.51000000000001</v>
      </c>
      <c r="M145" s="71" t="n">
        <v>137271139.2</v>
      </c>
      <c r="N145" s="71" t="n">
        <v>1372711.39</v>
      </c>
      <c r="O145" s="71" t="n">
        <v>135898427.81</v>
      </c>
      <c r="P145" s="71" t="n">
        <v>32448805.6</v>
      </c>
      <c r="Q145" s="71" t="n">
        <v>103449622.21</v>
      </c>
      <c r="R145" t="inlineStr">
        <is>
          <t>Crude</t>
        </is>
      </c>
      <c r="S145" t="inlineStr">
        <is>
          <t>Yes</t>
        </is>
      </c>
      <c r="T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SA100137</t>
        </is>
      </c>
      <c r="B146" s="68" t="n">
        <v>45677</v>
      </c>
      <c r="C146" s="69" t="n">
        <v>2025</v>
      </c>
      <c r="D146" t="inlineStr">
        <is>
          <t>Jan</t>
        </is>
      </c>
      <c r="E146" t="inlineStr">
        <is>
          <t>North America</t>
        </is>
      </c>
      <c r="F146" t="inlineStr">
        <is>
          <t>USA</t>
        </is>
      </c>
      <c r="G146" t="inlineStr">
        <is>
          <t>Arab Light</t>
        </is>
      </c>
      <c r="H146" t="inlineStr">
        <is>
          <t>Term contract</t>
        </is>
      </c>
      <c r="I146" t="inlineStr">
        <is>
          <t>National oil company</t>
        </is>
      </c>
      <c r="J146" t="inlineStr">
        <is>
          <t>Ruhi Shaikh</t>
        </is>
      </c>
      <c r="K146" s="70" t="n">
        <v>1373560</v>
      </c>
      <c r="L146" s="71" t="n">
        <v>85.67</v>
      </c>
      <c r="M146" s="71" t="n">
        <v>117672885.2</v>
      </c>
      <c r="N146" s="71" t="n">
        <v>0</v>
      </c>
      <c r="O146" s="71" t="n">
        <v>117672885.2</v>
      </c>
      <c r="P146" s="71" t="n">
        <v>24572915.99</v>
      </c>
      <c r="Q146" s="71" t="n">
        <v>93099969.20999999</v>
      </c>
      <c r="R146" t="inlineStr">
        <is>
          <t>Crude</t>
        </is>
      </c>
      <c r="S146" t="inlineStr">
        <is>
          <t>Yes</t>
        </is>
      </c>
      <c r="T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SA100138</t>
        </is>
      </c>
      <c r="B147" s="68" t="n">
        <v>45677</v>
      </c>
      <c r="C147" s="69" t="n">
        <v>2025</v>
      </c>
      <c r="D147" t="inlineStr">
        <is>
          <t>Jan</t>
        </is>
      </c>
      <c r="E147" t="inlineStr">
        <is>
          <t>Middle East</t>
        </is>
      </c>
      <c r="F147" t="inlineStr">
        <is>
          <t>Saudi Arabia</t>
        </is>
      </c>
      <c r="G147" t="inlineStr">
        <is>
          <t>Arab Heavy</t>
        </is>
      </c>
      <c r="H147" t="inlineStr">
        <is>
          <t>Domestic</t>
        </is>
      </c>
      <c r="I147" t="inlineStr">
        <is>
          <t>Trader</t>
        </is>
      </c>
      <c r="J147" t="inlineStr">
        <is>
          <t>Olivia Brown</t>
        </is>
      </c>
      <c r="K147" s="70" t="n">
        <v>1566760</v>
      </c>
      <c r="L147" s="71" t="n">
        <v>74.13</v>
      </c>
      <c r="M147" s="71" t="n">
        <v>116143918.8</v>
      </c>
      <c r="N147" s="71" t="n">
        <v>1161439.19</v>
      </c>
      <c r="O147" s="71" t="n">
        <v>114982479.61</v>
      </c>
      <c r="P147" s="71" t="n">
        <v>27972826.5</v>
      </c>
      <c r="Q147" s="71" t="n">
        <v>87009653.11</v>
      </c>
      <c r="R147" t="inlineStr">
        <is>
          <t>Crude</t>
        </is>
      </c>
      <c r="S147" t="inlineStr">
        <is>
          <t>No</t>
        </is>
      </c>
      <c r="T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SA100139</t>
        </is>
      </c>
      <c r="B148" s="68" t="n">
        <v>45677</v>
      </c>
      <c r="C148" s="69" t="n">
        <v>2025</v>
      </c>
      <c r="D148" t="inlineStr">
        <is>
          <t>Jan</t>
        </is>
      </c>
      <c r="E148" t="inlineStr">
        <is>
          <t>Asia</t>
        </is>
      </c>
      <c r="F148" t="inlineStr">
        <is>
          <t>South Korea</t>
        </is>
      </c>
      <c r="G148" t="inlineStr">
        <is>
          <t>Arab Heavy</t>
        </is>
      </c>
      <c r="H148" t="inlineStr">
        <is>
          <t>Term contract</t>
        </is>
      </c>
      <c r="I148" t="inlineStr">
        <is>
          <t>Refiner</t>
        </is>
      </c>
      <c r="J148" t="inlineStr">
        <is>
          <t>Carlos Silva</t>
        </is>
      </c>
      <c r="K148" s="70" t="n">
        <v>1101240</v>
      </c>
      <c r="L148" s="71" t="n">
        <v>75.94</v>
      </c>
      <c r="M148" s="71" t="n">
        <v>83628165.59999999</v>
      </c>
      <c r="N148" s="71" t="n">
        <v>1672563.31</v>
      </c>
      <c r="O148" s="71" t="n">
        <v>81955602.29000001</v>
      </c>
      <c r="P148" s="71" t="n">
        <v>19241502.11</v>
      </c>
      <c r="Q148" s="71" t="n">
        <v>62714100.18</v>
      </c>
      <c r="R148" t="inlineStr">
        <is>
          <t>Crude</t>
        </is>
      </c>
      <c r="S148" t="inlineStr">
        <is>
          <t>Yes</t>
        </is>
      </c>
      <c r="T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SA100140</t>
        </is>
      </c>
      <c r="B149" s="68" t="n">
        <v>45677</v>
      </c>
      <c r="C149" s="69" t="n">
        <v>2025</v>
      </c>
      <c r="D149" t="inlineStr">
        <is>
          <t>Jan</t>
        </is>
      </c>
      <c r="E149" t="inlineStr">
        <is>
          <t>Europe</t>
        </is>
      </c>
      <c r="F149" t="inlineStr">
        <is>
          <t>France</t>
        </is>
      </c>
      <c r="G149" t="inlineStr">
        <is>
          <t>Gasoline</t>
        </is>
      </c>
      <c r="H149" t="inlineStr">
        <is>
          <t>Term contract</t>
        </is>
      </c>
      <c r="I149" t="inlineStr">
        <is>
          <t>National oil company</t>
        </is>
      </c>
      <c r="J149" t="inlineStr">
        <is>
          <t>Shraddha Kulkarni</t>
        </is>
      </c>
      <c r="K149" s="70" t="n">
        <v>465520</v>
      </c>
      <c r="L149" s="71" t="n">
        <v>103.29</v>
      </c>
      <c r="M149" s="71" t="n">
        <v>48083560.8</v>
      </c>
      <c r="N149" s="71" t="n">
        <v>0</v>
      </c>
      <c r="O149" s="71" t="n">
        <v>48083560.8</v>
      </c>
      <c r="P149" s="71" t="n">
        <v>33566410.69</v>
      </c>
      <c r="Q149" s="71" t="n">
        <v>14517150.11</v>
      </c>
      <c r="R149" t="inlineStr">
        <is>
          <t>Refined</t>
        </is>
      </c>
      <c r="S149" t="inlineStr">
        <is>
          <t>Yes</t>
        </is>
      </c>
      <c r="T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SA100141</t>
        </is>
      </c>
      <c r="B150" s="68" t="n">
        <v>45677</v>
      </c>
      <c r="C150" s="69" t="n">
        <v>2025</v>
      </c>
      <c r="D150" t="inlineStr">
        <is>
          <t>Jan</t>
        </is>
      </c>
      <c r="E150" t="inlineStr">
        <is>
          <t>Middle East</t>
        </is>
      </c>
      <c r="F150" t="inlineStr">
        <is>
          <t>Bahrain</t>
        </is>
      </c>
      <c r="G150" t="inlineStr">
        <is>
          <t>Jet fuel</t>
        </is>
      </c>
      <c r="H150" t="inlineStr">
        <is>
          <t>Spot</t>
        </is>
      </c>
      <c r="I150" t="inlineStr">
        <is>
          <t>Refiner</t>
        </is>
      </c>
      <c r="J150" t="inlineStr">
        <is>
          <t>Olivia Brown</t>
        </is>
      </c>
      <c r="K150" s="70" t="n">
        <v>390080</v>
      </c>
      <c r="L150" s="71" t="n">
        <v>96.64</v>
      </c>
      <c r="M150" s="71" t="n">
        <v>37697331.2</v>
      </c>
      <c r="N150" s="71" t="n">
        <v>0</v>
      </c>
      <c r="O150" s="71" t="n">
        <v>37697331.2</v>
      </c>
      <c r="P150" s="71" t="n">
        <v>29553826.86</v>
      </c>
      <c r="Q150" s="71" t="n">
        <v>8143504.34</v>
      </c>
      <c r="R150" t="inlineStr">
        <is>
          <t>Refined</t>
        </is>
      </c>
      <c r="S150" t="inlineStr">
        <is>
          <t>Yes</t>
        </is>
      </c>
      <c r="T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SA100142</t>
        </is>
      </c>
      <c r="B151" s="68" t="n">
        <v>45677</v>
      </c>
      <c r="C151" s="69" t="n">
        <v>2025</v>
      </c>
      <c r="D151" t="inlineStr">
        <is>
          <t>Jan</t>
        </is>
      </c>
      <c r="E151" t="inlineStr">
        <is>
          <t>Europe</t>
        </is>
      </c>
      <c r="F151" t="inlineStr">
        <is>
          <t>Netherlands</t>
        </is>
      </c>
      <c r="G151" t="inlineStr">
        <is>
          <t>Arab Light</t>
        </is>
      </c>
      <c r="H151" t="inlineStr">
        <is>
          <t>Term contract</t>
        </is>
      </c>
      <c r="I151" t="inlineStr">
        <is>
          <t>Refiner</t>
        </is>
      </c>
      <c r="J151" t="inlineStr">
        <is>
          <t>Sophie Müller</t>
        </is>
      </c>
      <c r="K151" s="70" t="n">
        <v>1073640</v>
      </c>
      <c r="L151" s="71" t="n">
        <v>79.19</v>
      </c>
      <c r="M151" s="71" t="n">
        <v>85021551.59999999</v>
      </c>
      <c r="N151" s="71" t="n">
        <v>0</v>
      </c>
      <c r="O151" s="71" t="n">
        <v>85021551.59999999</v>
      </c>
      <c r="P151" s="71" t="n">
        <v>19729255.25</v>
      </c>
      <c r="Q151" s="71" t="n">
        <v>65292296.35</v>
      </c>
      <c r="R151" t="inlineStr">
        <is>
          <t>Crude</t>
        </is>
      </c>
      <c r="S151" t="inlineStr">
        <is>
          <t>Yes</t>
        </is>
      </c>
      <c r="T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SA100143</t>
        </is>
      </c>
      <c r="B152" s="68" t="n">
        <v>45677</v>
      </c>
      <c r="C152" s="69" t="n">
        <v>2025</v>
      </c>
      <c r="D152" t="inlineStr">
        <is>
          <t>Jan</t>
        </is>
      </c>
      <c r="E152" t="inlineStr">
        <is>
          <t>Middle East</t>
        </is>
      </c>
      <c r="F152" t="inlineStr">
        <is>
          <t>Bahrain</t>
        </is>
      </c>
      <c r="G152" t="inlineStr">
        <is>
          <t>Arab Heavy</t>
        </is>
      </c>
      <c r="H152" t="inlineStr">
        <is>
          <t>Term contract</t>
        </is>
      </c>
      <c r="I152" t="inlineStr">
        <is>
          <t>Trader</t>
        </is>
      </c>
      <c r="J152" t="inlineStr">
        <is>
          <t>Olivia Brown</t>
        </is>
      </c>
      <c r="K152" s="70" t="n">
        <v>1701080</v>
      </c>
      <c r="L152" s="71" t="n">
        <v>78.91</v>
      </c>
      <c r="M152" s="71" t="n">
        <v>134232222.8</v>
      </c>
      <c r="N152" s="71" t="n">
        <v>0</v>
      </c>
      <c r="O152" s="71" t="n">
        <v>134232222.8</v>
      </c>
      <c r="P152" s="71" t="n">
        <v>30867605.28</v>
      </c>
      <c r="Q152" s="71" t="n">
        <v>103364617.52</v>
      </c>
      <c r="R152" t="inlineStr">
        <is>
          <t>Crude</t>
        </is>
      </c>
      <c r="S152" t="inlineStr">
        <is>
          <t>Yes</t>
        </is>
      </c>
      <c r="T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SA100144</t>
        </is>
      </c>
      <c r="B153" s="68" t="n">
        <v>45677</v>
      </c>
      <c r="C153" s="69" t="n">
        <v>2025</v>
      </c>
      <c r="D153" t="inlineStr">
        <is>
          <t>Jan</t>
        </is>
      </c>
      <c r="E153" t="inlineStr">
        <is>
          <t>Middle East</t>
        </is>
      </c>
      <c r="F153" t="inlineStr">
        <is>
          <t>Saudi Arabia</t>
        </is>
      </c>
      <c r="G153" t="inlineStr">
        <is>
          <t>Arab Heavy</t>
        </is>
      </c>
      <c r="H153" t="inlineStr">
        <is>
          <t>Domestic</t>
        </is>
      </c>
      <c r="I153" t="inlineStr">
        <is>
          <t>Refiner</t>
        </is>
      </c>
      <c r="J153" t="inlineStr">
        <is>
          <t>Ruhi Shaikh</t>
        </is>
      </c>
      <c r="K153" s="70" t="n">
        <v>1437960</v>
      </c>
      <c r="L153" s="71" t="n">
        <v>76.12</v>
      </c>
      <c r="M153" s="71" t="n">
        <v>109457515.2</v>
      </c>
      <c r="N153" s="71" t="n">
        <v>1094575.15</v>
      </c>
      <c r="O153" s="71" t="n">
        <v>108362940.05</v>
      </c>
      <c r="P153" s="71" t="n">
        <v>25237058.73</v>
      </c>
      <c r="Q153" s="71" t="n">
        <v>83125881.31999999</v>
      </c>
      <c r="R153" t="inlineStr">
        <is>
          <t>Crude</t>
        </is>
      </c>
      <c r="S153" t="inlineStr">
        <is>
          <t>No</t>
        </is>
      </c>
      <c r="T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SA100145</t>
        </is>
      </c>
      <c r="B154" s="68" t="n">
        <v>45678</v>
      </c>
      <c r="C154" s="69" t="n">
        <v>2025</v>
      </c>
      <c r="D154" t="inlineStr">
        <is>
          <t>Jan</t>
        </is>
      </c>
      <c r="E154" t="inlineStr">
        <is>
          <t>Asia</t>
        </is>
      </c>
      <c r="F154" t="inlineStr">
        <is>
          <t>China</t>
        </is>
      </c>
      <c r="G154" t="inlineStr">
        <is>
          <t>Arab Light</t>
        </is>
      </c>
      <c r="H154" t="inlineStr">
        <is>
          <t>Term contract</t>
        </is>
      </c>
      <c r="I154" t="inlineStr">
        <is>
          <t>Refiner</t>
        </is>
      </c>
      <c r="J154" t="inlineStr">
        <is>
          <t>Zoya Ahmed</t>
        </is>
      </c>
      <c r="K154" s="70" t="n">
        <v>667920</v>
      </c>
      <c r="L154" s="71" t="n">
        <v>77.98999999999999</v>
      </c>
      <c r="M154" s="71" t="n">
        <v>52091080.8</v>
      </c>
      <c r="N154" s="71" t="n">
        <v>1041821.62</v>
      </c>
      <c r="O154" s="71" t="n">
        <v>51049259.18</v>
      </c>
      <c r="P154" s="71" t="n">
        <v>12283455.22</v>
      </c>
      <c r="Q154" s="71" t="n">
        <v>38765803.96</v>
      </c>
      <c r="R154" t="inlineStr">
        <is>
          <t>Crude</t>
        </is>
      </c>
      <c r="S154" t="inlineStr">
        <is>
          <t>Yes</t>
        </is>
      </c>
      <c r="T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SA100146</t>
        </is>
      </c>
      <c r="B155" s="68" t="n">
        <v>45678</v>
      </c>
      <c r="C155" s="69" t="n">
        <v>2025</v>
      </c>
      <c r="D155" t="inlineStr">
        <is>
          <t>Jan</t>
        </is>
      </c>
      <c r="E155" t="inlineStr">
        <is>
          <t>Asia</t>
        </is>
      </c>
      <c r="F155" t="inlineStr">
        <is>
          <t>India</t>
        </is>
      </c>
      <c r="G155" t="inlineStr">
        <is>
          <t>Arab Medium</t>
        </is>
      </c>
      <c r="H155" t="inlineStr">
        <is>
          <t>Term contract</t>
        </is>
      </c>
      <c r="I155" t="inlineStr">
        <is>
          <t>Refiner</t>
        </is>
      </c>
      <c r="J155" t="inlineStr">
        <is>
          <t>Ravindra Patil</t>
        </is>
      </c>
      <c r="K155" s="70" t="n">
        <v>842720</v>
      </c>
      <c r="L155" s="71" t="n">
        <v>87.23999999999999</v>
      </c>
      <c r="M155" s="71" t="n">
        <v>73518892.8</v>
      </c>
      <c r="N155" s="71" t="n">
        <v>0</v>
      </c>
      <c r="O155" s="71" t="n">
        <v>73518892.8</v>
      </c>
      <c r="P155" s="71" t="n">
        <v>14982812.86</v>
      </c>
      <c r="Q155" s="71" t="n">
        <v>58536079.94</v>
      </c>
      <c r="R155" t="inlineStr">
        <is>
          <t>Crude</t>
        </is>
      </c>
      <c r="S155" t="inlineStr">
        <is>
          <t>Yes</t>
        </is>
      </c>
      <c r="T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SA100147</t>
        </is>
      </c>
      <c r="B156" s="68" t="n">
        <v>45678</v>
      </c>
      <c r="C156" s="69" t="n">
        <v>2025</v>
      </c>
      <c r="D156" t="inlineStr">
        <is>
          <t>Jan</t>
        </is>
      </c>
      <c r="E156" t="inlineStr">
        <is>
          <t>Asia</t>
        </is>
      </c>
      <c r="F156" t="inlineStr">
        <is>
          <t>India</t>
        </is>
      </c>
      <c r="G156" t="inlineStr">
        <is>
          <t>Arab Light</t>
        </is>
      </c>
      <c r="H156" t="inlineStr">
        <is>
          <t>Term contract</t>
        </is>
      </c>
      <c r="I156" t="inlineStr">
        <is>
          <t>Refiner</t>
        </is>
      </c>
      <c r="J156" t="inlineStr">
        <is>
          <t>Lucas Martin</t>
        </is>
      </c>
      <c r="K156" s="70" t="n">
        <v>305440</v>
      </c>
      <c r="L156" s="71" t="n">
        <v>85.19</v>
      </c>
      <c r="M156" s="71" t="n">
        <v>26020433.6</v>
      </c>
      <c r="N156" s="71" t="n">
        <v>520408.67</v>
      </c>
      <c r="O156" s="71" t="n">
        <v>25500024.93</v>
      </c>
      <c r="P156" s="71" t="n">
        <v>5298559.85</v>
      </c>
      <c r="Q156" s="71" t="n">
        <v>20201465.08</v>
      </c>
      <c r="R156" t="inlineStr">
        <is>
          <t>Crude</t>
        </is>
      </c>
      <c r="S156" t="inlineStr">
        <is>
          <t>Yes</t>
        </is>
      </c>
      <c r="T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SA100148</t>
        </is>
      </c>
      <c r="B157" s="68" t="n">
        <v>45678</v>
      </c>
      <c r="C157" s="69" t="n">
        <v>2025</v>
      </c>
      <c r="D157" t="inlineStr">
        <is>
          <t>Jan</t>
        </is>
      </c>
      <c r="E157" t="inlineStr">
        <is>
          <t>Asia</t>
        </is>
      </c>
      <c r="F157" t="inlineStr">
        <is>
          <t>China</t>
        </is>
      </c>
      <c r="G157" t="inlineStr">
        <is>
          <t>Arab Medium</t>
        </is>
      </c>
      <c r="H157" t="inlineStr">
        <is>
          <t>Term contract</t>
        </is>
      </c>
      <c r="I157" t="inlineStr">
        <is>
          <t>Refiner</t>
        </is>
      </c>
      <c r="J157" t="inlineStr">
        <is>
          <t>Yuki Sato</t>
        </is>
      </c>
      <c r="K157" s="70" t="n">
        <v>473800</v>
      </c>
      <c r="L157" s="71" t="n">
        <v>83.33</v>
      </c>
      <c r="M157" s="71" t="n">
        <v>39481754</v>
      </c>
      <c r="N157" s="71" t="n">
        <v>0</v>
      </c>
      <c r="O157" s="71" t="n">
        <v>39481754</v>
      </c>
      <c r="P157" s="71" t="n">
        <v>8559176.460000001</v>
      </c>
      <c r="Q157" s="71" t="n">
        <v>30922577.54</v>
      </c>
      <c r="R157" t="inlineStr">
        <is>
          <t>Crude</t>
        </is>
      </c>
      <c r="S157" t="inlineStr">
        <is>
          <t>Yes</t>
        </is>
      </c>
      <c r="T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SA100149</t>
        </is>
      </c>
      <c r="B158" s="68" t="n">
        <v>45678</v>
      </c>
      <c r="C158" s="69" t="n">
        <v>2025</v>
      </c>
      <c r="D158" t="inlineStr">
        <is>
          <t>Jan</t>
        </is>
      </c>
      <c r="E158" t="inlineStr">
        <is>
          <t>Middle East</t>
        </is>
      </c>
      <c r="F158" t="inlineStr">
        <is>
          <t>Saudi Arabia</t>
        </is>
      </c>
      <c r="G158" t="inlineStr">
        <is>
          <t>Arab Light</t>
        </is>
      </c>
      <c r="H158" t="inlineStr">
        <is>
          <t>Domestic</t>
        </is>
      </c>
      <c r="I158" t="inlineStr">
        <is>
          <t>National oil company</t>
        </is>
      </c>
      <c r="J158" t="inlineStr">
        <is>
          <t>Fatima Al-Saud</t>
        </is>
      </c>
      <c r="K158" s="70" t="n">
        <v>1453600</v>
      </c>
      <c r="L158" s="71" t="n">
        <v>81.36</v>
      </c>
      <c r="M158" s="71" t="n">
        <v>118264896</v>
      </c>
      <c r="N158" s="71" t="n">
        <v>1182648.96</v>
      </c>
      <c r="O158" s="71" t="n">
        <v>117082247.04</v>
      </c>
      <c r="P158" s="71" t="n">
        <v>27009404.51</v>
      </c>
      <c r="Q158" s="71" t="n">
        <v>90072842.53</v>
      </c>
      <c r="R158" t="inlineStr">
        <is>
          <t>Crude</t>
        </is>
      </c>
      <c r="S158" t="inlineStr">
        <is>
          <t>No</t>
        </is>
      </c>
      <c r="T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SA100150</t>
        </is>
      </c>
      <c r="B159" s="68" t="n">
        <v>45678</v>
      </c>
      <c r="C159" s="69" t="n">
        <v>2025</v>
      </c>
      <c r="D159" t="inlineStr">
        <is>
          <t>Jan</t>
        </is>
      </c>
      <c r="E159" t="inlineStr">
        <is>
          <t>Asia</t>
        </is>
      </c>
      <c r="F159" t="inlineStr">
        <is>
          <t>Japan</t>
        </is>
      </c>
      <c r="G159" t="inlineStr">
        <is>
          <t>Jet fuel</t>
        </is>
      </c>
      <c r="H159" t="inlineStr">
        <is>
          <t>Term contract</t>
        </is>
      </c>
      <c r="I159" t="inlineStr">
        <is>
          <t>Refiner</t>
        </is>
      </c>
      <c r="J159" t="inlineStr">
        <is>
          <t>Ruhi Shaikh</t>
        </is>
      </c>
      <c r="K159" s="70" t="n">
        <v>539120</v>
      </c>
      <c r="L159" s="71" t="n">
        <v>109.82</v>
      </c>
      <c r="M159" s="71" t="n">
        <v>59206158.4</v>
      </c>
      <c r="N159" s="71" t="n">
        <v>0</v>
      </c>
      <c r="O159" s="71" t="n">
        <v>59206158.4</v>
      </c>
      <c r="P159" s="71" t="n">
        <v>40682279.32</v>
      </c>
      <c r="Q159" s="71" t="n">
        <v>18523879.08</v>
      </c>
      <c r="R159" t="inlineStr">
        <is>
          <t>Refined</t>
        </is>
      </c>
      <c r="S159" t="inlineStr">
        <is>
          <t>Yes</t>
        </is>
      </c>
      <c r="T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SA100151</t>
        </is>
      </c>
      <c r="B160" s="68" t="n">
        <v>45678</v>
      </c>
      <c r="C160" s="69" t="n">
        <v>2025</v>
      </c>
      <c r="D160" t="inlineStr">
        <is>
          <t>Jan</t>
        </is>
      </c>
      <c r="E160" t="inlineStr">
        <is>
          <t>Middle East</t>
        </is>
      </c>
      <c r="F160" t="inlineStr">
        <is>
          <t>Saudi Arabia</t>
        </is>
      </c>
      <c r="G160" t="inlineStr">
        <is>
          <t>Gasoline</t>
        </is>
      </c>
      <c r="H160" t="inlineStr">
        <is>
          <t>Domestic</t>
        </is>
      </c>
      <c r="I160" t="inlineStr">
        <is>
          <t>National oil company</t>
        </is>
      </c>
      <c r="J160" t="inlineStr">
        <is>
          <t>Wei Chen</t>
        </is>
      </c>
      <c r="K160" s="70" t="n">
        <v>262200</v>
      </c>
      <c r="L160" s="71" t="n">
        <v>102.48</v>
      </c>
      <c r="M160" s="71" t="n">
        <v>26870256</v>
      </c>
      <c r="N160" s="71" t="n">
        <v>0</v>
      </c>
      <c r="O160" s="71" t="n">
        <v>26870256</v>
      </c>
      <c r="P160" s="71" t="n">
        <v>18428194.43</v>
      </c>
      <c r="Q160" s="71" t="n">
        <v>8442061.57</v>
      </c>
      <c r="R160" t="inlineStr">
        <is>
          <t>Refined</t>
        </is>
      </c>
      <c r="S160" t="inlineStr">
        <is>
          <t>No</t>
        </is>
      </c>
      <c r="T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SA100152</t>
        </is>
      </c>
      <c r="B161" s="68" t="n">
        <v>45678</v>
      </c>
      <c r="C161" s="69" t="n">
        <v>2025</v>
      </c>
      <c r="D161" t="inlineStr">
        <is>
          <t>Jan</t>
        </is>
      </c>
      <c r="E161" t="inlineStr">
        <is>
          <t>Asia</t>
        </is>
      </c>
      <c r="F161" t="inlineStr">
        <is>
          <t>China</t>
        </is>
      </c>
      <c r="G161" t="inlineStr">
        <is>
          <t>Jet fuel</t>
        </is>
      </c>
      <c r="H161" t="inlineStr">
        <is>
          <t>Term contract</t>
        </is>
      </c>
      <c r="I161" t="inlineStr">
        <is>
          <t>Refiner</t>
        </is>
      </c>
      <c r="J161" t="inlineStr">
        <is>
          <t>Wei Chen</t>
        </is>
      </c>
      <c r="K161" s="70" t="n">
        <v>218040</v>
      </c>
      <c r="L161" s="71" t="n">
        <v>103.79</v>
      </c>
      <c r="M161" s="71" t="n">
        <v>22630371.6</v>
      </c>
      <c r="N161" s="71" t="n">
        <v>0</v>
      </c>
      <c r="O161" s="71" t="n">
        <v>22630371.6</v>
      </c>
      <c r="P161" s="71" t="n">
        <v>15838591.09</v>
      </c>
      <c r="Q161" s="71" t="n">
        <v>6791780.51</v>
      </c>
      <c r="R161" t="inlineStr">
        <is>
          <t>Refined</t>
        </is>
      </c>
      <c r="S161" t="inlineStr">
        <is>
          <t>Yes</t>
        </is>
      </c>
      <c r="T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SA100153</t>
        </is>
      </c>
      <c r="B162" s="68" t="n">
        <v>45679</v>
      </c>
      <c r="C162" s="69" t="n">
        <v>2025</v>
      </c>
      <c r="D162" t="inlineStr">
        <is>
          <t>Jan</t>
        </is>
      </c>
      <c r="E162" t="inlineStr">
        <is>
          <t>Asia</t>
        </is>
      </c>
      <c r="F162" t="inlineStr">
        <is>
          <t>China</t>
        </is>
      </c>
      <c r="G162" t="inlineStr">
        <is>
          <t>Diesel</t>
        </is>
      </c>
      <c r="H162" t="inlineStr">
        <is>
          <t>Term contract</t>
        </is>
      </c>
      <c r="I162" t="inlineStr">
        <is>
          <t>Trader</t>
        </is>
      </c>
      <c r="J162" t="inlineStr">
        <is>
          <t>Fatima Al-Saud</t>
        </is>
      </c>
      <c r="K162" s="70" t="n">
        <v>419520</v>
      </c>
      <c r="L162" s="71" t="n">
        <v>98.90000000000001</v>
      </c>
      <c r="M162" s="71" t="n">
        <v>41490528</v>
      </c>
      <c r="N162" s="71" t="n">
        <v>0</v>
      </c>
      <c r="O162" s="71" t="n">
        <v>41490528</v>
      </c>
      <c r="P162" s="71" t="n">
        <v>30203327.07</v>
      </c>
      <c r="Q162" s="71" t="n">
        <v>11287200.93</v>
      </c>
      <c r="R162" t="inlineStr">
        <is>
          <t>Refined</t>
        </is>
      </c>
      <c r="S162" t="inlineStr">
        <is>
          <t>Yes</t>
        </is>
      </c>
      <c r="T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SA100154</t>
        </is>
      </c>
      <c r="B163" s="68" t="n">
        <v>45679</v>
      </c>
      <c r="C163" s="69" t="n">
        <v>2025</v>
      </c>
      <c r="D163" t="inlineStr">
        <is>
          <t>Jan</t>
        </is>
      </c>
      <c r="E163" t="inlineStr">
        <is>
          <t>Middle East</t>
        </is>
      </c>
      <c r="F163" t="inlineStr">
        <is>
          <t>Saudi Arabia</t>
        </is>
      </c>
      <c r="G163" t="inlineStr">
        <is>
          <t>Gasoline</t>
        </is>
      </c>
      <c r="H163" t="inlineStr">
        <is>
          <t>Domestic</t>
        </is>
      </c>
      <c r="I163" t="inlineStr">
        <is>
          <t>Trader</t>
        </is>
      </c>
      <c r="J163" t="inlineStr">
        <is>
          <t>Omar Haddad</t>
        </is>
      </c>
      <c r="K163" s="70" t="n">
        <v>540040</v>
      </c>
      <c r="L163" s="71" t="n">
        <v>94.66</v>
      </c>
      <c r="M163" s="71" t="n">
        <v>51120186.4</v>
      </c>
      <c r="N163" s="71" t="n">
        <v>0</v>
      </c>
      <c r="O163" s="71" t="n">
        <v>51120186.4</v>
      </c>
      <c r="P163" s="71" t="n">
        <v>38669353.1</v>
      </c>
      <c r="Q163" s="71" t="n">
        <v>12450833.3</v>
      </c>
      <c r="R163" t="inlineStr">
        <is>
          <t>Refined</t>
        </is>
      </c>
      <c r="S163" t="inlineStr">
        <is>
          <t>No</t>
        </is>
      </c>
      <c r="T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SA100155</t>
        </is>
      </c>
      <c r="B164" s="68" t="n">
        <v>45679</v>
      </c>
      <c r="C164" s="69" t="n">
        <v>2025</v>
      </c>
      <c r="D164" t="inlineStr">
        <is>
          <t>Jan</t>
        </is>
      </c>
      <c r="E164" t="inlineStr">
        <is>
          <t>Europe</t>
        </is>
      </c>
      <c r="F164" t="inlineStr">
        <is>
          <t>France</t>
        </is>
      </c>
      <c r="G164" t="inlineStr">
        <is>
          <t>Arab Light</t>
        </is>
      </c>
      <c r="H164" t="inlineStr">
        <is>
          <t>Spot</t>
        </is>
      </c>
      <c r="I164" t="inlineStr">
        <is>
          <t>National oil company</t>
        </is>
      </c>
      <c r="J164" t="inlineStr">
        <is>
          <t>Sara Rossi</t>
        </is>
      </c>
      <c r="K164" s="70" t="n">
        <v>496800</v>
      </c>
      <c r="L164" s="71" t="n">
        <v>88.73</v>
      </c>
      <c r="M164" s="71" t="n">
        <v>44081064</v>
      </c>
      <c r="N164" s="71" t="n">
        <v>881621.28</v>
      </c>
      <c r="O164" s="71" t="n">
        <v>43199442.72</v>
      </c>
      <c r="P164" s="71" t="n">
        <v>9283153.08</v>
      </c>
      <c r="Q164" s="71" t="n">
        <v>33916289.64</v>
      </c>
      <c r="R164" t="inlineStr">
        <is>
          <t>Crude</t>
        </is>
      </c>
      <c r="S164" t="inlineStr">
        <is>
          <t>Yes</t>
        </is>
      </c>
      <c r="T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SA100156</t>
        </is>
      </c>
      <c r="B165" s="68" t="n">
        <v>45679</v>
      </c>
      <c r="C165" s="69" t="n">
        <v>2025</v>
      </c>
      <c r="D165" t="inlineStr">
        <is>
          <t>Jan</t>
        </is>
      </c>
      <c r="E165" t="inlineStr">
        <is>
          <t>Asia</t>
        </is>
      </c>
      <c r="F165" t="inlineStr">
        <is>
          <t>India</t>
        </is>
      </c>
      <c r="G165" t="inlineStr">
        <is>
          <t>Arab Medium</t>
        </is>
      </c>
      <c r="H165" t="inlineStr">
        <is>
          <t>Term contract</t>
        </is>
      </c>
      <c r="I165" t="inlineStr">
        <is>
          <t>Refiner</t>
        </is>
      </c>
      <c r="J165" t="inlineStr">
        <is>
          <t>Lucas Martin</t>
        </is>
      </c>
      <c r="K165" s="70" t="n">
        <v>477480</v>
      </c>
      <c r="L165" s="71" t="n">
        <v>80.16</v>
      </c>
      <c r="M165" s="71" t="n">
        <v>38274796.8</v>
      </c>
      <c r="N165" s="71" t="n">
        <v>0</v>
      </c>
      <c r="O165" s="71" t="n">
        <v>38274796.8</v>
      </c>
      <c r="P165" s="71" t="n">
        <v>8207452.78</v>
      </c>
      <c r="Q165" s="71" t="n">
        <v>30067344.02</v>
      </c>
      <c r="R165" t="inlineStr">
        <is>
          <t>Crude</t>
        </is>
      </c>
      <c r="S165" t="inlineStr">
        <is>
          <t>Yes</t>
        </is>
      </c>
      <c r="T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SA100157</t>
        </is>
      </c>
      <c r="B166" s="68" t="n">
        <v>45679</v>
      </c>
      <c r="C166" s="69" t="n">
        <v>2025</v>
      </c>
      <c r="D166" t="inlineStr">
        <is>
          <t>Jan</t>
        </is>
      </c>
      <c r="E166" t="inlineStr">
        <is>
          <t>Europe</t>
        </is>
      </c>
      <c r="F166" t="inlineStr">
        <is>
          <t>Netherlands</t>
        </is>
      </c>
      <c r="G166" t="inlineStr">
        <is>
          <t>Arab Light</t>
        </is>
      </c>
      <c r="H166" t="inlineStr">
        <is>
          <t>Term contract</t>
        </is>
      </c>
      <c r="I166" t="inlineStr">
        <is>
          <t>National oil company</t>
        </is>
      </c>
      <c r="J166" t="inlineStr">
        <is>
          <t>Priya Nair</t>
        </is>
      </c>
      <c r="K166" s="70" t="n">
        <v>1465560</v>
      </c>
      <c r="L166" s="71" t="n">
        <v>81.95</v>
      </c>
      <c r="M166" s="71" t="n">
        <v>120102642</v>
      </c>
      <c r="N166" s="71" t="n">
        <v>2402052.84</v>
      </c>
      <c r="O166" s="71" t="n">
        <v>117700589.16</v>
      </c>
      <c r="P166" s="71" t="n">
        <v>27103429.46</v>
      </c>
      <c r="Q166" s="71" t="n">
        <v>90597159.7</v>
      </c>
      <c r="R166" t="inlineStr">
        <is>
          <t>Crude</t>
        </is>
      </c>
      <c r="S166" t="inlineStr">
        <is>
          <t>Yes</t>
        </is>
      </c>
      <c r="T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SA100158</t>
        </is>
      </c>
      <c r="B167" s="68" t="n">
        <v>45679</v>
      </c>
      <c r="C167" s="69" t="n">
        <v>2025</v>
      </c>
      <c r="D167" t="inlineStr">
        <is>
          <t>Jan</t>
        </is>
      </c>
      <c r="E167" t="inlineStr">
        <is>
          <t>Middle East</t>
        </is>
      </c>
      <c r="F167" t="inlineStr">
        <is>
          <t>Saudi Arabia</t>
        </is>
      </c>
      <c r="G167" t="inlineStr">
        <is>
          <t>Gasoline</t>
        </is>
      </c>
      <c r="H167" t="inlineStr">
        <is>
          <t>Domestic</t>
        </is>
      </c>
      <c r="I167" t="inlineStr">
        <is>
          <t>National oil company</t>
        </is>
      </c>
      <c r="J167" t="inlineStr">
        <is>
          <t>Ruhi Shaikh</t>
        </is>
      </c>
      <c r="K167" s="70" t="n">
        <v>288880</v>
      </c>
      <c r="L167" s="71" t="n">
        <v>93.56999999999999</v>
      </c>
      <c r="M167" s="71" t="n">
        <v>27030501.6</v>
      </c>
      <c r="N167" s="71" t="n">
        <v>0</v>
      </c>
      <c r="O167" s="71" t="n">
        <v>27030501.6</v>
      </c>
      <c r="P167" s="71" t="n">
        <v>19633006.61</v>
      </c>
      <c r="Q167" s="71" t="n">
        <v>7397494.99</v>
      </c>
      <c r="R167" t="inlineStr">
        <is>
          <t>Refined</t>
        </is>
      </c>
      <c r="S167" t="inlineStr">
        <is>
          <t>No</t>
        </is>
      </c>
      <c r="T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SA100159</t>
        </is>
      </c>
      <c r="B168" s="68" t="n">
        <v>45680</v>
      </c>
      <c r="C168" s="69" t="n">
        <v>2025</v>
      </c>
      <c r="D168" t="inlineStr">
        <is>
          <t>Jan</t>
        </is>
      </c>
      <c r="E168" t="inlineStr">
        <is>
          <t>Asia</t>
        </is>
      </c>
      <c r="F168" t="inlineStr">
        <is>
          <t>Japan</t>
        </is>
      </c>
      <c r="G168" t="inlineStr">
        <is>
          <t>Arab Heavy</t>
        </is>
      </c>
      <c r="H168" t="inlineStr">
        <is>
          <t>Term contract</t>
        </is>
      </c>
      <c r="I168" t="inlineStr">
        <is>
          <t>Trader</t>
        </is>
      </c>
      <c r="J168" t="inlineStr">
        <is>
          <t>Zoya Ahmed</t>
        </is>
      </c>
      <c r="K168" s="70" t="n">
        <v>1429680</v>
      </c>
      <c r="L168" s="71" t="n">
        <v>72.11</v>
      </c>
      <c r="M168" s="71" t="n">
        <v>103094224.8</v>
      </c>
      <c r="N168" s="71" t="n">
        <v>2061884.5</v>
      </c>
      <c r="O168" s="71" t="n">
        <v>101032340.3</v>
      </c>
      <c r="P168" s="71" t="n">
        <v>25904446.09</v>
      </c>
      <c r="Q168" s="71" t="n">
        <v>75127894.20999999</v>
      </c>
      <c r="R168" t="inlineStr">
        <is>
          <t>Crude</t>
        </is>
      </c>
      <c r="S168" t="inlineStr">
        <is>
          <t>Yes</t>
        </is>
      </c>
      <c r="T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SA100160</t>
        </is>
      </c>
      <c r="B169" s="68" t="n">
        <v>45680</v>
      </c>
      <c r="C169" s="69" t="n">
        <v>2025</v>
      </c>
      <c r="D169" t="inlineStr">
        <is>
          <t>Jan</t>
        </is>
      </c>
      <c r="E169" t="inlineStr">
        <is>
          <t>Asia</t>
        </is>
      </c>
      <c r="F169" t="inlineStr">
        <is>
          <t>South Korea</t>
        </is>
      </c>
      <c r="G169" t="inlineStr">
        <is>
          <t>Arab Light</t>
        </is>
      </c>
      <c r="H169" t="inlineStr">
        <is>
          <t>Term contract</t>
        </is>
      </c>
      <c r="I169" t="inlineStr">
        <is>
          <t>Refiner</t>
        </is>
      </c>
      <c r="J169" t="inlineStr">
        <is>
          <t>Ruhi Shaikh</t>
        </is>
      </c>
      <c r="K169" s="70" t="n">
        <v>1041440</v>
      </c>
      <c r="L169" s="71" t="n">
        <v>77.47</v>
      </c>
      <c r="M169" s="71" t="n">
        <v>80680356.8</v>
      </c>
      <c r="N169" s="71" t="n">
        <v>806803.5699999999</v>
      </c>
      <c r="O169" s="71" t="n">
        <v>79873553.23</v>
      </c>
      <c r="P169" s="71" t="n">
        <v>18372509.63</v>
      </c>
      <c r="Q169" s="71" t="n">
        <v>61501043.6</v>
      </c>
      <c r="R169" t="inlineStr">
        <is>
          <t>Crude</t>
        </is>
      </c>
      <c r="S169" t="inlineStr">
        <is>
          <t>Yes</t>
        </is>
      </c>
      <c r="T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SA100161</t>
        </is>
      </c>
      <c r="B170" s="68" t="n">
        <v>45680</v>
      </c>
      <c r="C170" s="69" t="n">
        <v>2025</v>
      </c>
      <c r="D170" t="inlineStr">
        <is>
          <t>Jan</t>
        </is>
      </c>
      <c r="E170" t="inlineStr">
        <is>
          <t>Asia</t>
        </is>
      </c>
      <c r="F170" t="inlineStr">
        <is>
          <t>Japan</t>
        </is>
      </c>
      <c r="G170" t="inlineStr">
        <is>
          <t>Gasoline</t>
        </is>
      </c>
      <c r="H170" t="inlineStr">
        <is>
          <t>Spot</t>
        </is>
      </c>
      <c r="I170" t="inlineStr">
        <is>
          <t>National oil company</t>
        </is>
      </c>
      <c r="J170" t="inlineStr">
        <is>
          <t>Zoya Ahmed</t>
        </is>
      </c>
      <c r="K170" s="70" t="n">
        <v>184000</v>
      </c>
      <c r="L170" s="71" t="n">
        <v>85.78</v>
      </c>
      <c r="M170" s="71" t="n">
        <v>15783520</v>
      </c>
      <c r="N170" s="71" t="n">
        <v>315670.4</v>
      </c>
      <c r="O170" s="71" t="n">
        <v>15467849.6</v>
      </c>
      <c r="P170" s="71" t="n">
        <v>13234385.37</v>
      </c>
      <c r="Q170" s="71" t="n">
        <v>2233464.23</v>
      </c>
      <c r="R170" t="inlineStr">
        <is>
          <t>Refined</t>
        </is>
      </c>
      <c r="S170" t="inlineStr">
        <is>
          <t>Yes</t>
        </is>
      </c>
      <c r="T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SA100162</t>
        </is>
      </c>
      <c r="B171" s="68" t="n">
        <v>45680</v>
      </c>
      <c r="C171" s="69" t="n">
        <v>2025</v>
      </c>
      <c r="D171" t="inlineStr">
        <is>
          <t>Jan</t>
        </is>
      </c>
      <c r="E171" t="inlineStr">
        <is>
          <t>Asia</t>
        </is>
      </c>
      <c r="F171" t="inlineStr">
        <is>
          <t>South Korea</t>
        </is>
      </c>
      <c r="G171" t="inlineStr">
        <is>
          <t>Arab Medium</t>
        </is>
      </c>
      <c r="H171" t="inlineStr">
        <is>
          <t>Term contract</t>
        </is>
      </c>
      <c r="I171" t="inlineStr">
        <is>
          <t>Refiner</t>
        </is>
      </c>
      <c r="J171" t="inlineStr">
        <is>
          <t>Ruhi Shaikh</t>
        </is>
      </c>
      <c r="K171" s="70" t="n">
        <v>1475680</v>
      </c>
      <c r="L171" s="71" t="n">
        <v>73.11</v>
      </c>
      <c r="M171" s="71" t="n">
        <v>107886964.8</v>
      </c>
      <c r="N171" s="71" t="n">
        <v>1078869.65</v>
      </c>
      <c r="O171" s="71" t="n">
        <v>106808095.15</v>
      </c>
      <c r="P171" s="71" t="n">
        <v>25513800.09</v>
      </c>
      <c r="Q171" s="71" t="n">
        <v>81294295.06</v>
      </c>
      <c r="R171" t="inlineStr">
        <is>
          <t>Crude</t>
        </is>
      </c>
      <c r="S171" t="inlineStr">
        <is>
          <t>Yes</t>
        </is>
      </c>
      <c r="T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SA100163</t>
        </is>
      </c>
      <c r="B172" s="68" t="n">
        <v>45680</v>
      </c>
      <c r="C172" s="69" t="n">
        <v>2025</v>
      </c>
      <c r="D172" t="inlineStr">
        <is>
          <t>Jan</t>
        </is>
      </c>
      <c r="E172" t="inlineStr">
        <is>
          <t>Europe</t>
        </is>
      </c>
      <c r="F172" t="inlineStr">
        <is>
          <t>France</t>
        </is>
      </c>
      <c r="G172" t="inlineStr">
        <is>
          <t>Arab Heavy</t>
        </is>
      </c>
      <c r="H172" t="inlineStr">
        <is>
          <t>Spot</t>
        </is>
      </c>
      <c r="I172" t="inlineStr">
        <is>
          <t>Trader</t>
        </is>
      </c>
      <c r="J172" t="inlineStr">
        <is>
          <t>Amir Khan</t>
        </is>
      </c>
      <c r="K172" s="70" t="n">
        <v>1333080</v>
      </c>
      <c r="L172" s="71" t="n">
        <v>70.20999999999999</v>
      </c>
      <c r="M172" s="71" t="n">
        <v>93595546.8</v>
      </c>
      <c r="N172" s="71" t="n">
        <v>0</v>
      </c>
      <c r="O172" s="71" t="n">
        <v>93595546.8</v>
      </c>
      <c r="P172" s="71" t="n">
        <v>23837708.95</v>
      </c>
      <c r="Q172" s="71" t="n">
        <v>69757837.84999999</v>
      </c>
      <c r="R172" t="inlineStr">
        <is>
          <t>Crude</t>
        </is>
      </c>
      <c r="S172" t="inlineStr">
        <is>
          <t>Yes</t>
        </is>
      </c>
      <c r="T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SA100164</t>
        </is>
      </c>
      <c r="B173" s="68" t="n">
        <v>45680</v>
      </c>
      <c r="C173" s="69" t="n">
        <v>2025</v>
      </c>
      <c r="D173" t="inlineStr">
        <is>
          <t>Jan</t>
        </is>
      </c>
      <c r="E173" t="inlineStr">
        <is>
          <t>Asia</t>
        </is>
      </c>
      <c r="F173" t="inlineStr">
        <is>
          <t>Japan</t>
        </is>
      </c>
      <c r="G173" t="inlineStr">
        <is>
          <t>Arab Heavy</t>
        </is>
      </c>
      <c r="H173" t="inlineStr">
        <is>
          <t>Term contract</t>
        </is>
      </c>
      <c r="I173" t="inlineStr">
        <is>
          <t>Refiner</t>
        </is>
      </c>
      <c r="J173" t="inlineStr">
        <is>
          <t>Fatima Al-Saud</t>
        </is>
      </c>
      <c r="K173" s="70" t="n">
        <v>1465560</v>
      </c>
      <c r="L173" s="71" t="n">
        <v>70.41</v>
      </c>
      <c r="M173" s="71" t="n">
        <v>103190079.6</v>
      </c>
      <c r="N173" s="71" t="n">
        <v>1031900.8</v>
      </c>
      <c r="O173" s="71" t="n">
        <v>102158178.8</v>
      </c>
      <c r="P173" s="71" t="n">
        <v>26246077.57</v>
      </c>
      <c r="Q173" s="71" t="n">
        <v>75912101.23</v>
      </c>
      <c r="R173" t="inlineStr">
        <is>
          <t>Crude</t>
        </is>
      </c>
      <c r="S173" t="inlineStr">
        <is>
          <t>Yes</t>
        </is>
      </c>
      <c r="T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SA100165</t>
        </is>
      </c>
      <c r="B174" s="68" t="n">
        <v>45680</v>
      </c>
      <c r="C174" s="69" t="n">
        <v>2025</v>
      </c>
      <c r="D174" t="inlineStr">
        <is>
          <t>Jan</t>
        </is>
      </c>
      <c r="E174" t="inlineStr">
        <is>
          <t>Europe</t>
        </is>
      </c>
      <c r="F174" t="inlineStr">
        <is>
          <t>France</t>
        </is>
      </c>
      <c r="G174" t="inlineStr">
        <is>
          <t>Arab Light</t>
        </is>
      </c>
      <c r="H174" t="inlineStr">
        <is>
          <t>Term contract</t>
        </is>
      </c>
      <c r="I174" t="inlineStr">
        <is>
          <t>Trader</t>
        </is>
      </c>
      <c r="J174" t="inlineStr">
        <is>
          <t>Mei Lin</t>
        </is>
      </c>
      <c r="K174" s="70" t="n">
        <v>1368960</v>
      </c>
      <c r="L174" s="71" t="n">
        <v>79.70999999999999</v>
      </c>
      <c r="M174" s="71" t="n">
        <v>109119801.6</v>
      </c>
      <c r="N174" s="71" t="n">
        <v>0</v>
      </c>
      <c r="O174" s="71" t="n">
        <v>109119801.6</v>
      </c>
      <c r="P174" s="71" t="n">
        <v>25327069.58</v>
      </c>
      <c r="Q174" s="71" t="n">
        <v>83792732.02</v>
      </c>
      <c r="R174" t="inlineStr">
        <is>
          <t>Crude</t>
        </is>
      </c>
      <c r="S174" t="inlineStr">
        <is>
          <t>Yes</t>
        </is>
      </c>
      <c r="T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SA100166</t>
        </is>
      </c>
      <c r="B175" s="68" t="n">
        <v>45680</v>
      </c>
      <c r="C175" s="69" t="n">
        <v>2025</v>
      </c>
      <c r="D175" t="inlineStr">
        <is>
          <t>Jan</t>
        </is>
      </c>
      <c r="E175" t="inlineStr">
        <is>
          <t>Middle East</t>
        </is>
      </c>
      <c r="F175" t="inlineStr">
        <is>
          <t>Bahrain</t>
        </is>
      </c>
      <c r="G175" t="inlineStr">
        <is>
          <t>Arab Light</t>
        </is>
      </c>
      <c r="H175" t="inlineStr">
        <is>
          <t>Term contract</t>
        </is>
      </c>
      <c r="I175" t="inlineStr">
        <is>
          <t>National oil company</t>
        </is>
      </c>
      <c r="J175" t="inlineStr">
        <is>
          <t>Yuki Sato</t>
        </is>
      </c>
      <c r="K175" s="70" t="n">
        <v>1619200</v>
      </c>
      <c r="L175" s="71" t="n">
        <v>87.63</v>
      </c>
      <c r="M175" s="71" t="n">
        <v>141890496</v>
      </c>
      <c r="N175" s="71" t="n">
        <v>0</v>
      </c>
      <c r="O175" s="71" t="n">
        <v>141890496</v>
      </c>
      <c r="P175" s="71" t="n">
        <v>29870210.05</v>
      </c>
      <c r="Q175" s="71" t="n">
        <v>112020285.95</v>
      </c>
      <c r="R175" t="inlineStr">
        <is>
          <t>Crude</t>
        </is>
      </c>
      <c r="S175" t="inlineStr">
        <is>
          <t>Yes</t>
        </is>
      </c>
      <c r="T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SA100167</t>
        </is>
      </c>
      <c r="B176" s="68" t="n">
        <v>45680</v>
      </c>
      <c r="C176" s="69" t="n">
        <v>2025</v>
      </c>
      <c r="D176" t="inlineStr">
        <is>
          <t>Jan</t>
        </is>
      </c>
      <c r="E176" t="inlineStr">
        <is>
          <t>Asia</t>
        </is>
      </c>
      <c r="F176" t="inlineStr">
        <is>
          <t>India</t>
        </is>
      </c>
      <c r="G176" t="inlineStr">
        <is>
          <t>Jet fuel</t>
        </is>
      </c>
      <c r="H176" t="inlineStr">
        <is>
          <t>Term contract</t>
        </is>
      </c>
      <c r="I176" t="inlineStr">
        <is>
          <t>National oil company</t>
        </is>
      </c>
      <c r="J176" t="inlineStr">
        <is>
          <t>Mei Lin</t>
        </is>
      </c>
      <c r="K176" s="70" t="n">
        <v>418600</v>
      </c>
      <c r="L176" s="71" t="n">
        <v>98.59999999999999</v>
      </c>
      <c r="M176" s="71" t="n">
        <v>41273960</v>
      </c>
      <c r="N176" s="71" t="n">
        <v>0</v>
      </c>
      <c r="O176" s="71" t="n">
        <v>41273960</v>
      </c>
      <c r="P176" s="71" t="n">
        <v>30153886.51</v>
      </c>
      <c r="Q176" s="71" t="n">
        <v>11120073.49</v>
      </c>
      <c r="R176" t="inlineStr">
        <is>
          <t>Refined</t>
        </is>
      </c>
      <c r="S176" t="inlineStr">
        <is>
          <t>Yes</t>
        </is>
      </c>
      <c r="T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SA100168</t>
        </is>
      </c>
      <c r="B177" s="68" t="n">
        <v>45680</v>
      </c>
      <c r="C177" s="69" t="n">
        <v>2025</v>
      </c>
      <c r="D177" t="inlineStr">
        <is>
          <t>Jan</t>
        </is>
      </c>
      <c r="E177" t="inlineStr">
        <is>
          <t>Middle East</t>
        </is>
      </c>
      <c r="F177" t="inlineStr">
        <is>
          <t>Bahrain</t>
        </is>
      </c>
      <c r="G177" t="inlineStr">
        <is>
          <t>Arab Extra Light</t>
        </is>
      </c>
      <c r="H177" t="inlineStr">
        <is>
          <t>Term contract</t>
        </is>
      </c>
      <c r="I177" t="inlineStr">
        <is>
          <t>National oil company</t>
        </is>
      </c>
      <c r="J177" t="inlineStr">
        <is>
          <t>Ana Costa</t>
        </is>
      </c>
      <c r="K177" s="70" t="n">
        <v>323840</v>
      </c>
      <c r="L177" s="71" t="n">
        <v>82.42</v>
      </c>
      <c r="M177" s="71" t="n">
        <v>26690892.8</v>
      </c>
      <c r="N177" s="71" t="n">
        <v>0</v>
      </c>
      <c r="O177" s="71" t="n">
        <v>26690892.8</v>
      </c>
      <c r="P177" s="71" t="n">
        <v>5797449.6</v>
      </c>
      <c r="Q177" s="71" t="n">
        <v>20893443.2</v>
      </c>
      <c r="R177" t="inlineStr">
        <is>
          <t>Crude</t>
        </is>
      </c>
      <c r="S177" t="inlineStr">
        <is>
          <t>Yes</t>
        </is>
      </c>
      <c r="T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SA100169</t>
        </is>
      </c>
      <c r="B178" s="68" t="n">
        <v>45680</v>
      </c>
      <c r="C178" s="69" t="n">
        <v>2025</v>
      </c>
      <c r="D178" t="inlineStr">
        <is>
          <t>Jan</t>
        </is>
      </c>
      <c r="E178" t="inlineStr">
        <is>
          <t>Europe</t>
        </is>
      </c>
      <c r="F178" t="inlineStr">
        <is>
          <t>France</t>
        </is>
      </c>
      <c r="G178" t="inlineStr">
        <is>
          <t>Arab Heavy</t>
        </is>
      </c>
      <c r="H178" t="inlineStr">
        <is>
          <t>Spot</t>
        </is>
      </c>
      <c r="I178" t="inlineStr">
        <is>
          <t>Refiner</t>
        </is>
      </c>
      <c r="J178" t="inlineStr">
        <is>
          <t>Yuki Sato</t>
        </is>
      </c>
      <c r="K178" s="70" t="n">
        <v>287960</v>
      </c>
      <c r="L178" s="71" t="n">
        <v>83.36</v>
      </c>
      <c r="M178" s="71" t="n">
        <v>24004345.6</v>
      </c>
      <c r="N178" s="71" t="n">
        <v>480086.91</v>
      </c>
      <c r="O178" s="71" t="n">
        <v>23524258.69</v>
      </c>
      <c r="P178" s="71" t="n">
        <v>5076040.48</v>
      </c>
      <c r="Q178" s="71" t="n">
        <v>18448218.21</v>
      </c>
      <c r="R178" t="inlineStr">
        <is>
          <t>Crude</t>
        </is>
      </c>
      <c r="S178" t="inlineStr">
        <is>
          <t>Yes</t>
        </is>
      </c>
      <c r="T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SA100170</t>
        </is>
      </c>
      <c r="B179" s="68" t="n">
        <v>45680</v>
      </c>
      <c r="C179" s="69" t="n">
        <v>2025</v>
      </c>
      <c r="D179" t="inlineStr">
        <is>
          <t>Jan</t>
        </is>
      </c>
      <c r="E179" t="inlineStr">
        <is>
          <t>Asia</t>
        </is>
      </c>
      <c r="F179" t="inlineStr">
        <is>
          <t>India</t>
        </is>
      </c>
      <c r="G179" t="inlineStr">
        <is>
          <t>Arab Heavy</t>
        </is>
      </c>
      <c r="H179" t="inlineStr">
        <is>
          <t>Spot</t>
        </is>
      </c>
      <c r="I179" t="inlineStr">
        <is>
          <t>Refiner</t>
        </is>
      </c>
      <c r="J179" t="inlineStr">
        <is>
          <t>Shraddha Kulkarni</t>
        </is>
      </c>
      <c r="K179" s="70" t="n">
        <v>841800</v>
      </c>
      <c r="L179" s="71" t="n">
        <v>70.83</v>
      </c>
      <c r="M179" s="71" t="n">
        <v>59624694</v>
      </c>
      <c r="N179" s="71" t="n">
        <v>596246.9399999999</v>
      </c>
      <c r="O179" s="71" t="n">
        <v>59028447.06</v>
      </c>
      <c r="P179" s="71" t="n">
        <v>14780559.21</v>
      </c>
      <c r="Q179" s="71" t="n">
        <v>44247887.85</v>
      </c>
      <c r="R179" t="inlineStr">
        <is>
          <t>Crude</t>
        </is>
      </c>
      <c r="S179" t="inlineStr">
        <is>
          <t>Yes</t>
        </is>
      </c>
      <c r="T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SA100171</t>
        </is>
      </c>
      <c r="B180" s="68" t="n">
        <v>45680</v>
      </c>
      <c r="C180" s="69" t="n">
        <v>2025</v>
      </c>
      <c r="D180" t="inlineStr">
        <is>
          <t>Jan</t>
        </is>
      </c>
      <c r="E180" t="inlineStr">
        <is>
          <t>Middle East</t>
        </is>
      </c>
      <c r="F180" t="inlineStr">
        <is>
          <t>UAE</t>
        </is>
      </c>
      <c r="G180" t="inlineStr">
        <is>
          <t>Arab Light</t>
        </is>
      </c>
      <c r="H180" t="inlineStr">
        <is>
          <t>Term contract</t>
        </is>
      </c>
      <c r="I180" t="inlineStr">
        <is>
          <t>Trader</t>
        </is>
      </c>
      <c r="J180" t="inlineStr">
        <is>
          <t>Ruhi Shaikh</t>
        </is>
      </c>
      <c r="K180" s="70" t="n">
        <v>668840</v>
      </c>
      <c r="L180" s="71" t="n">
        <v>80.61</v>
      </c>
      <c r="M180" s="71" t="n">
        <v>53915192.4</v>
      </c>
      <c r="N180" s="71" t="n">
        <v>1078303.85</v>
      </c>
      <c r="O180" s="71" t="n">
        <v>52836888.55</v>
      </c>
      <c r="P180" s="71" t="n">
        <v>11823237.81</v>
      </c>
      <c r="Q180" s="71" t="n">
        <v>41013650.74</v>
      </c>
      <c r="R180" t="inlineStr">
        <is>
          <t>Crude</t>
        </is>
      </c>
      <c r="S180" t="inlineStr">
        <is>
          <t>Yes</t>
        </is>
      </c>
      <c r="T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SA100172</t>
        </is>
      </c>
      <c r="B181" s="68" t="n">
        <v>45680</v>
      </c>
      <c r="C181" s="69" t="n">
        <v>2025</v>
      </c>
      <c r="D181" t="inlineStr">
        <is>
          <t>Jan</t>
        </is>
      </c>
      <c r="E181" t="inlineStr">
        <is>
          <t>Asia</t>
        </is>
      </c>
      <c r="F181" t="inlineStr">
        <is>
          <t>India</t>
        </is>
      </c>
      <c r="G181" t="inlineStr">
        <is>
          <t>Jet fuel</t>
        </is>
      </c>
      <c r="H181" t="inlineStr">
        <is>
          <t>Term contract</t>
        </is>
      </c>
      <c r="I181" t="inlineStr">
        <is>
          <t>National oil company</t>
        </is>
      </c>
      <c r="J181" t="inlineStr">
        <is>
          <t>Noah Smith</t>
        </is>
      </c>
      <c r="K181" s="70" t="n">
        <v>232760</v>
      </c>
      <c r="L181" s="71" t="n">
        <v>104.34</v>
      </c>
      <c r="M181" s="71" t="n">
        <v>24286178.4</v>
      </c>
      <c r="N181" s="71" t="n">
        <v>0</v>
      </c>
      <c r="O181" s="71" t="n">
        <v>24286178.4</v>
      </c>
      <c r="P181" s="71" t="n">
        <v>16477746.73</v>
      </c>
      <c r="Q181" s="71" t="n">
        <v>7808431.67</v>
      </c>
      <c r="R181" t="inlineStr">
        <is>
          <t>Refined</t>
        </is>
      </c>
      <c r="S181" t="inlineStr">
        <is>
          <t>Yes</t>
        </is>
      </c>
      <c r="T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SA100173</t>
        </is>
      </c>
      <c r="B182" s="68" t="n">
        <v>45680</v>
      </c>
      <c r="C182" s="69" t="n">
        <v>2025</v>
      </c>
      <c r="D182" t="inlineStr">
        <is>
          <t>Jan</t>
        </is>
      </c>
      <c r="E182" t="inlineStr">
        <is>
          <t>Europe</t>
        </is>
      </c>
      <c r="F182" t="inlineStr">
        <is>
          <t>Italy</t>
        </is>
      </c>
      <c r="G182" t="inlineStr">
        <is>
          <t>Diesel</t>
        </is>
      </c>
      <c r="H182" t="inlineStr">
        <is>
          <t>Term contract</t>
        </is>
      </c>
      <c r="I182" t="inlineStr">
        <is>
          <t>National oil company</t>
        </is>
      </c>
      <c r="J182" t="inlineStr">
        <is>
          <t>Zoya Ahmed</t>
        </is>
      </c>
      <c r="K182" s="70" t="n">
        <v>200560</v>
      </c>
      <c r="L182" s="71" t="n">
        <v>90.31</v>
      </c>
      <c r="M182" s="71" t="n">
        <v>18112573.6</v>
      </c>
      <c r="N182" s="71" t="n">
        <v>362251.47</v>
      </c>
      <c r="O182" s="71" t="n">
        <v>17750322.13</v>
      </c>
      <c r="P182" s="71" t="n">
        <v>14693294.71</v>
      </c>
      <c r="Q182" s="71" t="n">
        <v>3057027.42</v>
      </c>
      <c r="R182" t="inlineStr">
        <is>
          <t>Refined</t>
        </is>
      </c>
      <c r="S182" t="inlineStr">
        <is>
          <t>Yes</t>
        </is>
      </c>
      <c r="T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SA100174</t>
        </is>
      </c>
      <c r="B183" s="68" t="n">
        <v>45681</v>
      </c>
      <c r="C183" s="69" t="n">
        <v>2025</v>
      </c>
      <c r="D183" t="inlineStr">
        <is>
          <t>Jan</t>
        </is>
      </c>
      <c r="E183" t="inlineStr">
        <is>
          <t>Middle East</t>
        </is>
      </c>
      <c r="F183" t="inlineStr">
        <is>
          <t>UAE</t>
        </is>
      </c>
      <c r="G183" t="inlineStr">
        <is>
          <t>Arab Medium</t>
        </is>
      </c>
      <c r="H183" t="inlineStr">
        <is>
          <t>Term contract</t>
        </is>
      </c>
      <c r="I183" t="inlineStr">
        <is>
          <t>National oil company</t>
        </is>
      </c>
      <c r="J183" t="inlineStr">
        <is>
          <t>Sophie Müller</t>
        </is>
      </c>
      <c r="K183" s="70" t="n">
        <v>491280</v>
      </c>
      <c r="L183" s="71" t="n">
        <v>74.06</v>
      </c>
      <c r="M183" s="71" t="n">
        <v>36384196.8</v>
      </c>
      <c r="N183" s="71" t="n">
        <v>727683.9399999999</v>
      </c>
      <c r="O183" s="71" t="n">
        <v>35656512.86</v>
      </c>
      <c r="P183" s="71" t="n">
        <v>8427194.439999999</v>
      </c>
      <c r="Q183" s="71" t="n">
        <v>27229318.42</v>
      </c>
      <c r="R183" t="inlineStr">
        <is>
          <t>Crude</t>
        </is>
      </c>
      <c r="S183" t="inlineStr">
        <is>
          <t>Yes</t>
        </is>
      </c>
      <c r="T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SA100175</t>
        </is>
      </c>
      <c r="B184" s="68" t="n">
        <v>45681</v>
      </c>
      <c r="C184" s="69" t="n">
        <v>2025</v>
      </c>
      <c r="D184" t="inlineStr">
        <is>
          <t>Jan</t>
        </is>
      </c>
      <c r="E184" t="inlineStr">
        <is>
          <t>Asia</t>
        </is>
      </c>
      <c r="F184" t="inlineStr">
        <is>
          <t>Japan</t>
        </is>
      </c>
      <c r="G184" t="inlineStr">
        <is>
          <t>Diesel</t>
        </is>
      </c>
      <c r="H184" t="inlineStr">
        <is>
          <t>Term contract</t>
        </is>
      </c>
      <c r="I184" t="inlineStr">
        <is>
          <t>National oil company</t>
        </is>
      </c>
      <c r="J184" t="inlineStr">
        <is>
          <t>Aisha Bello</t>
        </is>
      </c>
      <c r="K184" s="70" t="n">
        <v>371680</v>
      </c>
      <c r="L184" s="71" t="n">
        <v>96.65000000000001</v>
      </c>
      <c r="M184" s="71" t="n">
        <v>35922872</v>
      </c>
      <c r="N184" s="71" t="n">
        <v>359228.72</v>
      </c>
      <c r="O184" s="71" t="n">
        <v>35563643.28</v>
      </c>
      <c r="P184" s="71" t="n">
        <v>27003516.18</v>
      </c>
      <c r="Q184" s="71" t="n">
        <v>8560127.1</v>
      </c>
      <c r="R184" t="inlineStr">
        <is>
          <t>Refined</t>
        </is>
      </c>
      <c r="S184" t="inlineStr">
        <is>
          <t>Yes</t>
        </is>
      </c>
      <c r="T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SA100176</t>
        </is>
      </c>
      <c r="B185" s="68" t="n">
        <v>45681</v>
      </c>
      <c r="C185" s="69" t="n">
        <v>2025</v>
      </c>
      <c r="D185" t="inlineStr">
        <is>
          <t>Jan</t>
        </is>
      </c>
      <c r="E185" t="inlineStr">
        <is>
          <t>Europe</t>
        </is>
      </c>
      <c r="F185" t="inlineStr">
        <is>
          <t>Netherlands</t>
        </is>
      </c>
      <c r="G185" t="inlineStr">
        <is>
          <t>Diesel</t>
        </is>
      </c>
      <c r="H185" t="inlineStr">
        <is>
          <t>Spot</t>
        </is>
      </c>
      <c r="I185" t="inlineStr">
        <is>
          <t>National oil company</t>
        </is>
      </c>
      <c r="J185" t="inlineStr">
        <is>
          <t>Ravindra Patil</t>
        </is>
      </c>
      <c r="K185" s="70" t="n">
        <v>243800</v>
      </c>
      <c r="L185" s="71" t="n">
        <v>100.96</v>
      </c>
      <c r="M185" s="71" t="n">
        <v>24614048</v>
      </c>
      <c r="N185" s="71" t="n">
        <v>246140.48</v>
      </c>
      <c r="O185" s="71" t="n">
        <v>24367907.52</v>
      </c>
      <c r="P185" s="71" t="n">
        <v>17679490.63</v>
      </c>
      <c r="Q185" s="71" t="n">
        <v>6688416.89</v>
      </c>
      <c r="R185" t="inlineStr">
        <is>
          <t>Refined</t>
        </is>
      </c>
      <c r="S185" t="inlineStr">
        <is>
          <t>Yes</t>
        </is>
      </c>
      <c r="T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SA100177</t>
        </is>
      </c>
      <c r="B186" s="68" t="n">
        <v>45681</v>
      </c>
      <c r="C186" s="69" t="n">
        <v>2025</v>
      </c>
      <c r="D186" t="inlineStr">
        <is>
          <t>Jan</t>
        </is>
      </c>
      <c r="E186" t="inlineStr">
        <is>
          <t>Asia</t>
        </is>
      </c>
      <c r="F186" t="inlineStr">
        <is>
          <t>India</t>
        </is>
      </c>
      <c r="G186" t="inlineStr">
        <is>
          <t>Arab Medium</t>
        </is>
      </c>
      <c r="H186" t="inlineStr">
        <is>
          <t>Spot</t>
        </is>
      </c>
      <c r="I186" t="inlineStr">
        <is>
          <t>Refiner</t>
        </is>
      </c>
      <c r="J186" t="inlineStr">
        <is>
          <t>Yuki Sato</t>
        </is>
      </c>
      <c r="K186" s="70" t="n">
        <v>1494080</v>
      </c>
      <c r="L186" s="71" t="n">
        <v>83.29000000000001</v>
      </c>
      <c r="M186" s="71" t="n">
        <v>124441923.2</v>
      </c>
      <c r="N186" s="71" t="n">
        <v>2488838.46</v>
      </c>
      <c r="O186" s="71" t="n">
        <v>121953084.74</v>
      </c>
      <c r="P186" s="71" t="n">
        <v>26060893.88</v>
      </c>
      <c r="Q186" s="71" t="n">
        <v>95892190.86</v>
      </c>
      <c r="R186" t="inlineStr">
        <is>
          <t>Crude</t>
        </is>
      </c>
      <c r="S186" t="inlineStr">
        <is>
          <t>Yes</t>
        </is>
      </c>
      <c r="T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SA100178</t>
        </is>
      </c>
      <c r="B187" s="68" t="n">
        <v>45681</v>
      </c>
      <c r="C187" s="69" t="n">
        <v>2025</v>
      </c>
      <c r="D187" t="inlineStr">
        <is>
          <t>Jan</t>
        </is>
      </c>
      <c r="E187" t="inlineStr">
        <is>
          <t>Asia</t>
        </is>
      </c>
      <c r="F187" t="inlineStr">
        <is>
          <t>Japan</t>
        </is>
      </c>
      <c r="G187" t="inlineStr">
        <is>
          <t>Arab Light</t>
        </is>
      </c>
      <c r="H187" t="inlineStr">
        <is>
          <t>Term contract</t>
        </is>
      </c>
      <c r="I187" t="inlineStr">
        <is>
          <t>Refiner</t>
        </is>
      </c>
      <c r="J187" t="inlineStr">
        <is>
          <t>Lucas Martin</t>
        </is>
      </c>
      <c r="K187" s="70" t="n">
        <v>363400</v>
      </c>
      <c r="L187" s="71" t="n">
        <v>89.09</v>
      </c>
      <c r="M187" s="71" t="n">
        <v>32375306</v>
      </c>
      <c r="N187" s="71" t="n">
        <v>323753.06</v>
      </c>
      <c r="O187" s="71" t="n">
        <v>32051552.94</v>
      </c>
      <c r="P187" s="71" t="n">
        <v>6705531.73</v>
      </c>
      <c r="Q187" s="71" t="n">
        <v>25346021.21</v>
      </c>
      <c r="R187" t="inlineStr">
        <is>
          <t>Crude</t>
        </is>
      </c>
      <c r="S187" t="inlineStr">
        <is>
          <t>Yes</t>
        </is>
      </c>
      <c r="T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SA100179</t>
        </is>
      </c>
      <c r="B188" s="68" t="n">
        <v>45681</v>
      </c>
      <c r="C188" s="69" t="n">
        <v>2025</v>
      </c>
      <c r="D188" t="inlineStr">
        <is>
          <t>Jan</t>
        </is>
      </c>
      <c r="E188" t="inlineStr">
        <is>
          <t>Europe</t>
        </is>
      </c>
      <c r="F188" t="inlineStr">
        <is>
          <t>France</t>
        </is>
      </c>
      <c r="G188" t="inlineStr">
        <is>
          <t>Arab Light</t>
        </is>
      </c>
      <c r="H188" t="inlineStr">
        <is>
          <t>Term contract</t>
        </is>
      </c>
      <c r="I188" t="inlineStr">
        <is>
          <t>Refiner</t>
        </is>
      </c>
      <c r="J188" t="inlineStr">
        <is>
          <t>Mei Lin</t>
        </is>
      </c>
      <c r="K188" s="70" t="n">
        <v>321080</v>
      </c>
      <c r="L188" s="71" t="n">
        <v>74.31999999999999</v>
      </c>
      <c r="M188" s="71" t="n">
        <v>23862665.6</v>
      </c>
      <c r="N188" s="71" t="n">
        <v>0</v>
      </c>
      <c r="O188" s="71" t="n">
        <v>23862665.6</v>
      </c>
      <c r="P188" s="71" t="n">
        <v>5790545.4</v>
      </c>
      <c r="Q188" s="71" t="n">
        <v>18072120.2</v>
      </c>
      <c r="R188" t="inlineStr">
        <is>
          <t>Crude</t>
        </is>
      </c>
      <c r="S188" t="inlineStr">
        <is>
          <t>Yes</t>
        </is>
      </c>
      <c r="T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SA100180</t>
        </is>
      </c>
      <c r="B189" s="68" t="n">
        <v>45681</v>
      </c>
      <c r="C189" s="69" t="n">
        <v>2025</v>
      </c>
      <c r="D189" t="inlineStr">
        <is>
          <t>Jan</t>
        </is>
      </c>
      <c r="E189" t="inlineStr">
        <is>
          <t>North America</t>
        </is>
      </c>
      <c r="F189" t="inlineStr">
        <is>
          <t>USA</t>
        </is>
      </c>
      <c r="G189" t="inlineStr">
        <is>
          <t>Diesel</t>
        </is>
      </c>
      <c r="H189" t="inlineStr">
        <is>
          <t>Term contract</t>
        </is>
      </c>
      <c r="I189" t="inlineStr">
        <is>
          <t>Trader</t>
        </is>
      </c>
      <c r="J189" t="inlineStr">
        <is>
          <t>Fatima Al-Saud</t>
        </is>
      </c>
      <c r="K189" s="70" t="n">
        <v>184920</v>
      </c>
      <c r="L189" s="71" t="n">
        <v>97.61</v>
      </c>
      <c r="M189" s="71" t="n">
        <v>18050041.2</v>
      </c>
      <c r="N189" s="71" t="n">
        <v>0</v>
      </c>
      <c r="O189" s="71" t="n">
        <v>18050041.2</v>
      </c>
      <c r="P189" s="71" t="n">
        <v>12923179.76</v>
      </c>
      <c r="Q189" s="71" t="n">
        <v>5126861.44</v>
      </c>
      <c r="R189" t="inlineStr">
        <is>
          <t>Refined</t>
        </is>
      </c>
      <c r="S189" t="inlineStr">
        <is>
          <t>Yes</t>
        </is>
      </c>
      <c r="T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SA100181</t>
        </is>
      </c>
      <c r="B190" s="68" t="n">
        <v>45682</v>
      </c>
      <c r="C190" s="69" t="n">
        <v>2025</v>
      </c>
      <c r="D190" t="inlineStr">
        <is>
          <t>Jan</t>
        </is>
      </c>
      <c r="E190" t="inlineStr">
        <is>
          <t>Asia</t>
        </is>
      </c>
      <c r="F190" t="inlineStr">
        <is>
          <t>India</t>
        </is>
      </c>
      <c r="G190" t="inlineStr">
        <is>
          <t>Arab Light</t>
        </is>
      </c>
      <c r="H190" t="inlineStr">
        <is>
          <t>Term contract</t>
        </is>
      </c>
      <c r="I190" t="inlineStr">
        <is>
          <t>National oil company</t>
        </is>
      </c>
      <c r="J190" t="inlineStr">
        <is>
          <t>Wei Chen</t>
        </is>
      </c>
      <c r="K190" s="70" t="n">
        <v>356960</v>
      </c>
      <c r="L190" s="71" t="n">
        <v>79.51000000000001</v>
      </c>
      <c r="M190" s="71" t="n">
        <v>28381889.6</v>
      </c>
      <c r="N190" s="71" t="n">
        <v>0</v>
      </c>
      <c r="O190" s="71" t="n">
        <v>28381889.6</v>
      </c>
      <c r="P190" s="71" t="n">
        <v>6526022.37</v>
      </c>
      <c r="Q190" s="71" t="n">
        <v>21855867.23</v>
      </c>
      <c r="R190" t="inlineStr">
        <is>
          <t>Crude</t>
        </is>
      </c>
      <c r="S190" t="inlineStr">
        <is>
          <t>Yes</t>
        </is>
      </c>
      <c r="T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SA100182</t>
        </is>
      </c>
      <c r="B191" s="68" t="n">
        <v>45682</v>
      </c>
      <c r="C191" s="69" t="n">
        <v>2025</v>
      </c>
      <c r="D191" t="inlineStr">
        <is>
          <t>Jan</t>
        </is>
      </c>
      <c r="E191" t="inlineStr">
        <is>
          <t>Europe</t>
        </is>
      </c>
      <c r="F191" t="inlineStr">
        <is>
          <t>France</t>
        </is>
      </c>
      <c r="G191" t="inlineStr">
        <is>
          <t>Arab Heavy</t>
        </is>
      </c>
      <c r="H191" t="inlineStr">
        <is>
          <t>Term contract</t>
        </is>
      </c>
      <c r="I191" t="inlineStr">
        <is>
          <t>National oil company</t>
        </is>
      </c>
      <c r="J191" t="inlineStr">
        <is>
          <t>Lucas Martin</t>
        </is>
      </c>
      <c r="K191" s="70" t="n">
        <v>535440</v>
      </c>
      <c r="L191" s="71" t="n">
        <v>79.15000000000001</v>
      </c>
      <c r="M191" s="71" t="n">
        <v>42380076</v>
      </c>
      <c r="N191" s="71" t="n">
        <v>0</v>
      </c>
      <c r="O191" s="71" t="n">
        <v>42380076</v>
      </c>
      <c r="P191" s="71" t="n">
        <v>9315265.76</v>
      </c>
      <c r="Q191" s="71" t="n">
        <v>33064810.24</v>
      </c>
      <c r="R191" t="inlineStr">
        <is>
          <t>Crude</t>
        </is>
      </c>
      <c r="S191" t="inlineStr">
        <is>
          <t>Yes</t>
        </is>
      </c>
      <c r="T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SA100183</t>
        </is>
      </c>
      <c r="B192" s="68" t="n">
        <v>45682</v>
      </c>
      <c r="C192" s="69" t="n">
        <v>2025</v>
      </c>
      <c r="D192" t="inlineStr">
        <is>
          <t>Jan</t>
        </is>
      </c>
      <c r="E192" t="inlineStr">
        <is>
          <t>North America</t>
        </is>
      </c>
      <c r="F192" t="inlineStr">
        <is>
          <t>USA</t>
        </is>
      </c>
      <c r="G192" t="inlineStr">
        <is>
          <t>Arab Light</t>
        </is>
      </c>
      <c r="H192" t="inlineStr">
        <is>
          <t>Spot</t>
        </is>
      </c>
      <c r="I192" t="inlineStr">
        <is>
          <t>National oil company</t>
        </is>
      </c>
      <c r="J192" t="inlineStr">
        <is>
          <t>Mei Lin</t>
        </is>
      </c>
      <c r="K192" s="70" t="n">
        <v>993600</v>
      </c>
      <c r="L192" s="71" t="n">
        <v>87.62</v>
      </c>
      <c r="M192" s="71" t="n">
        <v>87059232</v>
      </c>
      <c r="N192" s="71" t="n">
        <v>1741184.64</v>
      </c>
      <c r="O192" s="71" t="n">
        <v>85318047.36</v>
      </c>
      <c r="P192" s="71" t="n">
        <v>18504882.37</v>
      </c>
      <c r="Q192" s="71" t="n">
        <v>66813164.99</v>
      </c>
      <c r="R192" t="inlineStr">
        <is>
          <t>Crude</t>
        </is>
      </c>
      <c r="S192" t="inlineStr">
        <is>
          <t>Yes</t>
        </is>
      </c>
      <c r="T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SA100184</t>
        </is>
      </c>
      <c r="B193" s="68" t="n">
        <v>45682</v>
      </c>
      <c r="C193" s="69" t="n">
        <v>2025</v>
      </c>
      <c r="D193" t="inlineStr">
        <is>
          <t>Jan</t>
        </is>
      </c>
      <c r="E193" t="inlineStr">
        <is>
          <t>Asia</t>
        </is>
      </c>
      <c r="F193" t="inlineStr">
        <is>
          <t>India</t>
        </is>
      </c>
      <c r="G193" t="inlineStr">
        <is>
          <t>Diesel</t>
        </is>
      </c>
      <c r="H193" t="inlineStr">
        <is>
          <t>Term contract</t>
        </is>
      </c>
      <c r="I193" t="inlineStr">
        <is>
          <t>National oil company</t>
        </is>
      </c>
      <c r="J193" t="inlineStr">
        <is>
          <t>Aisha Bello</t>
        </is>
      </c>
      <c r="K193" s="70" t="n">
        <v>228160</v>
      </c>
      <c r="L193" s="71" t="n">
        <v>89.03</v>
      </c>
      <c r="M193" s="71" t="n">
        <v>20313084.8</v>
      </c>
      <c r="N193" s="71" t="n">
        <v>203130.85</v>
      </c>
      <c r="O193" s="71" t="n">
        <v>20109953.95</v>
      </c>
      <c r="P193" s="71" t="n">
        <v>16011855.76</v>
      </c>
      <c r="Q193" s="71" t="n">
        <v>4098098.19</v>
      </c>
      <c r="R193" t="inlineStr">
        <is>
          <t>Refined</t>
        </is>
      </c>
      <c r="S193" t="inlineStr">
        <is>
          <t>Yes</t>
        </is>
      </c>
      <c r="T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SA100185</t>
        </is>
      </c>
      <c r="B194" s="68" t="n">
        <v>45682</v>
      </c>
      <c r="C194" s="69" t="n">
        <v>2025</v>
      </c>
      <c r="D194" t="inlineStr">
        <is>
          <t>Jan</t>
        </is>
      </c>
      <c r="E194" t="inlineStr">
        <is>
          <t>Middle East</t>
        </is>
      </c>
      <c r="F194" t="inlineStr">
        <is>
          <t>UAE</t>
        </is>
      </c>
      <c r="G194" t="inlineStr">
        <is>
          <t>Jet fuel</t>
        </is>
      </c>
      <c r="H194" t="inlineStr">
        <is>
          <t>Term contract</t>
        </is>
      </c>
      <c r="I194" t="inlineStr">
        <is>
          <t>Refiner</t>
        </is>
      </c>
      <c r="J194" t="inlineStr">
        <is>
          <t>Arjun Mehta</t>
        </is>
      </c>
      <c r="K194" s="70" t="n">
        <v>152720</v>
      </c>
      <c r="L194" s="71" t="n">
        <v>97.25</v>
      </c>
      <c r="M194" s="71" t="n">
        <v>14852020</v>
      </c>
      <c r="N194" s="71" t="n">
        <v>297040.4</v>
      </c>
      <c r="O194" s="71" t="n">
        <v>14554979.6</v>
      </c>
      <c r="P194" s="71" t="n">
        <v>11583987.78</v>
      </c>
      <c r="Q194" s="71" t="n">
        <v>2970991.82</v>
      </c>
      <c r="R194" t="inlineStr">
        <is>
          <t>Refined</t>
        </is>
      </c>
      <c r="S194" t="inlineStr">
        <is>
          <t>Yes</t>
        </is>
      </c>
      <c r="T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SA100186</t>
        </is>
      </c>
      <c r="B195" s="68" t="n">
        <v>45683</v>
      </c>
      <c r="C195" s="69" t="n">
        <v>2025</v>
      </c>
      <c r="D195" t="inlineStr">
        <is>
          <t>Jan</t>
        </is>
      </c>
      <c r="E195" t="inlineStr">
        <is>
          <t>Middle East</t>
        </is>
      </c>
      <c r="F195" t="inlineStr">
        <is>
          <t>Saudi Arabia</t>
        </is>
      </c>
      <c r="G195" t="inlineStr">
        <is>
          <t>Diesel</t>
        </is>
      </c>
      <c r="H195" t="inlineStr">
        <is>
          <t>Domestic</t>
        </is>
      </c>
      <c r="I195" t="inlineStr">
        <is>
          <t>Refiner</t>
        </is>
      </c>
      <c r="J195" t="inlineStr">
        <is>
          <t>Ravindra Patil</t>
        </is>
      </c>
      <c r="K195" s="70" t="n">
        <v>261280</v>
      </c>
      <c r="L195" s="71" t="n">
        <v>98.45999999999999</v>
      </c>
      <c r="M195" s="71" t="n">
        <v>25725628.8</v>
      </c>
      <c r="N195" s="71" t="n">
        <v>257256.29</v>
      </c>
      <c r="O195" s="71" t="n">
        <v>25468372.51</v>
      </c>
      <c r="P195" s="71" t="n">
        <v>17856072.87</v>
      </c>
      <c r="Q195" s="71" t="n">
        <v>7612299.64</v>
      </c>
      <c r="R195" t="inlineStr">
        <is>
          <t>Refined</t>
        </is>
      </c>
      <c r="S195" t="inlineStr">
        <is>
          <t>No</t>
        </is>
      </c>
      <c r="T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SA100187</t>
        </is>
      </c>
      <c r="B196" s="68" t="n">
        <v>45683</v>
      </c>
      <c r="C196" s="69" t="n">
        <v>2025</v>
      </c>
      <c r="D196" t="inlineStr">
        <is>
          <t>Jan</t>
        </is>
      </c>
      <c r="E196" t="inlineStr">
        <is>
          <t>Asia</t>
        </is>
      </c>
      <c r="F196" t="inlineStr">
        <is>
          <t>China</t>
        </is>
      </c>
      <c r="G196" t="inlineStr">
        <is>
          <t>Arab Light</t>
        </is>
      </c>
      <c r="H196" t="inlineStr">
        <is>
          <t>Term contract</t>
        </is>
      </c>
      <c r="I196" t="inlineStr">
        <is>
          <t>National oil company</t>
        </is>
      </c>
      <c r="J196" t="inlineStr">
        <is>
          <t>Aisha Bello</t>
        </is>
      </c>
      <c r="K196" s="70" t="n">
        <v>380880</v>
      </c>
      <c r="L196" s="71" t="n">
        <v>75.22</v>
      </c>
      <c r="M196" s="71" t="n">
        <v>28649793.6</v>
      </c>
      <c r="N196" s="71" t="n">
        <v>0</v>
      </c>
      <c r="O196" s="71" t="n">
        <v>28649793.6</v>
      </c>
      <c r="P196" s="71" t="n">
        <v>7096054.69</v>
      </c>
      <c r="Q196" s="71" t="n">
        <v>21553738.91</v>
      </c>
      <c r="R196" t="inlineStr">
        <is>
          <t>Crude</t>
        </is>
      </c>
      <c r="S196" t="inlineStr">
        <is>
          <t>Yes</t>
        </is>
      </c>
      <c r="T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SA100188</t>
        </is>
      </c>
      <c r="B197" s="68" t="n">
        <v>45683</v>
      </c>
      <c r="C197" s="69" t="n">
        <v>2025</v>
      </c>
      <c r="D197" t="inlineStr">
        <is>
          <t>Jan</t>
        </is>
      </c>
      <c r="E197" t="inlineStr">
        <is>
          <t>Asia</t>
        </is>
      </c>
      <c r="F197" t="inlineStr">
        <is>
          <t>India</t>
        </is>
      </c>
      <c r="G197" t="inlineStr">
        <is>
          <t>Arab Light</t>
        </is>
      </c>
      <c r="H197" t="inlineStr">
        <is>
          <t>Term contract</t>
        </is>
      </c>
      <c r="I197" t="inlineStr">
        <is>
          <t>Trader</t>
        </is>
      </c>
      <c r="J197" t="inlineStr">
        <is>
          <t>Carlos Silva</t>
        </is>
      </c>
      <c r="K197" s="70" t="n">
        <v>976120</v>
      </c>
      <c r="L197" s="71" t="n">
        <v>77.12</v>
      </c>
      <c r="M197" s="71" t="n">
        <v>75278374.40000001</v>
      </c>
      <c r="N197" s="71" t="n">
        <v>1505567.49</v>
      </c>
      <c r="O197" s="71" t="n">
        <v>73772806.91</v>
      </c>
      <c r="P197" s="71" t="n">
        <v>16906855.77</v>
      </c>
      <c r="Q197" s="71" t="n">
        <v>56865951.14</v>
      </c>
      <c r="R197" t="inlineStr">
        <is>
          <t>Crude</t>
        </is>
      </c>
      <c r="S197" t="inlineStr">
        <is>
          <t>Yes</t>
        </is>
      </c>
      <c r="T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SA100189</t>
        </is>
      </c>
      <c r="B198" s="68" t="n">
        <v>45683</v>
      </c>
      <c r="C198" s="69" t="n">
        <v>2025</v>
      </c>
      <c r="D198" t="inlineStr">
        <is>
          <t>Jan</t>
        </is>
      </c>
      <c r="E198" t="inlineStr">
        <is>
          <t>Asia</t>
        </is>
      </c>
      <c r="F198" t="inlineStr">
        <is>
          <t>South Korea</t>
        </is>
      </c>
      <c r="G198" t="inlineStr">
        <is>
          <t>Gasoline</t>
        </is>
      </c>
      <c r="H198" t="inlineStr">
        <is>
          <t>Term contract</t>
        </is>
      </c>
      <c r="I198" t="inlineStr">
        <is>
          <t>Refiner</t>
        </is>
      </c>
      <c r="J198" t="inlineStr">
        <is>
          <t>Sophie Müller</t>
        </is>
      </c>
      <c r="K198" s="70" t="n">
        <v>168360</v>
      </c>
      <c r="L198" s="71" t="n">
        <v>100.24</v>
      </c>
      <c r="M198" s="71" t="n">
        <v>16876406.4</v>
      </c>
      <c r="N198" s="71" t="n">
        <v>168764.06</v>
      </c>
      <c r="O198" s="71" t="n">
        <v>16707642.34</v>
      </c>
      <c r="P198" s="71" t="n">
        <v>11503659.71</v>
      </c>
      <c r="Q198" s="71" t="n">
        <v>5203982.63</v>
      </c>
      <c r="R198" t="inlineStr">
        <is>
          <t>Refined</t>
        </is>
      </c>
      <c r="S198" t="inlineStr">
        <is>
          <t>Yes</t>
        </is>
      </c>
      <c r="T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SA100190</t>
        </is>
      </c>
      <c r="B199" s="68" t="n">
        <v>45683</v>
      </c>
      <c r="C199" s="69" t="n">
        <v>2025</v>
      </c>
      <c r="D199" t="inlineStr">
        <is>
          <t>Jan</t>
        </is>
      </c>
      <c r="E199" t="inlineStr">
        <is>
          <t>North America</t>
        </is>
      </c>
      <c r="F199" t="inlineStr">
        <is>
          <t>USA</t>
        </is>
      </c>
      <c r="G199" t="inlineStr">
        <is>
          <t>Arab Light</t>
        </is>
      </c>
      <c r="H199" t="inlineStr">
        <is>
          <t>Term contract</t>
        </is>
      </c>
      <c r="I199" t="inlineStr">
        <is>
          <t>Refiner</t>
        </is>
      </c>
      <c r="J199" t="inlineStr">
        <is>
          <t>Olivia Brown</t>
        </is>
      </c>
      <c r="K199" s="70" t="n">
        <v>739680</v>
      </c>
      <c r="L199" s="71" t="n">
        <v>85.40000000000001</v>
      </c>
      <c r="M199" s="71" t="n">
        <v>63168672</v>
      </c>
      <c r="N199" s="71" t="n">
        <v>0</v>
      </c>
      <c r="O199" s="71" t="n">
        <v>63168672</v>
      </c>
      <c r="P199" s="71" t="n">
        <v>13593230.78</v>
      </c>
      <c r="Q199" s="71" t="n">
        <v>49575441.22</v>
      </c>
      <c r="R199" t="inlineStr">
        <is>
          <t>Crude</t>
        </is>
      </c>
      <c r="S199" t="inlineStr">
        <is>
          <t>Yes</t>
        </is>
      </c>
      <c r="T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SA100191</t>
        </is>
      </c>
      <c r="B200" s="68" t="n">
        <v>45683</v>
      </c>
      <c r="C200" s="69" t="n">
        <v>2025</v>
      </c>
      <c r="D200" t="inlineStr">
        <is>
          <t>Jan</t>
        </is>
      </c>
      <c r="E200" t="inlineStr">
        <is>
          <t>North America</t>
        </is>
      </c>
      <c r="F200" t="inlineStr">
        <is>
          <t>USA</t>
        </is>
      </c>
      <c r="G200" t="inlineStr">
        <is>
          <t>Diesel</t>
        </is>
      </c>
      <c r="H200" t="inlineStr">
        <is>
          <t>Term contract</t>
        </is>
      </c>
      <c r="I200" t="inlineStr">
        <is>
          <t>National oil company</t>
        </is>
      </c>
      <c r="J200" t="inlineStr">
        <is>
          <t>Hiroshi Tanaka</t>
        </is>
      </c>
      <c r="K200" s="70" t="n">
        <v>187680</v>
      </c>
      <c r="L200" s="71" t="n">
        <v>102.51</v>
      </c>
      <c r="M200" s="71" t="n">
        <v>19239076.8</v>
      </c>
      <c r="N200" s="71" t="n">
        <v>0</v>
      </c>
      <c r="O200" s="71" t="n">
        <v>19239076.8</v>
      </c>
      <c r="P200" s="71" t="n">
        <v>12919430.58</v>
      </c>
      <c r="Q200" s="71" t="n">
        <v>6319646.22</v>
      </c>
      <c r="R200" t="inlineStr">
        <is>
          <t>Refined</t>
        </is>
      </c>
      <c r="S200" t="inlineStr">
        <is>
          <t>Yes</t>
        </is>
      </c>
      <c r="T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SA100192</t>
        </is>
      </c>
      <c r="B201" s="68" t="n">
        <v>45684</v>
      </c>
      <c r="C201" s="69" t="n">
        <v>2025</v>
      </c>
      <c r="D201" t="inlineStr">
        <is>
          <t>Jan</t>
        </is>
      </c>
      <c r="E201" t="inlineStr">
        <is>
          <t>Europe</t>
        </is>
      </c>
      <c r="F201" t="inlineStr">
        <is>
          <t>France</t>
        </is>
      </c>
      <c r="G201" t="inlineStr">
        <is>
          <t>Jet fuel</t>
        </is>
      </c>
      <c r="H201" t="inlineStr">
        <is>
          <t>Term contract</t>
        </is>
      </c>
      <c r="I201" t="inlineStr">
        <is>
          <t>National oil company</t>
        </is>
      </c>
      <c r="J201" t="inlineStr">
        <is>
          <t>Carlos Silva</t>
        </is>
      </c>
      <c r="K201" s="70" t="n">
        <v>499560</v>
      </c>
      <c r="L201" s="71" t="n">
        <v>93.14</v>
      </c>
      <c r="M201" s="71" t="n">
        <v>46529018.4</v>
      </c>
      <c r="N201" s="71" t="n">
        <v>465290.18</v>
      </c>
      <c r="O201" s="71" t="n">
        <v>46063728.22</v>
      </c>
      <c r="P201" s="71" t="n">
        <v>36081969.73</v>
      </c>
      <c r="Q201" s="71" t="n">
        <v>9981758.49</v>
      </c>
      <c r="R201" t="inlineStr">
        <is>
          <t>Refined</t>
        </is>
      </c>
      <c r="S201" t="inlineStr">
        <is>
          <t>Yes</t>
        </is>
      </c>
      <c r="T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SA100193</t>
        </is>
      </c>
      <c r="B202" s="68" t="n">
        <v>45684</v>
      </c>
      <c r="C202" s="69" t="n">
        <v>2025</v>
      </c>
      <c r="D202" t="inlineStr">
        <is>
          <t>Jan</t>
        </is>
      </c>
      <c r="E202" t="inlineStr">
        <is>
          <t>North America</t>
        </is>
      </c>
      <c r="F202" t="inlineStr">
        <is>
          <t>USA</t>
        </is>
      </c>
      <c r="G202" t="inlineStr">
        <is>
          <t>Diesel</t>
        </is>
      </c>
      <c r="H202" t="inlineStr">
        <is>
          <t>Term contract</t>
        </is>
      </c>
      <c r="I202" t="inlineStr">
        <is>
          <t>National oil company</t>
        </is>
      </c>
      <c r="J202" t="inlineStr">
        <is>
          <t>Carlos Silva</t>
        </is>
      </c>
      <c r="K202" s="70" t="n">
        <v>183080</v>
      </c>
      <c r="L202" s="71" t="n">
        <v>92.84999999999999</v>
      </c>
      <c r="M202" s="71" t="n">
        <v>16998978</v>
      </c>
      <c r="N202" s="71" t="n">
        <v>339979.56</v>
      </c>
      <c r="O202" s="71" t="n">
        <v>16658998.44</v>
      </c>
      <c r="P202" s="71" t="n">
        <v>12618468.32</v>
      </c>
      <c r="Q202" s="71" t="n">
        <v>4040530.12</v>
      </c>
      <c r="R202" t="inlineStr">
        <is>
          <t>Refined</t>
        </is>
      </c>
      <c r="S202" t="inlineStr">
        <is>
          <t>Yes</t>
        </is>
      </c>
      <c r="T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SA100194</t>
        </is>
      </c>
      <c r="B203" s="68" t="n">
        <v>45684</v>
      </c>
      <c r="C203" s="69" t="n">
        <v>2025</v>
      </c>
      <c r="D203" t="inlineStr">
        <is>
          <t>Jan</t>
        </is>
      </c>
      <c r="E203" t="inlineStr">
        <is>
          <t>Asia</t>
        </is>
      </c>
      <c r="F203" t="inlineStr">
        <is>
          <t>Japan</t>
        </is>
      </c>
      <c r="G203" t="inlineStr">
        <is>
          <t>Arab Heavy</t>
        </is>
      </c>
      <c r="H203" t="inlineStr">
        <is>
          <t>Term contract</t>
        </is>
      </c>
      <c r="I203" t="inlineStr">
        <is>
          <t>National oil company</t>
        </is>
      </c>
      <c r="J203" t="inlineStr">
        <is>
          <t>Wei Chen</t>
        </is>
      </c>
      <c r="K203" s="70" t="n">
        <v>1252120</v>
      </c>
      <c r="L203" s="71" t="n">
        <v>70.08</v>
      </c>
      <c r="M203" s="71" t="n">
        <v>87748569.59999999</v>
      </c>
      <c r="N203" s="71" t="n">
        <v>0</v>
      </c>
      <c r="O203" s="71" t="n">
        <v>87748569.59999999</v>
      </c>
      <c r="P203" s="71" t="n">
        <v>21417344.67</v>
      </c>
      <c r="Q203" s="71" t="n">
        <v>66331224.93</v>
      </c>
      <c r="R203" t="inlineStr">
        <is>
          <t>Crude</t>
        </is>
      </c>
      <c r="S203" t="inlineStr">
        <is>
          <t>Yes</t>
        </is>
      </c>
      <c r="T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SA100195</t>
        </is>
      </c>
      <c r="B204" s="68" t="n">
        <v>45684</v>
      </c>
      <c r="C204" s="69" t="n">
        <v>2025</v>
      </c>
      <c r="D204" t="inlineStr">
        <is>
          <t>Jan</t>
        </is>
      </c>
      <c r="E204" t="inlineStr">
        <is>
          <t>Asia</t>
        </is>
      </c>
      <c r="F204" t="inlineStr">
        <is>
          <t>China</t>
        </is>
      </c>
      <c r="G204" t="inlineStr">
        <is>
          <t>Jet fuel</t>
        </is>
      </c>
      <c r="H204" t="inlineStr">
        <is>
          <t>Term contract</t>
        </is>
      </c>
      <c r="I204" t="inlineStr">
        <is>
          <t>National oil company</t>
        </is>
      </c>
      <c r="J204" t="inlineStr">
        <is>
          <t>Yuki Sato</t>
        </is>
      </c>
      <c r="K204" s="70" t="n">
        <v>379040</v>
      </c>
      <c r="L204" s="71" t="n">
        <v>98.95</v>
      </c>
      <c r="M204" s="71" t="n">
        <v>37506008</v>
      </c>
      <c r="N204" s="71" t="n">
        <v>0</v>
      </c>
      <c r="O204" s="71" t="n">
        <v>37506008</v>
      </c>
      <c r="P204" s="71" t="n">
        <v>28715485.01</v>
      </c>
      <c r="Q204" s="71" t="n">
        <v>8790522.99</v>
      </c>
      <c r="R204" t="inlineStr">
        <is>
          <t>Refined</t>
        </is>
      </c>
      <c r="S204" t="inlineStr">
        <is>
          <t>Yes</t>
        </is>
      </c>
      <c r="T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SA100196</t>
        </is>
      </c>
      <c r="B205" s="68" t="n">
        <v>45684</v>
      </c>
      <c r="C205" s="69" t="n">
        <v>2025</v>
      </c>
      <c r="D205" t="inlineStr">
        <is>
          <t>Jan</t>
        </is>
      </c>
      <c r="E205" t="inlineStr">
        <is>
          <t>Europe</t>
        </is>
      </c>
      <c r="F205" t="inlineStr">
        <is>
          <t>Netherlands</t>
        </is>
      </c>
      <c r="G205" t="inlineStr">
        <is>
          <t>Arab Light</t>
        </is>
      </c>
      <c r="H205" t="inlineStr">
        <is>
          <t>Spot</t>
        </is>
      </c>
      <c r="I205" t="inlineStr">
        <is>
          <t>Trader</t>
        </is>
      </c>
      <c r="J205" t="inlineStr">
        <is>
          <t>Wei Chen</t>
        </is>
      </c>
      <c r="K205" s="70" t="n">
        <v>1574120</v>
      </c>
      <c r="L205" s="71" t="n">
        <v>75.84999999999999</v>
      </c>
      <c r="M205" s="71" t="n">
        <v>119397002</v>
      </c>
      <c r="N205" s="71" t="n">
        <v>0</v>
      </c>
      <c r="O205" s="71" t="n">
        <v>119397002</v>
      </c>
      <c r="P205" s="71" t="n">
        <v>28900622.48</v>
      </c>
      <c r="Q205" s="71" t="n">
        <v>90496379.52</v>
      </c>
      <c r="R205" t="inlineStr">
        <is>
          <t>Crude</t>
        </is>
      </c>
      <c r="S205" t="inlineStr">
        <is>
          <t>Yes</t>
        </is>
      </c>
      <c r="T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SA100197</t>
        </is>
      </c>
      <c r="B206" s="68" t="n">
        <v>45684</v>
      </c>
      <c r="C206" s="69" t="n">
        <v>2025</v>
      </c>
      <c r="D206" t="inlineStr">
        <is>
          <t>Jan</t>
        </is>
      </c>
      <c r="E206" t="inlineStr">
        <is>
          <t>Asia</t>
        </is>
      </c>
      <c r="F206" t="inlineStr">
        <is>
          <t>India</t>
        </is>
      </c>
      <c r="G206" t="inlineStr">
        <is>
          <t>Gasoline</t>
        </is>
      </c>
      <c r="H206" t="inlineStr">
        <is>
          <t>Term contract</t>
        </is>
      </c>
      <c r="I206" t="inlineStr">
        <is>
          <t>Refiner</t>
        </is>
      </c>
      <c r="J206" t="inlineStr">
        <is>
          <t>Lucas Martin</t>
        </is>
      </c>
      <c r="K206" s="70" t="n">
        <v>524400</v>
      </c>
      <c r="L206" s="71" t="n">
        <v>102.31</v>
      </c>
      <c r="M206" s="71" t="n">
        <v>53651364</v>
      </c>
      <c r="N206" s="71" t="n">
        <v>536513.64</v>
      </c>
      <c r="O206" s="71" t="n">
        <v>53114850.36</v>
      </c>
      <c r="P206" s="71" t="n">
        <v>36540767.25</v>
      </c>
      <c r="Q206" s="71" t="n">
        <v>16574083.11</v>
      </c>
      <c r="R206" t="inlineStr">
        <is>
          <t>Refined</t>
        </is>
      </c>
      <c r="S206" t="inlineStr">
        <is>
          <t>Yes</t>
        </is>
      </c>
      <c r="T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SA100198</t>
        </is>
      </c>
      <c r="B207" s="68" t="n">
        <v>45684</v>
      </c>
      <c r="C207" s="69" t="n">
        <v>2025</v>
      </c>
      <c r="D207" t="inlineStr">
        <is>
          <t>Jan</t>
        </is>
      </c>
      <c r="E207" t="inlineStr">
        <is>
          <t>Asia</t>
        </is>
      </c>
      <c r="F207" t="inlineStr">
        <is>
          <t>China</t>
        </is>
      </c>
      <c r="G207" t="inlineStr">
        <is>
          <t>Arab Light</t>
        </is>
      </c>
      <c r="H207" t="inlineStr">
        <is>
          <t>Term contract</t>
        </is>
      </c>
      <c r="I207" t="inlineStr">
        <is>
          <t>National oil company</t>
        </is>
      </c>
      <c r="J207" t="inlineStr">
        <is>
          <t>Omar Haddad</t>
        </is>
      </c>
      <c r="K207" s="70" t="n">
        <v>1734200</v>
      </c>
      <c r="L207" s="71" t="n">
        <v>85.7</v>
      </c>
      <c r="M207" s="71" t="n">
        <v>148620940</v>
      </c>
      <c r="N207" s="71" t="n">
        <v>0</v>
      </c>
      <c r="O207" s="71" t="n">
        <v>148620940</v>
      </c>
      <c r="P207" s="71" t="n">
        <v>31148307.31</v>
      </c>
      <c r="Q207" s="71" t="n">
        <v>117472632.69</v>
      </c>
      <c r="R207" t="inlineStr">
        <is>
          <t>Crude</t>
        </is>
      </c>
      <c r="S207" t="inlineStr">
        <is>
          <t>Yes</t>
        </is>
      </c>
      <c r="T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SA100199</t>
        </is>
      </c>
      <c r="B208" s="68" t="n">
        <v>45684</v>
      </c>
      <c r="C208" s="69" t="n">
        <v>2025</v>
      </c>
      <c r="D208" t="inlineStr">
        <is>
          <t>Jan</t>
        </is>
      </c>
      <c r="E208" t="inlineStr">
        <is>
          <t>Asia</t>
        </is>
      </c>
      <c r="F208" t="inlineStr">
        <is>
          <t>India</t>
        </is>
      </c>
      <c r="G208" t="inlineStr">
        <is>
          <t>Arab Light</t>
        </is>
      </c>
      <c r="H208" t="inlineStr">
        <is>
          <t>Term contract</t>
        </is>
      </c>
      <c r="I208" t="inlineStr">
        <is>
          <t>Refiner</t>
        </is>
      </c>
      <c r="J208" t="inlineStr">
        <is>
          <t>Emma Clarke</t>
        </is>
      </c>
      <c r="K208" s="70" t="n">
        <v>1730520</v>
      </c>
      <c r="L208" s="71" t="n">
        <v>88.59</v>
      </c>
      <c r="M208" s="71" t="n">
        <v>153306766.8</v>
      </c>
      <c r="N208" s="71" t="n">
        <v>1533067.67</v>
      </c>
      <c r="O208" s="71" t="n">
        <v>151773699.13</v>
      </c>
      <c r="P208" s="71" t="n">
        <v>30975426.8</v>
      </c>
      <c r="Q208" s="71" t="n">
        <v>120798272.33</v>
      </c>
      <c r="R208" t="inlineStr">
        <is>
          <t>Crude</t>
        </is>
      </c>
      <c r="S208" t="inlineStr">
        <is>
          <t>Yes</t>
        </is>
      </c>
      <c r="T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SA100200</t>
        </is>
      </c>
      <c r="B209" s="68" t="n">
        <v>45684</v>
      </c>
      <c r="C209" s="69" t="n">
        <v>2025</v>
      </c>
      <c r="D209" t="inlineStr">
        <is>
          <t>Jan</t>
        </is>
      </c>
      <c r="E209" t="inlineStr">
        <is>
          <t>Asia</t>
        </is>
      </c>
      <c r="F209" t="inlineStr">
        <is>
          <t>Japan</t>
        </is>
      </c>
      <c r="G209" t="inlineStr">
        <is>
          <t>Gasoline</t>
        </is>
      </c>
      <c r="H209" t="inlineStr">
        <is>
          <t>Term contract</t>
        </is>
      </c>
      <c r="I209" t="inlineStr">
        <is>
          <t>Refiner</t>
        </is>
      </c>
      <c r="J209" t="inlineStr">
        <is>
          <t>Sophie Müller</t>
        </is>
      </c>
      <c r="K209" s="70" t="n">
        <v>463680</v>
      </c>
      <c r="L209" s="71" t="n">
        <v>89.76000000000001</v>
      </c>
      <c r="M209" s="71" t="n">
        <v>41619916.8</v>
      </c>
      <c r="N209" s="71" t="n">
        <v>416199.17</v>
      </c>
      <c r="O209" s="71" t="n">
        <v>41203717.63</v>
      </c>
      <c r="P209" s="71" t="n">
        <v>31874702.84</v>
      </c>
      <c r="Q209" s="71" t="n">
        <v>9329014.789999999</v>
      </c>
      <c r="R209" t="inlineStr">
        <is>
          <t>Refined</t>
        </is>
      </c>
      <c r="S209" t="inlineStr">
        <is>
          <t>Yes</t>
        </is>
      </c>
      <c r="T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SA100201</t>
        </is>
      </c>
      <c r="B210" s="68" t="n">
        <v>45684</v>
      </c>
      <c r="C210" s="69" t="n">
        <v>2025</v>
      </c>
      <c r="D210" t="inlineStr">
        <is>
          <t>Jan</t>
        </is>
      </c>
      <c r="E210" t="inlineStr">
        <is>
          <t>Asia</t>
        </is>
      </c>
      <c r="F210" t="inlineStr">
        <is>
          <t>South Korea</t>
        </is>
      </c>
      <c r="G210" t="inlineStr">
        <is>
          <t>Arab Heavy</t>
        </is>
      </c>
      <c r="H210" t="inlineStr">
        <is>
          <t>Spot</t>
        </is>
      </c>
      <c r="I210" t="inlineStr">
        <is>
          <t>Trader</t>
        </is>
      </c>
      <c r="J210" t="inlineStr">
        <is>
          <t>Ravindra Patil</t>
        </is>
      </c>
      <c r="K210" s="70" t="n">
        <v>1444400</v>
      </c>
      <c r="L210" s="71" t="n">
        <v>81.68000000000001</v>
      </c>
      <c r="M210" s="71" t="n">
        <v>117978592</v>
      </c>
      <c r="N210" s="71" t="n">
        <v>0</v>
      </c>
      <c r="O210" s="71" t="n">
        <v>117978592</v>
      </c>
      <c r="P210" s="71" t="n">
        <v>24989883.89</v>
      </c>
      <c r="Q210" s="71" t="n">
        <v>92988708.11</v>
      </c>
      <c r="R210" t="inlineStr">
        <is>
          <t>Crude</t>
        </is>
      </c>
      <c r="S210" t="inlineStr">
        <is>
          <t>Yes</t>
        </is>
      </c>
      <c r="T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SA100202</t>
        </is>
      </c>
      <c r="B211" s="68" t="n">
        <v>45685</v>
      </c>
      <c r="C211" s="69" t="n">
        <v>2025</v>
      </c>
      <c r="D211" t="inlineStr">
        <is>
          <t>Jan</t>
        </is>
      </c>
      <c r="E211" t="inlineStr">
        <is>
          <t>Asia</t>
        </is>
      </c>
      <c r="F211" t="inlineStr">
        <is>
          <t>India</t>
        </is>
      </c>
      <c r="G211" t="inlineStr">
        <is>
          <t>Arab Heavy</t>
        </is>
      </c>
      <c r="H211" t="inlineStr">
        <is>
          <t>Term contract</t>
        </is>
      </c>
      <c r="I211" t="inlineStr">
        <is>
          <t>Trader</t>
        </is>
      </c>
      <c r="J211" t="inlineStr">
        <is>
          <t>Aisha Bello</t>
        </is>
      </c>
      <c r="K211" s="70" t="n">
        <v>1087440</v>
      </c>
      <c r="L211" s="71" t="n">
        <v>75.73</v>
      </c>
      <c r="M211" s="71" t="n">
        <v>82351831.2</v>
      </c>
      <c r="N211" s="71" t="n">
        <v>0</v>
      </c>
      <c r="O211" s="71" t="n">
        <v>82351831.2</v>
      </c>
      <c r="P211" s="71" t="n">
        <v>18856899.41</v>
      </c>
      <c r="Q211" s="71" t="n">
        <v>63494931.79</v>
      </c>
      <c r="R211" t="inlineStr">
        <is>
          <t>Crude</t>
        </is>
      </c>
      <c r="S211" t="inlineStr">
        <is>
          <t>Yes</t>
        </is>
      </c>
      <c r="T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SA100203</t>
        </is>
      </c>
      <c r="B212" s="68" t="n">
        <v>45685</v>
      </c>
      <c r="C212" s="69" t="n">
        <v>2025</v>
      </c>
      <c r="D212" t="inlineStr">
        <is>
          <t>Jan</t>
        </is>
      </c>
      <c r="E212" t="inlineStr">
        <is>
          <t>Asia</t>
        </is>
      </c>
      <c r="F212" t="inlineStr">
        <is>
          <t>India</t>
        </is>
      </c>
      <c r="G212" t="inlineStr">
        <is>
          <t>Arab Extra Light</t>
        </is>
      </c>
      <c r="H212" t="inlineStr">
        <is>
          <t>Term contract</t>
        </is>
      </c>
      <c r="I212" t="inlineStr">
        <is>
          <t>Trader</t>
        </is>
      </c>
      <c r="J212" t="inlineStr">
        <is>
          <t>Zoya Ahmed</t>
        </is>
      </c>
      <c r="K212" s="70" t="n">
        <v>497720</v>
      </c>
      <c r="L212" s="71" t="n">
        <v>89.43000000000001</v>
      </c>
      <c r="M212" s="71" t="n">
        <v>44511099.6</v>
      </c>
      <c r="N212" s="71" t="n">
        <v>445111</v>
      </c>
      <c r="O212" s="71" t="n">
        <v>44065988.6</v>
      </c>
      <c r="P212" s="71" t="n">
        <v>9293302.310000001</v>
      </c>
      <c r="Q212" s="71" t="n">
        <v>34772686.29</v>
      </c>
      <c r="R212" t="inlineStr">
        <is>
          <t>Crude</t>
        </is>
      </c>
      <c r="S212" t="inlineStr">
        <is>
          <t>Yes</t>
        </is>
      </c>
      <c r="T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SA100204</t>
        </is>
      </c>
      <c r="B213" s="68" t="n">
        <v>45685</v>
      </c>
      <c r="C213" s="69" t="n">
        <v>2025</v>
      </c>
      <c r="D213" t="inlineStr">
        <is>
          <t>Jan</t>
        </is>
      </c>
      <c r="E213" t="inlineStr">
        <is>
          <t>Asia</t>
        </is>
      </c>
      <c r="F213" t="inlineStr">
        <is>
          <t>Japan</t>
        </is>
      </c>
      <c r="G213" t="inlineStr">
        <is>
          <t>Arab Extra Light</t>
        </is>
      </c>
      <c r="H213" t="inlineStr">
        <is>
          <t>Spot</t>
        </is>
      </c>
      <c r="I213" t="inlineStr">
        <is>
          <t>Trader</t>
        </is>
      </c>
      <c r="J213" t="inlineStr">
        <is>
          <t>Ruhi Shaikh</t>
        </is>
      </c>
      <c r="K213" s="70" t="n">
        <v>1069960</v>
      </c>
      <c r="L213" s="71" t="n">
        <v>84.23999999999999</v>
      </c>
      <c r="M213" s="71" t="n">
        <v>90133430.40000001</v>
      </c>
      <c r="N213" s="71" t="n">
        <v>901334.3</v>
      </c>
      <c r="O213" s="71" t="n">
        <v>89232096.09999999</v>
      </c>
      <c r="P213" s="71" t="n">
        <v>19583524.38</v>
      </c>
      <c r="Q213" s="71" t="n">
        <v>69648571.72</v>
      </c>
      <c r="R213" t="inlineStr">
        <is>
          <t>Crude</t>
        </is>
      </c>
      <c r="S213" t="inlineStr">
        <is>
          <t>Yes</t>
        </is>
      </c>
      <c r="T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SA100205</t>
        </is>
      </c>
      <c r="B214" s="68" t="n">
        <v>45685</v>
      </c>
      <c r="C214" s="69" t="n">
        <v>2025</v>
      </c>
      <c r="D214" t="inlineStr">
        <is>
          <t>Jan</t>
        </is>
      </c>
      <c r="E214" t="inlineStr">
        <is>
          <t>Asia</t>
        </is>
      </c>
      <c r="F214" t="inlineStr">
        <is>
          <t>South Korea</t>
        </is>
      </c>
      <c r="G214" t="inlineStr">
        <is>
          <t>Arab Extra Light</t>
        </is>
      </c>
      <c r="H214" t="inlineStr">
        <is>
          <t>Spot</t>
        </is>
      </c>
      <c r="I214" t="inlineStr">
        <is>
          <t>Refiner</t>
        </is>
      </c>
      <c r="J214" t="inlineStr">
        <is>
          <t>Olivia Brown</t>
        </is>
      </c>
      <c r="K214" s="70" t="n">
        <v>909880</v>
      </c>
      <c r="L214" s="71" t="n">
        <v>77.68000000000001</v>
      </c>
      <c r="M214" s="71" t="n">
        <v>70679478.40000001</v>
      </c>
      <c r="N214" s="71" t="n">
        <v>0</v>
      </c>
      <c r="O214" s="71" t="n">
        <v>70679478.40000001</v>
      </c>
      <c r="P214" s="71" t="n">
        <v>16220095.01</v>
      </c>
      <c r="Q214" s="71" t="n">
        <v>54459383.39</v>
      </c>
      <c r="R214" t="inlineStr">
        <is>
          <t>Crude</t>
        </is>
      </c>
      <c r="S214" t="inlineStr">
        <is>
          <t>Yes</t>
        </is>
      </c>
      <c r="T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SA100206</t>
        </is>
      </c>
      <c r="B215" s="68" t="n">
        <v>45685</v>
      </c>
      <c r="C215" s="69" t="n">
        <v>2025</v>
      </c>
      <c r="D215" t="inlineStr">
        <is>
          <t>Jan</t>
        </is>
      </c>
      <c r="E215" t="inlineStr">
        <is>
          <t>Asia</t>
        </is>
      </c>
      <c r="F215" t="inlineStr">
        <is>
          <t>Japan</t>
        </is>
      </c>
      <c r="G215" t="inlineStr">
        <is>
          <t>Arab Light</t>
        </is>
      </c>
      <c r="H215" t="inlineStr">
        <is>
          <t>Term contract</t>
        </is>
      </c>
      <c r="I215" t="inlineStr">
        <is>
          <t>Refiner</t>
        </is>
      </c>
      <c r="J215" t="inlineStr">
        <is>
          <t>Wei Chen</t>
        </is>
      </c>
      <c r="K215" s="70" t="n">
        <v>889640</v>
      </c>
      <c r="L215" s="71" t="n">
        <v>77.94</v>
      </c>
      <c r="M215" s="71" t="n">
        <v>69338541.59999999</v>
      </c>
      <c r="N215" s="71" t="n">
        <v>0</v>
      </c>
      <c r="O215" s="71" t="n">
        <v>69338541.59999999</v>
      </c>
      <c r="P215" s="71" t="n">
        <v>15431695.43</v>
      </c>
      <c r="Q215" s="71" t="n">
        <v>53906846.17</v>
      </c>
      <c r="R215" t="inlineStr">
        <is>
          <t>Crude</t>
        </is>
      </c>
      <c r="S215" t="inlineStr">
        <is>
          <t>Yes</t>
        </is>
      </c>
      <c r="T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SA100207</t>
        </is>
      </c>
      <c r="B216" s="68" t="n">
        <v>45685</v>
      </c>
      <c r="C216" s="69" t="n">
        <v>2025</v>
      </c>
      <c r="D216" t="inlineStr">
        <is>
          <t>Jan</t>
        </is>
      </c>
      <c r="E216" t="inlineStr">
        <is>
          <t>Asia</t>
        </is>
      </c>
      <c r="F216" t="inlineStr">
        <is>
          <t>China</t>
        </is>
      </c>
      <c r="G216" t="inlineStr">
        <is>
          <t>Gasoline</t>
        </is>
      </c>
      <c r="H216" t="inlineStr">
        <is>
          <t>Term contract</t>
        </is>
      </c>
      <c r="I216" t="inlineStr">
        <is>
          <t>Trader</t>
        </is>
      </c>
      <c r="J216" t="inlineStr">
        <is>
          <t>Emma Clarke</t>
        </is>
      </c>
      <c r="K216" s="70" t="n">
        <v>460000</v>
      </c>
      <c r="L216" s="71" t="n">
        <v>90.87</v>
      </c>
      <c r="M216" s="71" t="n">
        <v>41800200</v>
      </c>
      <c r="N216" s="71" t="n">
        <v>0</v>
      </c>
      <c r="O216" s="71" t="n">
        <v>41800200</v>
      </c>
      <c r="P216" s="71" t="n">
        <v>31702658.7</v>
      </c>
      <c r="Q216" s="71" t="n">
        <v>10097541.3</v>
      </c>
      <c r="R216" t="inlineStr">
        <is>
          <t>Refined</t>
        </is>
      </c>
      <c r="S216" t="inlineStr">
        <is>
          <t>Yes</t>
        </is>
      </c>
      <c r="T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SA100208</t>
        </is>
      </c>
      <c r="B217" s="68" t="n">
        <v>45685</v>
      </c>
      <c r="C217" s="69" t="n">
        <v>2025</v>
      </c>
      <c r="D217" t="inlineStr">
        <is>
          <t>Jan</t>
        </is>
      </c>
      <c r="E217" t="inlineStr">
        <is>
          <t>Europe</t>
        </is>
      </c>
      <c r="F217" t="inlineStr">
        <is>
          <t>Netherlands</t>
        </is>
      </c>
      <c r="G217" t="inlineStr">
        <is>
          <t>Diesel</t>
        </is>
      </c>
      <c r="H217" t="inlineStr">
        <is>
          <t>Spot</t>
        </is>
      </c>
      <c r="I217" t="inlineStr">
        <is>
          <t>Refiner</t>
        </is>
      </c>
      <c r="J217" t="inlineStr">
        <is>
          <t>Aisha Bello</t>
        </is>
      </c>
      <c r="K217" s="70" t="n">
        <v>216200</v>
      </c>
      <c r="L217" s="71" t="n">
        <v>96.09</v>
      </c>
      <c r="M217" s="71" t="n">
        <v>20774658</v>
      </c>
      <c r="N217" s="71" t="n">
        <v>0</v>
      </c>
      <c r="O217" s="71" t="n">
        <v>20774658</v>
      </c>
      <c r="P217" s="71" t="n">
        <v>14918480.55</v>
      </c>
      <c r="Q217" s="71" t="n">
        <v>5856177.45</v>
      </c>
      <c r="R217" t="inlineStr">
        <is>
          <t>Refined</t>
        </is>
      </c>
      <c r="S217" t="inlineStr">
        <is>
          <t>Yes</t>
        </is>
      </c>
      <c r="T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SA100209</t>
        </is>
      </c>
      <c r="B218" s="68" t="n">
        <v>45685</v>
      </c>
      <c r="C218" s="69" t="n">
        <v>2025</v>
      </c>
      <c r="D218" t="inlineStr">
        <is>
          <t>Jan</t>
        </is>
      </c>
      <c r="E218" t="inlineStr">
        <is>
          <t>Asia</t>
        </is>
      </c>
      <c r="F218" t="inlineStr">
        <is>
          <t>China</t>
        </is>
      </c>
      <c r="G218" t="inlineStr">
        <is>
          <t>Arab Medium</t>
        </is>
      </c>
      <c r="H218" t="inlineStr">
        <is>
          <t>Term contract</t>
        </is>
      </c>
      <c r="I218" t="inlineStr">
        <is>
          <t>National oil company</t>
        </is>
      </c>
      <c r="J218" t="inlineStr">
        <is>
          <t>Fatima Al-Saud</t>
        </is>
      </c>
      <c r="K218" s="70" t="n">
        <v>1080080</v>
      </c>
      <c r="L218" s="71" t="n">
        <v>78.44</v>
      </c>
      <c r="M218" s="71" t="n">
        <v>84721475.2</v>
      </c>
      <c r="N218" s="71" t="n">
        <v>847214.75</v>
      </c>
      <c r="O218" s="71" t="n">
        <v>83874260.45</v>
      </c>
      <c r="P218" s="71" t="n">
        <v>18893512.17</v>
      </c>
      <c r="Q218" s="71" t="n">
        <v>64980748.28</v>
      </c>
      <c r="R218" t="inlineStr">
        <is>
          <t>Crude</t>
        </is>
      </c>
      <c r="S218" t="inlineStr">
        <is>
          <t>Yes</t>
        </is>
      </c>
      <c r="T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SA100210</t>
        </is>
      </c>
      <c r="B219" s="68" t="n">
        <v>45689</v>
      </c>
      <c r="C219" s="69" t="n">
        <v>2025</v>
      </c>
      <c r="D219" t="inlineStr">
        <is>
          <t>Feb</t>
        </is>
      </c>
      <c r="E219" t="inlineStr">
        <is>
          <t>Asia</t>
        </is>
      </c>
      <c r="F219" t="inlineStr">
        <is>
          <t>India</t>
        </is>
      </c>
      <c r="G219" t="inlineStr">
        <is>
          <t>Gasoline</t>
        </is>
      </c>
      <c r="H219" t="inlineStr">
        <is>
          <t>Term contract</t>
        </is>
      </c>
      <c r="I219" t="inlineStr">
        <is>
          <t>Refiner</t>
        </is>
      </c>
      <c r="J219" t="inlineStr">
        <is>
          <t>Fatima Al-Saud</t>
        </is>
      </c>
      <c r="K219" s="70" t="n">
        <v>182700</v>
      </c>
      <c r="L219" s="71" t="n">
        <v>102.09</v>
      </c>
      <c r="M219" s="71" t="n">
        <v>18651843</v>
      </c>
      <c r="N219" s="71" t="n">
        <v>0</v>
      </c>
      <c r="O219" s="71" t="n">
        <v>18651843</v>
      </c>
      <c r="P219" s="71" t="n">
        <v>12935845.08</v>
      </c>
      <c r="Q219" s="71" t="n">
        <v>5715997.92</v>
      </c>
      <c r="R219" t="inlineStr">
        <is>
          <t>Refined</t>
        </is>
      </c>
      <c r="S219" t="inlineStr">
        <is>
          <t>Yes</t>
        </is>
      </c>
      <c r="T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SA100211</t>
        </is>
      </c>
      <c r="B220" s="68" t="n">
        <v>45689</v>
      </c>
      <c r="C220" s="69" t="n">
        <v>2025</v>
      </c>
      <c r="D220" t="inlineStr">
        <is>
          <t>Feb</t>
        </is>
      </c>
      <c r="E220" t="inlineStr">
        <is>
          <t>Europe</t>
        </is>
      </c>
      <c r="F220" t="inlineStr">
        <is>
          <t>Italy</t>
        </is>
      </c>
      <c r="G220" t="inlineStr">
        <is>
          <t>Jet fuel</t>
        </is>
      </c>
      <c r="H220" t="inlineStr">
        <is>
          <t>Term contract</t>
        </is>
      </c>
      <c r="I220" t="inlineStr">
        <is>
          <t>National oil company</t>
        </is>
      </c>
      <c r="J220" t="inlineStr">
        <is>
          <t>Yuki Sato</t>
        </is>
      </c>
      <c r="K220" s="70" t="n">
        <v>441900</v>
      </c>
      <c r="L220" s="71" t="n">
        <v>95.51000000000001</v>
      </c>
      <c r="M220" s="71" t="n">
        <v>42205869</v>
      </c>
      <c r="N220" s="71" t="n">
        <v>0</v>
      </c>
      <c r="O220" s="71" t="n">
        <v>42205869</v>
      </c>
      <c r="P220" s="71" t="n">
        <v>31099877.9</v>
      </c>
      <c r="Q220" s="71" t="n">
        <v>11105991.1</v>
      </c>
      <c r="R220" t="inlineStr">
        <is>
          <t>Refined</t>
        </is>
      </c>
      <c r="S220" t="inlineStr">
        <is>
          <t>Yes</t>
        </is>
      </c>
      <c r="T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SA100212</t>
        </is>
      </c>
      <c r="B221" s="68" t="n">
        <v>45689</v>
      </c>
      <c r="C221" s="69" t="n">
        <v>2025</v>
      </c>
      <c r="D221" t="inlineStr">
        <is>
          <t>Feb</t>
        </is>
      </c>
      <c r="E221" t="inlineStr">
        <is>
          <t>North America</t>
        </is>
      </c>
      <c r="F221" t="inlineStr">
        <is>
          <t>USA</t>
        </is>
      </c>
      <c r="G221" t="inlineStr">
        <is>
          <t>Arab Extra Light</t>
        </is>
      </c>
      <c r="H221" t="inlineStr">
        <is>
          <t>Term contract</t>
        </is>
      </c>
      <c r="I221" t="inlineStr">
        <is>
          <t>Refiner</t>
        </is>
      </c>
      <c r="J221" t="inlineStr">
        <is>
          <t>Shraddha Kulkarni</t>
        </is>
      </c>
      <c r="K221" s="70" t="n">
        <v>504000</v>
      </c>
      <c r="L221" s="71" t="n">
        <v>86.16</v>
      </c>
      <c r="M221" s="71" t="n">
        <v>43424640</v>
      </c>
      <c r="N221" s="71" t="n">
        <v>0</v>
      </c>
      <c r="O221" s="71" t="n">
        <v>43424640</v>
      </c>
      <c r="P221" s="71" t="n">
        <v>9319975.25</v>
      </c>
      <c r="Q221" s="71" t="n">
        <v>34104664.75</v>
      </c>
      <c r="R221" t="inlineStr">
        <is>
          <t>Crude</t>
        </is>
      </c>
      <c r="S221" t="inlineStr">
        <is>
          <t>Yes</t>
        </is>
      </c>
      <c r="T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SA100213</t>
        </is>
      </c>
      <c r="B222" s="68" t="n">
        <v>45689</v>
      </c>
      <c r="C222" s="69" t="n">
        <v>2025</v>
      </c>
      <c r="D222" t="inlineStr">
        <is>
          <t>Feb</t>
        </is>
      </c>
      <c r="E222" t="inlineStr">
        <is>
          <t>Asia</t>
        </is>
      </c>
      <c r="F222" t="inlineStr">
        <is>
          <t>China</t>
        </is>
      </c>
      <c r="G222" t="inlineStr">
        <is>
          <t>Gasoline</t>
        </is>
      </c>
      <c r="H222" t="inlineStr">
        <is>
          <t>Term contract</t>
        </is>
      </c>
      <c r="I222" t="inlineStr">
        <is>
          <t>Refiner</t>
        </is>
      </c>
      <c r="J222" t="inlineStr">
        <is>
          <t>Sara Rossi</t>
        </is>
      </c>
      <c r="K222" s="70" t="n">
        <v>330300</v>
      </c>
      <c r="L222" s="71" t="n">
        <v>90.13</v>
      </c>
      <c r="M222" s="71" t="n">
        <v>29769939</v>
      </c>
      <c r="N222" s="71" t="n">
        <v>0</v>
      </c>
      <c r="O222" s="71" t="n">
        <v>29769939</v>
      </c>
      <c r="P222" s="71" t="n">
        <v>23192417.88</v>
      </c>
      <c r="Q222" s="71" t="n">
        <v>6577521.12</v>
      </c>
      <c r="R222" t="inlineStr">
        <is>
          <t>Refined</t>
        </is>
      </c>
      <c r="S222" t="inlineStr">
        <is>
          <t>Yes</t>
        </is>
      </c>
      <c r="T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SA100214</t>
        </is>
      </c>
      <c r="B223" s="68" t="n">
        <v>45689</v>
      </c>
      <c r="C223" s="69" t="n">
        <v>2025</v>
      </c>
      <c r="D223" t="inlineStr">
        <is>
          <t>Feb</t>
        </is>
      </c>
      <c r="E223" t="inlineStr">
        <is>
          <t>Asia</t>
        </is>
      </c>
      <c r="F223" t="inlineStr">
        <is>
          <t>Japan</t>
        </is>
      </c>
      <c r="G223" t="inlineStr">
        <is>
          <t>Arab Light</t>
        </is>
      </c>
      <c r="H223" t="inlineStr">
        <is>
          <t>Spot</t>
        </is>
      </c>
      <c r="I223" t="inlineStr">
        <is>
          <t>National oil company</t>
        </is>
      </c>
      <c r="J223" t="inlineStr">
        <is>
          <t>Ravindra Patil</t>
        </is>
      </c>
      <c r="K223" s="70" t="n">
        <v>1298700</v>
      </c>
      <c r="L223" s="71" t="n">
        <v>78.73</v>
      </c>
      <c r="M223" s="71" t="n">
        <v>102246651</v>
      </c>
      <c r="N223" s="71" t="n">
        <v>1022466.51</v>
      </c>
      <c r="O223" s="71" t="n">
        <v>101224184.49</v>
      </c>
      <c r="P223" s="71" t="n">
        <v>24299547.25</v>
      </c>
      <c r="Q223" s="71" t="n">
        <v>76924637.23999999</v>
      </c>
      <c r="R223" t="inlineStr">
        <is>
          <t>Crude</t>
        </is>
      </c>
      <c r="S223" t="inlineStr">
        <is>
          <t>Yes</t>
        </is>
      </c>
      <c r="T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SA100215</t>
        </is>
      </c>
      <c r="B224" s="68" t="n">
        <v>45689</v>
      </c>
      <c r="C224" s="69" t="n">
        <v>2025</v>
      </c>
      <c r="D224" t="inlineStr">
        <is>
          <t>Feb</t>
        </is>
      </c>
      <c r="E224" t="inlineStr">
        <is>
          <t>Asia</t>
        </is>
      </c>
      <c r="F224" t="inlineStr">
        <is>
          <t>South Korea</t>
        </is>
      </c>
      <c r="G224" t="inlineStr">
        <is>
          <t>Arab Light</t>
        </is>
      </c>
      <c r="H224" t="inlineStr">
        <is>
          <t>Term contract</t>
        </is>
      </c>
      <c r="I224" t="inlineStr">
        <is>
          <t>National oil company</t>
        </is>
      </c>
      <c r="J224" t="inlineStr">
        <is>
          <t>Carlos Silva</t>
        </is>
      </c>
      <c r="K224" s="70" t="n">
        <v>494100</v>
      </c>
      <c r="L224" s="71" t="n">
        <v>83.73</v>
      </c>
      <c r="M224" s="71" t="n">
        <v>41370993</v>
      </c>
      <c r="N224" s="71" t="n">
        <v>827419.86</v>
      </c>
      <c r="O224" s="71" t="n">
        <v>40543573.14</v>
      </c>
      <c r="P224" s="71" t="n">
        <v>8963257.939999999</v>
      </c>
      <c r="Q224" s="71" t="n">
        <v>31580315.2</v>
      </c>
      <c r="R224" t="inlineStr">
        <is>
          <t>Crude</t>
        </is>
      </c>
      <c r="S224" t="inlineStr">
        <is>
          <t>Yes</t>
        </is>
      </c>
      <c r="T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SA100216</t>
        </is>
      </c>
      <c r="B225" s="68" t="n">
        <v>45689</v>
      </c>
      <c r="C225" s="69" t="n">
        <v>2025</v>
      </c>
      <c r="D225" t="inlineStr">
        <is>
          <t>Feb</t>
        </is>
      </c>
      <c r="E225" t="inlineStr">
        <is>
          <t>North America</t>
        </is>
      </c>
      <c r="F225" t="inlineStr">
        <is>
          <t>USA</t>
        </is>
      </c>
      <c r="G225" t="inlineStr">
        <is>
          <t>Gasoline</t>
        </is>
      </c>
      <c r="H225" t="inlineStr">
        <is>
          <t>Spot</t>
        </is>
      </c>
      <c r="I225" t="inlineStr">
        <is>
          <t>Refiner</t>
        </is>
      </c>
      <c r="J225" t="inlineStr">
        <is>
          <t>Mei Lin</t>
        </is>
      </c>
      <c r="K225" s="70" t="n">
        <v>426600</v>
      </c>
      <c r="L225" s="71" t="n">
        <v>94.87</v>
      </c>
      <c r="M225" s="71" t="n">
        <v>40471542</v>
      </c>
      <c r="N225" s="71" t="n">
        <v>404715.42</v>
      </c>
      <c r="O225" s="71" t="n">
        <v>40066826.58</v>
      </c>
      <c r="P225" s="71" t="n">
        <v>29780707.08</v>
      </c>
      <c r="Q225" s="71" t="n">
        <v>10286119.5</v>
      </c>
      <c r="R225" t="inlineStr">
        <is>
          <t>Refined</t>
        </is>
      </c>
      <c r="S225" t="inlineStr">
        <is>
          <t>Yes</t>
        </is>
      </c>
      <c r="T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SA100217</t>
        </is>
      </c>
      <c r="B226" s="68" t="n">
        <v>45689</v>
      </c>
      <c r="C226" s="69" t="n">
        <v>2025</v>
      </c>
      <c r="D226" t="inlineStr">
        <is>
          <t>Feb</t>
        </is>
      </c>
      <c r="E226" t="inlineStr">
        <is>
          <t>Middle East</t>
        </is>
      </c>
      <c r="F226" t="inlineStr">
        <is>
          <t>Saudi Arabia</t>
        </is>
      </c>
      <c r="G226" t="inlineStr">
        <is>
          <t>Arab Light</t>
        </is>
      </c>
      <c r="H226" t="inlineStr">
        <is>
          <t>Domestic</t>
        </is>
      </c>
      <c r="I226" t="inlineStr">
        <is>
          <t>National oil company</t>
        </is>
      </c>
      <c r="J226" t="inlineStr">
        <is>
          <t>Ravindra Patil</t>
        </is>
      </c>
      <c r="K226" s="70" t="n">
        <v>1340100</v>
      </c>
      <c r="L226" s="71" t="n">
        <v>83.93000000000001</v>
      </c>
      <c r="M226" s="71" t="n">
        <v>112474593</v>
      </c>
      <c r="N226" s="71" t="n">
        <v>1124745.93</v>
      </c>
      <c r="O226" s="71" t="n">
        <v>111349847.07</v>
      </c>
      <c r="P226" s="71" t="n">
        <v>24512537.53</v>
      </c>
      <c r="Q226" s="71" t="n">
        <v>86837309.54000001</v>
      </c>
      <c r="R226" t="inlineStr">
        <is>
          <t>Crude</t>
        </is>
      </c>
      <c r="S226" t="inlineStr">
        <is>
          <t>No</t>
        </is>
      </c>
      <c r="T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SA100218</t>
        </is>
      </c>
      <c r="B227" s="68" t="n">
        <v>45690</v>
      </c>
      <c r="C227" s="69" t="n">
        <v>2025</v>
      </c>
      <c r="D227" t="inlineStr">
        <is>
          <t>Feb</t>
        </is>
      </c>
      <c r="E227" t="inlineStr">
        <is>
          <t>Asia</t>
        </is>
      </c>
      <c r="F227" t="inlineStr">
        <is>
          <t>India</t>
        </is>
      </c>
      <c r="G227" t="inlineStr">
        <is>
          <t>Arab Light</t>
        </is>
      </c>
      <c r="H227" t="inlineStr">
        <is>
          <t>Term contract</t>
        </is>
      </c>
      <c r="I227" t="inlineStr">
        <is>
          <t>Refiner</t>
        </is>
      </c>
      <c r="J227" t="inlineStr">
        <is>
          <t>Fatima Al-Saud</t>
        </is>
      </c>
      <c r="K227" s="70" t="n">
        <v>1757700</v>
      </c>
      <c r="L227" s="71" t="n">
        <v>84.81999999999999</v>
      </c>
      <c r="M227" s="71" t="n">
        <v>149088114</v>
      </c>
      <c r="N227" s="71" t="n">
        <v>0</v>
      </c>
      <c r="O227" s="71" t="n">
        <v>149088114</v>
      </c>
      <c r="P227" s="71" t="n">
        <v>31789547.47</v>
      </c>
      <c r="Q227" s="71" t="n">
        <v>117298566.53</v>
      </c>
      <c r="R227" t="inlineStr">
        <is>
          <t>Crude</t>
        </is>
      </c>
      <c r="S227" t="inlineStr">
        <is>
          <t>Yes</t>
        </is>
      </c>
      <c r="T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SA100219</t>
        </is>
      </c>
      <c r="B228" s="68" t="n">
        <v>45690</v>
      </c>
      <c r="C228" s="69" t="n">
        <v>2025</v>
      </c>
      <c r="D228" t="inlineStr">
        <is>
          <t>Feb</t>
        </is>
      </c>
      <c r="E228" t="inlineStr">
        <is>
          <t>Asia</t>
        </is>
      </c>
      <c r="F228" t="inlineStr">
        <is>
          <t>India</t>
        </is>
      </c>
      <c r="G228" t="inlineStr">
        <is>
          <t>Gasoline</t>
        </is>
      </c>
      <c r="H228" t="inlineStr">
        <is>
          <t>Term contract</t>
        </is>
      </c>
      <c r="I228" t="inlineStr">
        <is>
          <t>Refiner</t>
        </is>
      </c>
      <c r="J228" t="inlineStr">
        <is>
          <t>Sophie Müller</t>
        </is>
      </c>
      <c r="K228" s="70" t="n">
        <v>254700</v>
      </c>
      <c r="L228" s="71" t="n">
        <v>89.64</v>
      </c>
      <c r="M228" s="71" t="n">
        <v>22831308</v>
      </c>
      <c r="N228" s="71" t="n">
        <v>0</v>
      </c>
      <c r="O228" s="71" t="n">
        <v>22831308</v>
      </c>
      <c r="P228" s="71" t="n">
        <v>17950977.32</v>
      </c>
      <c r="Q228" s="71" t="n">
        <v>4880330.68</v>
      </c>
      <c r="R228" t="inlineStr">
        <is>
          <t>Refined</t>
        </is>
      </c>
      <c r="S228" t="inlineStr">
        <is>
          <t>Yes</t>
        </is>
      </c>
      <c r="T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SA100220</t>
        </is>
      </c>
      <c r="B229" s="68" t="n">
        <v>45690</v>
      </c>
      <c r="C229" s="69" t="n">
        <v>2025</v>
      </c>
      <c r="D229" t="inlineStr">
        <is>
          <t>Feb</t>
        </is>
      </c>
      <c r="E229" t="inlineStr">
        <is>
          <t>Asia</t>
        </is>
      </c>
      <c r="F229" t="inlineStr">
        <is>
          <t>India</t>
        </is>
      </c>
      <c r="G229" t="inlineStr">
        <is>
          <t>Arab Medium</t>
        </is>
      </c>
      <c r="H229" t="inlineStr">
        <is>
          <t>Term contract</t>
        </is>
      </c>
      <c r="I229" t="inlineStr">
        <is>
          <t>Refiner</t>
        </is>
      </c>
      <c r="J229" t="inlineStr">
        <is>
          <t>Ruhi Shaikh</t>
        </is>
      </c>
      <c r="K229" s="70" t="n">
        <v>1679400</v>
      </c>
      <c r="L229" s="71" t="n">
        <v>85.18000000000001</v>
      </c>
      <c r="M229" s="71" t="n">
        <v>143051292</v>
      </c>
      <c r="N229" s="71" t="n">
        <v>0</v>
      </c>
      <c r="O229" s="71" t="n">
        <v>143051292</v>
      </c>
      <c r="P229" s="71" t="n">
        <v>29024445.63</v>
      </c>
      <c r="Q229" s="71" t="n">
        <v>114026846.37</v>
      </c>
      <c r="R229" t="inlineStr">
        <is>
          <t>Crude</t>
        </is>
      </c>
      <c r="S229" t="inlineStr">
        <is>
          <t>Yes</t>
        </is>
      </c>
      <c r="T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SA100221</t>
        </is>
      </c>
      <c r="B230" s="68" t="n">
        <v>45690</v>
      </c>
      <c r="C230" s="69" t="n">
        <v>2025</v>
      </c>
      <c r="D230" t="inlineStr">
        <is>
          <t>Feb</t>
        </is>
      </c>
      <c r="E230" t="inlineStr">
        <is>
          <t>Asia</t>
        </is>
      </c>
      <c r="F230" t="inlineStr">
        <is>
          <t>South Korea</t>
        </is>
      </c>
      <c r="G230" t="inlineStr">
        <is>
          <t>Arab Medium</t>
        </is>
      </c>
      <c r="H230" t="inlineStr">
        <is>
          <t>Term contract</t>
        </is>
      </c>
      <c r="I230" t="inlineStr">
        <is>
          <t>Refiner</t>
        </is>
      </c>
      <c r="J230" t="inlineStr">
        <is>
          <t>Kofi Mensah</t>
        </is>
      </c>
      <c r="K230" s="70" t="n">
        <v>821700</v>
      </c>
      <c r="L230" s="71" t="n">
        <v>74.97</v>
      </c>
      <c r="M230" s="71" t="n">
        <v>61602849</v>
      </c>
      <c r="N230" s="71" t="n">
        <v>0</v>
      </c>
      <c r="O230" s="71" t="n">
        <v>61602849</v>
      </c>
      <c r="P230" s="71" t="n">
        <v>14236906.73</v>
      </c>
      <c r="Q230" s="71" t="n">
        <v>47365942.27</v>
      </c>
      <c r="R230" t="inlineStr">
        <is>
          <t>Crude</t>
        </is>
      </c>
      <c r="S230" t="inlineStr">
        <is>
          <t>Yes</t>
        </is>
      </c>
      <c r="T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SA100222</t>
        </is>
      </c>
      <c r="B231" s="68" t="n">
        <v>45690</v>
      </c>
      <c r="C231" s="69" t="n">
        <v>2025</v>
      </c>
      <c r="D231" t="inlineStr">
        <is>
          <t>Feb</t>
        </is>
      </c>
      <c r="E231" t="inlineStr">
        <is>
          <t>Middle East</t>
        </is>
      </c>
      <c r="F231" t="inlineStr">
        <is>
          <t>Bahrain</t>
        </is>
      </c>
      <c r="G231" t="inlineStr">
        <is>
          <t>Gasoline</t>
        </is>
      </c>
      <c r="H231" t="inlineStr">
        <is>
          <t>Spot</t>
        </is>
      </c>
      <c r="I231" t="inlineStr">
        <is>
          <t>National oil company</t>
        </is>
      </c>
      <c r="J231" t="inlineStr">
        <is>
          <t>Arjun Mehta</t>
        </is>
      </c>
      <c r="K231" s="70" t="n">
        <v>156600</v>
      </c>
      <c r="L231" s="71" t="n">
        <v>90.25</v>
      </c>
      <c r="M231" s="71" t="n">
        <v>14133150</v>
      </c>
      <c r="N231" s="71" t="n">
        <v>141331.5</v>
      </c>
      <c r="O231" s="71" t="n">
        <v>13991818.5</v>
      </c>
      <c r="P231" s="71" t="n">
        <v>11423801.61</v>
      </c>
      <c r="Q231" s="71" t="n">
        <v>2568016.89</v>
      </c>
      <c r="R231" t="inlineStr">
        <is>
          <t>Refined</t>
        </is>
      </c>
      <c r="S231" t="inlineStr">
        <is>
          <t>Yes</t>
        </is>
      </c>
      <c r="T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SA100223</t>
        </is>
      </c>
      <c r="B232" s="68" t="n">
        <v>45690</v>
      </c>
      <c r="C232" s="69" t="n">
        <v>2025</v>
      </c>
      <c r="D232" t="inlineStr">
        <is>
          <t>Feb</t>
        </is>
      </c>
      <c r="E232" t="inlineStr">
        <is>
          <t>Asia</t>
        </is>
      </c>
      <c r="F232" t="inlineStr">
        <is>
          <t>South Korea</t>
        </is>
      </c>
      <c r="G232" t="inlineStr">
        <is>
          <t>Arab Extra Light</t>
        </is>
      </c>
      <c r="H232" t="inlineStr">
        <is>
          <t>Term contract</t>
        </is>
      </c>
      <c r="I232" t="inlineStr">
        <is>
          <t>National oil company</t>
        </is>
      </c>
      <c r="J232" t="inlineStr">
        <is>
          <t>Amir Khan</t>
        </is>
      </c>
      <c r="K232" s="70" t="n">
        <v>337500</v>
      </c>
      <c r="L232" s="71" t="n">
        <v>84.48</v>
      </c>
      <c r="M232" s="71" t="n">
        <v>28512000</v>
      </c>
      <c r="N232" s="71" t="n">
        <v>570240</v>
      </c>
      <c r="O232" s="71" t="n">
        <v>27941760</v>
      </c>
      <c r="P232" s="71" t="n">
        <v>6130129.33</v>
      </c>
      <c r="Q232" s="71" t="n">
        <v>21811630.67</v>
      </c>
      <c r="R232" t="inlineStr">
        <is>
          <t>Crude</t>
        </is>
      </c>
      <c r="S232" t="inlineStr">
        <is>
          <t>Yes</t>
        </is>
      </c>
      <c r="T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SA100224</t>
        </is>
      </c>
      <c r="B233" s="68" t="n">
        <v>45690</v>
      </c>
      <c r="C233" s="69" t="n">
        <v>2025</v>
      </c>
      <c r="D233" t="inlineStr">
        <is>
          <t>Feb</t>
        </is>
      </c>
      <c r="E233" t="inlineStr">
        <is>
          <t>Asia</t>
        </is>
      </c>
      <c r="F233" t="inlineStr">
        <is>
          <t>Japan</t>
        </is>
      </c>
      <c r="G233" t="inlineStr">
        <is>
          <t>Gasoline</t>
        </is>
      </c>
      <c r="H233" t="inlineStr">
        <is>
          <t>Term contract</t>
        </is>
      </c>
      <c r="I233" t="inlineStr">
        <is>
          <t>Refiner</t>
        </is>
      </c>
      <c r="J233" t="inlineStr">
        <is>
          <t>Noah Smith</t>
        </is>
      </c>
      <c r="K233" s="70" t="n">
        <v>175500</v>
      </c>
      <c r="L233" s="71" t="n">
        <v>103.21</v>
      </c>
      <c r="M233" s="71" t="n">
        <v>18113355</v>
      </c>
      <c r="N233" s="71" t="n">
        <v>0</v>
      </c>
      <c r="O233" s="71" t="n">
        <v>18113355</v>
      </c>
      <c r="P233" s="71" t="n">
        <v>11941946.54</v>
      </c>
      <c r="Q233" s="71" t="n">
        <v>6171408.46</v>
      </c>
      <c r="R233" t="inlineStr">
        <is>
          <t>Refined</t>
        </is>
      </c>
      <c r="S233" t="inlineStr">
        <is>
          <t>Yes</t>
        </is>
      </c>
      <c r="T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SA100225</t>
        </is>
      </c>
      <c r="B234" s="68" t="n">
        <v>45690</v>
      </c>
      <c r="C234" s="69" t="n">
        <v>2025</v>
      </c>
      <c r="D234" t="inlineStr">
        <is>
          <t>Feb</t>
        </is>
      </c>
      <c r="E234" t="inlineStr">
        <is>
          <t>Middle East</t>
        </is>
      </c>
      <c r="F234" t="inlineStr">
        <is>
          <t>Saudi Arabia</t>
        </is>
      </c>
      <c r="G234" t="inlineStr">
        <is>
          <t>Arab Light</t>
        </is>
      </c>
      <c r="H234" t="inlineStr">
        <is>
          <t>Domestic</t>
        </is>
      </c>
      <c r="I234" t="inlineStr">
        <is>
          <t>National oil company</t>
        </is>
      </c>
      <c r="J234" t="inlineStr">
        <is>
          <t>Lucas Martin</t>
        </is>
      </c>
      <c r="K234" s="70" t="n">
        <v>350100</v>
      </c>
      <c r="L234" s="71" t="n">
        <v>88.72</v>
      </c>
      <c r="M234" s="71" t="n">
        <v>31060872</v>
      </c>
      <c r="N234" s="71" t="n">
        <v>621217.4399999999</v>
      </c>
      <c r="O234" s="71" t="n">
        <v>30439654.56</v>
      </c>
      <c r="P234" s="71" t="n">
        <v>6264448.15</v>
      </c>
      <c r="Q234" s="71" t="n">
        <v>24175206.41</v>
      </c>
      <c r="R234" t="inlineStr">
        <is>
          <t>Crude</t>
        </is>
      </c>
      <c r="S234" t="inlineStr">
        <is>
          <t>No</t>
        </is>
      </c>
      <c r="T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SA100226</t>
        </is>
      </c>
      <c r="B235" s="68" t="n">
        <v>45690</v>
      </c>
      <c r="C235" s="69" t="n">
        <v>2025</v>
      </c>
      <c r="D235" t="inlineStr">
        <is>
          <t>Feb</t>
        </is>
      </c>
      <c r="E235" t="inlineStr">
        <is>
          <t>Middle East</t>
        </is>
      </c>
      <c r="F235" t="inlineStr">
        <is>
          <t>Saudi Arabia</t>
        </is>
      </c>
      <c r="G235" t="inlineStr">
        <is>
          <t>Arab Heavy</t>
        </is>
      </c>
      <c r="H235" t="inlineStr">
        <is>
          <t>Domestic</t>
        </is>
      </c>
      <c r="I235" t="inlineStr">
        <is>
          <t>Refiner</t>
        </is>
      </c>
      <c r="J235" t="inlineStr">
        <is>
          <t>Mei Lin</t>
        </is>
      </c>
      <c r="K235" s="70" t="n">
        <v>1296900</v>
      </c>
      <c r="L235" s="71" t="n">
        <v>84.52</v>
      </c>
      <c r="M235" s="71" t="n">
        <v>109613988</v>
      </c>
      <c r="N235" s="71" t="n">
        <v>1096139.88</v>
      </c>
      <c r="O235" s="71" t="n">
        <v>108517848.12</v>
      </c>
      <c r="P235" s="71" t="n">
        <v>22814098.98</v>
      </c>
      <c r="Q235" s="71" t="n">
        <v>85703749.14</v>
      </c>
      <c r="R235" t="inlineStr">
        <is>
          <t>Crude</t>
        </is>
      </c>
      <c r="S235" t="inlineStr">
        <is>
          <t>No</t>
        </is>
      </c>
      <c r="T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SA100227</t>
        </is>
      </c>
      <c r="B236" s="68" t="n">
        <v>45691</v>
      </c>
      <c r="C236" s="69" t="n">
        <v>2025</v>
      </c>
      <c r="D236" t="inlineStr">
        <is>
          <t>Feb</t>
        </is>
      </c>
      <c r="E236" t="inlineStr">
        <is>
          <t>Asia</t>
        </is>
      </c>
      <c r="F236" t="inlineStr">
        <is>
          <t>India</t>
        </is>
      </c>
      <c r="G236" t="inlineStr">
        <is>
          <t>Arab Medium</t>
        </is>
      </c>
      <c r="H236" t="inlineStr">
        <is>
          <t>Term contract</t>
        </is>
      </c>
      <c r="I236" t="inlineStr">
        <is>
          <t>National oil company</t>
        </is>
      </c>
      <c r="J236" t="inlineStr">
        <is>
          <t>Fatima Al-Saud</t>
        </is>
      </c>
      <c r="K236" s="70" t="n">
        <v>561600</v>
      </c>
      <c r="L236" s="71" t="n">
        <v>86.34999999999999</v>
      </c>
      <c r="M236" s="71" t="n">
        <v>48494160</v>
      </c>
      <c r="N236" s="71" t="n">
        <v>484941.6</v>
      </c>
      <c r="O236" s="71" t="n">
        <v>48009218.4</v>
      </c>
      <c r="P236" s="71" t="n">
        <v>9845155.800000001</v>
      </c>
      <c r="Q236" s="71" t="n">
        <v>38164062.6</v>
      </c>
      <c r="R236" t="inlineStr">
        <is>
          <t>Crude</t>
        </is>
      </c>
      <c r="S236" t="inlineStr">
        <is>
          <t>Yes</t>
        </is>
      </c>
      <c r="T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SA100228</t>
        </is>
      </c>
      <c r="B237" s="68" t="n">
        <v>45691</v>
      </c>
      <c r="C237" s="69" t="n">
        <v>2025</v>
      </c>
      <c r="D237" t="inlineStr">
        <is>
          <t>Feb</t>
        </is>
      </c>
      <c r="E237" t="inlineStr">
        <is>
          <t>Europe</t>
        </is>
      </c>
      <c r="F237" t="inlineStr">
        <is>
          <t>Netherlands</t>
        </is>
      </c>
      <c r="G237" t="inlineStr">
        <is>
          <t>Arab Light</t>
        </is>
      </c>
      <c r="H237" t="inlineStr">
        <is>
          <t>Spot</t>
        </is>
      </c>
      <c r="I237" t="inlineStr">
        <is>
          <t>Refiner</t>
        </is>
      </c>
      <c r="J237" t="inlineStr">
        <is>
          <t>Mei Lin</t>
        </is>
      </c>
      <c r="K237" s="70" t="n">
        <v>1152000</v>
      </c>
      <c r="L237" s="71" t="n">
        <v>85.58</v>
      </c>
      <c r="M237" s="71" t="n">
        <v>98588160</v>
      </c>
      <c r="N237" s="71" t="n">
        <v>985881.6</v>
      </c>
      <c r="O237" s="71" t="n">
        <v>97602278.40000001</v>
      </c>
      <c r="P237" s="71" t="n">
        <v>21033742.13</v>
      </c>
      <c r="Q237" s="71" t="n">
        <v>76568536.27</v>
      </c>
      <c r="R237" t="inlineStr">
        <is>
          <t>Crude</t>
        </is>
      </c>
      <c r="S237" t="inlineStr">
        <is>
          <t>Yes</t>
        </is>
      </c>
      <c r="T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SA100229</t>
        </is>
      </c>
      <c r="B238" s="68" t="n">
        <v>45691</v>
      </c>
      <c r="C238" s="69" t="n">
        <v>2025</v>
      </c>
      <c r="D238" t="inlineStr">
        <is>
          <t>Feb</t>
        </is>
      </c>
      <c r="E238" t="inlineStr">
        <is>
          <t>Middle East</t>
        </is>
      </c>
      <c r="F238" t="inlineStr">
        <is>
          <t>Saudi Arabia</t>
        </is>
      </c>
      <c r="G238" t="inlineStr">
        <is>
          <t>Jet fuel</t>
        </is>
      </c>
      <c r="H238" t="inlineStr">
        <is>
          <t>Domestic</t>
        </is>
      </c>
      <c r="I238" t="inlineStr">
        <is>
          <t>National oil company</t>
        </is>
      </c>
      <c r="J238" t="inlineStr">
        <is>
          <t>Yuki Sato</t>
        </is>
      </c>
      <c r="K238" s="70" t="n">
        <v>491400</v>
      </c>
      <c r="L238" s="71" t="n">
        <v>94.95999999999999</v>
      </c>
      <c r="M238" s="71" t="n">
        <v>46663344</v>
      </c>
      <c r="N238" s="71" t="n">
        <v>933266.88</v>
      </c>
      <c r="O238" s="71" t="n">
        <v>45730077.12</v>
      </c>
      <c r="P238" s="71" t="n">
        <v>36946713.77</v>
      </c>
      <c r="Q238" s="71" t="n">
        <v>8783363.35</v>
      </c>
      <c r="R238" t="inlineStr">
        <is>
          <t>Refined</t>
        </is>
      </c>
      <c r="S238" t="inlineStr">
        <is>
          <t>No</t>
        </is>
      </c>
      <c r="T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SA100230</t>
        </is>
      </c>
      <c r="B239" s="68" t="n">
        <v>45691</v>
      </c>
      <c r="C239" s="69" t="n">
        <v>2025</v>
      </c>
      <c r="D239" t="inlineStr">
        <is>
          <t>Feb</t>
        </is>
      </c>
      <c r="E239" t="inlineStr">
        <is>
          <t>Europe</t>
        </is>
      </c>
      <c r="F239" t="inlineStr">
        <is>
          <t>Netherlands</t>
        </is>
      </c>
      <c r="G239" t="inlineStr">
        <is>
          <t>Arab Medium</t>
        </is>
      </c>
      <c r="H239" t="inlineStr">
        <is>
          <t>Term contract</t>
        </is>
      </c>
      <c r="I239" t="inlineStr">
        <is>
          <t>Refiner</t>
        </is>
      </c>
      <c r="J239" t="inlineStr">
        <is>
          <t>Noah Smith</t>
        </is>
      </c>
      <c r="K239" s="70" t="n">
        <v>1614600</v>
      </c>
      <c r="L239" s="71" t="n">
        <v>85.45999999999999</v>
      </c>
      <c r="M239" s="71" t="n">
        <v>137983716</v>
      </c>
      <c r="N239" s="71" t="n">
        <v>0</v>
      </c>
      <c r="O239" s="71" t="n">
        <v>137983716</v>
      </c>
      <c r="P239" s="71" t="n">
        <v>28973773.77</v>
      </c>
      <c r="Q239" s="71" t="n">
        <v>109009942.23</v>
      </c>
      <c r="R239" t="inlineStr">
        <is>
          <t>Crude</t>
        </is>
      </c>
      <c r="S239" t="inlineStr">
        <is>
          <t>Yes</t>
        </is>
      </c>
      <c r="T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SA100231</t>
        </is>
      </c>
      <c r="B240" s="68" t="n">
        <v>45691</v>
      </c>
      <c r="C240" s="69" t="n">
        <v>2025</v>
      </c>
      <c r="D240" t="inlineStr">
        <is>
          <t>Feb</t>
        </is>
      </c>
      <c r="E240" t="inlineStr">
        <is>
          <t>Europe</t>
        </is>
      </c>
      <c r="F240" t="inlineStr">
        <is>
          <t>Netherlands</t>
        </is>
      </c>
      <c r="G240" t="inlineStr">
        <is>
          <t>Arab Medium</t>
        </is>
      </c>
      <c r="H240" t="inlineStr">
        <is>
          <t>Term contract</t>
        </is>
      </c>
      <c r="I240" t="inlineStr">
        <is>
          <t>National oil company</t>
        </is>
      </c>
      <c r="J240" t="inlineStr">
        <is>
          <t>Aisha Bello</t>
        </is>
      </c>
      <c r="K240" s="70" t="n">
        <v>288900</v>
      </c>
      <c r="L240" s="71" t="n">
        <v>73.87</v>
      </c>
      <c r="M240" s="71" t="n">
        <v>21341043</v>
      </c>
      <c r="N240" s="71" t="n">
        <v>213410.43</v>
      </c>
      <c r="O240" s="71" t="n">
        <v>21127632.57</v>
      </c>
      <c r="P240" s="71" t="n">
        <v>4897009.92</v>
      </c>
      <c r="Q240" s="71" t="n">
        <v>16230622.65</v>
      </c>
      <c r="R240" t="inlineStr">
        <is>
          <t>Crude</t>
        </is>
      </c>
      <c r="S240" t="inlineStr">
        <is>
          <t>Yes</t>
        </is>
      </c>
      <c r="T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SA100232</t>
        </is>
      </c>
      <c r="B241" s="68" t="n">
        <v>45692</v>
      </c>
      <c r="C241" s="69" t="n">
        <v>2025</v>
      </c>
      <c r="D241" t="inlineStr">
        <is>
          <t>Feb</t>
        </is>
      </c>
      <c r="E241" t="inlineStr">
        <is>
          <t>Asia</t>
        </is>
      </c>
      <c r="F241" t="inlineStr">
        <is>
          <t>South Korea</t>
        </is>
      </c>
      <c r="G241" t="inlineStr">
        <is>
          <t>Arab Light</t>
        </is>
      </c>
      <c r="H241" t="inlineStr">
        <is>
          <t>Term contract</t>
        </is>
      </c>
      <c r="I241" t="inlineStr">
        <is>
          <t>National oil company</t>
        </is>
      </c>
      <c r="J241" t="inlineStr">
        <is>
          <t>Omar Haddad</t>
        </is>
      </c>
      <c r="K241" s="70" t="n">
        <v>1178100</v>
      </c>
      <c r="L241" s="71" t="n">
        <v>83.15000000000001</v>
      </c>
      <c r="M241" s="71" t="n">
        <v>97959015</v>
      </c>
      <c r="N241" s="71" t="n">
        <v>1959180.3</v>
      </c>
      <c r="O241" s="71" t="n">
        <v>95999834.7</v>
      </c>
      <c r="P241" s="71" t="n">
        <v>20710387.73</v>
      </c>
      <c r="Q241" s="71" t="n">
        <v>75289446.97</v>
      </c>
      <c r="R241" t="inlineStr">
        <is>
          <t>Crude</t>
        </is>
      </c>
      <c r="S241" t="inlineStr">
        <is>
          <t>Yes</t>
        </is>
      </c>
      <c r="T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SA100233</t>
        </is>
      </c>
      <c r="B242" s="68" t="n">
        <v>45692</v>
      </c>
      <c r="C242" s="69" t="n">
        <v>2025</v>
      </c>
      <c r="D242" t="inlineStr">
        <is>
          <t>Feb</t>
        </is>
      </c>
      <c r="E242" t="inlineStr">
        <is>
          <t>Middle East</t>
        </is>
      </c>
      <c r="F242" t="inlineStr">
        <is>
          <t>UAE</t>
        </is>
      </c>
      <c r="G242" t="inlineStr">
        <is>
          <t>Arab Light</t>
        </is>
      </c>
      <c r="H242" t="inlineStr">
        <is>
          <t>Term contract</t>
        </is>
      </c>
      <c r="I242" t="inlineStr">
        <is>
          <t>Trader</t>
        </is>
      </c>
      <c r="J242" t="inlineStr">
        <is>
          <t>Fatima Al-Saud</t>
        </is>
      </c>
      <c r="K242" s="70" t="n">
        <v>271800</v>
      </c>
      <c r="L242" s="71" t="n">
        <v>75.22</v>
      </c>
      <c r="M242" s="71" t="n">
        <v>20444796</v>
      </c>
      <c r="N242" s="71" t="n">
        <v>0</v>
      </c>
      <c r="O242" s="71" t="n">
        <v>20444796</v>
      </c>
      <c r="P242" s="71" t="n">
        <v>4925872.18</v>
      </c>
      <c r="Q242" s="71" t="n">
        <v>15518923.82</v>
      </c>
      <c r="R242" t="inlineStr">
        <is>
          <t>Crude</t>
        </is>
      </c>
      <c r="S242" t="inlineStr">
        <is>
          <t>Yes</t>
        </is>
      </c>
      <c r="T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SA100234</t>
        </is>
      </c>
      <c r="B243" s="68" t="n">
        <v>45692</v>
      </c>
      <c r="C243" s="69" t="n">
        <v>2025</v>
      </c>
      <c r="D243" t="inlineStr">
        <is>
          <t>Feb</t>
        </is>
      </c>
      <c r="E243" t="inlineStr">
        <is>
          <t>Asia</t>
        </is>
      </c>
      <c r="F243" t="inlineStr">
        <is>
          <t>India</t>
        </is>
      </c>
      <c r="G243" t="inlineStr">
        <is>
          <t>Arab Light</t>
        </is>
      </c>
      <c r="H243" t="inlineStr">
        <is>
          <t>Term contract</t>
        </is>
      </c>
      <c r="I243" t="inlineStr">
        <is>
          <t>National oil company</t>
        </is>
      </c>
      <c r="J243" t="inlineStr">
        <is>
          <t>Sophie Müller</t>
        </is>
      </c>
      <c r="K243" s="70" t="n">
        <v>1736100</v>
      </c>
      <c r="L243" s="71" t="n">
        <v>84.45</v>
      </c>
      <c r="M243" s="71" t="n">
        <v>146613645</v>
      </c>
      <c r="N243" s="71" t="n">
        <v>2932272.9</v>
      </c>
      <c r="O243" s="71" t="n">
        <v>143681372.1</v>
      </c>
      <c r="P243" s="71" t="n">
        <v>32271306.63</v>
      </c>
      <c r="Q243" s="71" t="n">
        <v>111410065.47</v>
      </c>
      <c r="R243" t="inlineStr">
        <is>
          <t>Crude</t>
        </is>
      </c>
      <c r="S243" t="inlineStr">
        <is>
          <t>Yes</t>
        </is>
      </c>
      <c r="T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SA100235</t>
        </is>
      </c>
      <c r="B244" s="68" t="n">
        <v>45692</v>
      </c>
      <c r="C244" s="69" t="n">
        <v>2025</v>
      </c>
      <c r="D244" t="inlineStr">
        <is>
          <t>Feb</t>
        </is>
      </c>
      <c r="E244" t="inlineStr">
        <is>
          <t>Middle East</t>
        </is>
      </c>
      <c r="F244" t="inlineStr">
        <is>
          <t>Saudi Arabia</t>
        </is>
      </c>
      <c r="G244" t="inlineStr">
        <is>
          <t>Arab Light</t>
        </is>
      </c>
      <c r="H244" t="inlineStr">
        <is>
          <t>Domestic</t>
        </is>
      </c>
      <c r="I244" t="inlineStr">
        <is>
          <t>National oil company</t>
        </is>
      </c>
      <c r="J244" t="inlineStr">
        <is>
          <t>Arjun Mehta</t>
        </is>
      </c>
      <c r="K244" s="70" t="n">
        <v>1250100</v>
      </c>
      <c r="L244" s="71" t="n">
        <v>86.03</v>
      </c>
      <c r="M244" s="71" t="n">
        <v>107546103</v>
      </c>
      <c r="N244" s="71" t="n">
        <v>0</v>
      </c>
      <c r="O244" s="71" t="n">
        <v>107546103</v>
      </c>
      <c r="P244" s="71" t="n">
        <v>22506685.52</v>
      </c>
      <c r="Q244" s="71" t="n">
        <v>85039417.48</v>
      </c>
      <c r="R244" t="inlineStr">
        <is>
          <t>Crude</t>
        </is>
      </c>
      <c r="S244" t="inlineStr">
        <is>
          <t>No</t>
        </is>
      </c>
      <c r="T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SA100236</t>
        </is>
      </c>
      <c r="B245" s="68" t="n">
        <v>45692</v>
      </c>
      <c r="C245" s="69" t="n">
        <v>2025</v>
      </c>
      <c r="D245" t="inlineStr">
        <is>
          <t>Feb</t>
        </is>
      </c>
      <c r="E245" t="inlineStr">
        <is>
          <t>Asia</t>
        </is>
      </c>
      <c r="F245" t="inlineStr">
        <is>
          <t>Japan</t>
        </is>
      </c>
      <c r="G245" t="inlineStr">
        <is>
          <t>Gasoline</t>
        </is>
      </c>
      <c r="H245" t="inlineStr">
        <is>
          <t>Term contract</t>
        </is>
      </c>
      <c r="I245" t="inlineStr">
        <is>
          <t>National oil company</t>
        </is>
      </c>
      <c r="J245" t="inlineStr">
        <is>
          <t>Noah Smith</t>
        </is>
      </c>
      <c r="K245" s="70" t="n">
        <v>99900</v>
      </c>
      <c r="L245" s="71" t="n">
        <v>94.78</v>
      </c>
      <c r="M245" s="71" t="n">
        <v>9468522</v>
      </c>
      <c r="N245" s="71" t="n">
        <v>189370.44</v>
      </c>
      <c r="O245" s="71" t="n">
        <v>9279151.560000001</v>
      </c>
      <c r="P245" s="71" t="n">
        <v>7067481.91</v>
      </c>
      <c r="Q245" s="71" t="n">
        <v>2211669.65</v>
      </c>
      <c r="R245" t="inlineStr">
        <is>
          <t>Refined</t>
        </is>
      </c>
      <c r="S245" t="inlineStr">
        <is>
          <t>Yes</t>
        </is>
      </c>
      <c r="T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SA100237</t>
        </is>
      </c>
      <c r="B246" s="68" t="n">
        <v>45692</v>
      </c>
      <c r="C246" s="69" t="n">
        <v>2025</v>
      </c>
      <c r="D246" t="inlineStr">
        <is>
          <t>Feb</t>
        </is>
      </c>
      <c r="E246" t="inlineStr">
        <is>
          <t>Asia</t>
        </is>
      </c>
      <c r="F246" t="inlineStr">
        <is>
          <t>South Korea</t>
        </is>
      </c>
      <c r="G246" t="inlineStr">
        <is>
          <t>Arab Medium</t>
        </is>
      </c>
      <c r="H246" t="inlineStr">
        <is>
          <t>Term contract</t>
        </is>
      </c>
      <c r="I246" t="inlineStr">
        <is>
          <t>Refiner</t>
        </is>
      </c>
      <c r="J246" t="inlineStr">
        <is>
          <t>Wei Chen</t>
        </is>
      </c>
      <c r="K246" s="70" t="n">
        <v>1545300</v>
      </c>
      <c r="L246" s="71" t="n">
        <v>74.27</v>
      </c>
      <c r="M246" s="71" t="n">
        <v>114769431</v>
      </c>
      <c r="N246" s="71" t="n">
        <v>1147694.31</v>
      </c>
      <c r="O246" s="71" t="n">
        <v>113621736.69</v>
      </c>
      <c r="P246" s="71" t="n">
        <v>26211466.81</v>
      </c>
      <c r="Q246" s="71" t="n">
        <v>87410269.88</v>
      </c>
      <c r="R246" t="inlineStr">
        <is>
          <t>Crude</t>
        </is>
      </c>
      <c r="S246" t="inlineStr">
        <is>
          <t>Yes</t>
        </is>
      </c>
      <c r="T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SA100238</t>
        </is>
      </c>
      <c r="B247" s="68" t="n">
        <v>45692</v>
      </c>
      <c r="C247" s="69" t="n">
        <v>2025</v>
      </c>
      <c r="D247" t="inlineStr">
        <is>
          <t>Feb</t>
        </is>
      </c>
      <c r="E247" t="inlineStr">
        <is>
          <t>North America</t>
        </is>
      </c>
      <c r="F247" t="inlineStr">
        <is>
          <t>USA</t>
        </is>
      </c>
      <c r="G247" t="inlineStr">
        <is>
          <t>Arab Heavy</t>
        </is>
      </c>
      <c r="H247" t="inlineStr">
        <is>
          <t>Term contract</t>
        </is>
      </c>
      <c r="I247" t="inlineStr">
        <is>
          <t>National oil company</t>
        </is>
      </c>
      <c r="J247" t="inlineStr">
        <is>
          <t>Sara Rossi</t>
        </is>
      </c>
      <c r="K247" s="70" t="n">
        <v>1501200</v>
      </c>
      <c r="L247" s="71" t="n">
        <v>72.23999999999999</v>
      </c>
      <c r="M247" s="71" t="n">
        <v>108446688</v>
      </c>
      <c r="N247" s="71" t="n">
        <v>0</v>
      </c>
      <c r="O247" s="71" t="n">
        <v>108446688</v>
      </c>
      <c r="P247" s="71" t="n">
        <v>26564739.26</v>
      </c>
      <c r="Q247" s="71" t="n">
        <v>81881948.73999999</v>
      </c>
      <c r="R247" t="inlineStr">
        <is>
          <t>Crude</t>
        </is>
      </c>
      <c r="S247" t="inlineStr">
        <is>
          <t>Yes</t>
        </is>
      </c>
      <c r="T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SA100239</t>
        </is>
      </c>
      <c r="B248" s="68" t="n">
        <v>45692</v>
      </c>
      <c r="C248" s="69" t="n">
        <v>2025</v>
      </c>
      <c r="D248" t="inlineStr">
        <is>
          <t>Feb</t>
        </is>
      </c>
      <c r="E248" t="inlineStr">
        <is>
          <t>Asia</t>
        </is>
      </c>
      <c r="F248" t="inlineStr">
        <is>
          <t>China</t>
        </is>
      </c>
      <c r="G248" t="inlineStr">
        <is>
          <t>Arab Medium</t>
        </is>
      </c>
      <c r="H248" t="inlineStr">
        <is>
          <t>Term contract</t>
        </is>
      </c>
      <c r="I248" t="inlineStr">
        <is>
          <t>Refiner</t>
        </is>
      </c>
      <c r="J248" t="inlineStr">
        <is>
          <t>Mei Lin</t>
        </is>
      </c>
      <c r="K248" s="70" t="n">
        <v>363600</v>
      </c>
      <c r="L248" s="71" t="n">
        <v>80.53</v>
      </c>
      <c r="M248" s="71" t="n">
        <v>29280708</v>
      </c>
      <c r="N248" s="71" t="n">
        <v>0</v>
      </c>
      <c r="O248" s="71" t="n">
        <v>29280708</v>
      </c>
      <c r="P248" s="71" t="n">
        <v>6613262.07</v>
      </c>
      <c r="Q248" s="71" t="n">
        <v>22667445.93</v>
      </c>
      <c r="R248" t="inlineStr">
        <is>
          <t>Crude</t>
        </is>
      </c>
      <c r="S248" t="inlineStr">
        <is>
          <t>Yes</t>
        </is>
      </c>
      <c r="T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SA100240</t>
        </is>
      </c>
      <c r="B249" s="68" t="n">
        <v>45693</v>
      </c>
      <c r="C249" s="69" t="n">
        <v>2025</v>
      </c>
      <c r="D249" t="inlineStr">
        <is>
          <t>Feb</t>
        </is>
      </c>
      <c r="E249" t="inlineStr">
        <is>
          <t>Asia</t>
        </is>
      </c>
      <c r="F249" t="inlineStr">
        <is>
          <t>China</t>
        </is>
      </c>
      <c r="G249" t="inlineStr">
        <is>
          <t>Arab Light</t>
        </is>
      </c>
      <c r="H249" t="inlineStr">
        <is>
          <t>Spot</t>
        </is>
      </c>
      <c r="I249" t="inlineStr">
        <is>
          <t>National oil company</t>
        </is>
      </c>
      <c r="J249" t="inlineStr">
        <is>
          <t>Sophie Müller</t>
        </is>
      </c>
      <c r="K249" s="70" t="n">
        <v>972900</v>
      </c>
      <c r="L249" s="71" t="n">
        <v>82.88</v>
      </c>
      <c r="M249" s="71" t="n">
        <v>80633952</v>
      </c>
      <c r="N249" s="71" t="n">
        <v>0</v>
      </c>
      <c r="O249" s="71" t="n">
        <v>80633952</v>
      </c>
      <c r="P249" s="71" t="n">
        <v>17733733.77</v>
      </c>
      <c r="Q249" s="71" t="n">
        <v>62900218.23</v>
      </c>
      <c r="R249" t="inlineStr">
        <is>
          <t>Crude</t>
        </is>
      </c>
      <c r="S249" t="inlineStr">
        <is>
          <t>Yes</t>
        </is>
      </c>
      <c r="T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SA100241</t>
        </is>
      </c>
      <c r="B250" s="68" t="n">
        <v>45693</v>
      </c>
      <c r="C250" s="69" t="n">
        <v>2025</v>
      </c>
      <c r="D250" t="inlineStr">
        <is>
          <t>Feb</t>
        </is>
      </c>
      <c r="E250" t="inlineStr">
        <is>
          <t>Middle East</t>
        </is>
      </c>
      <c r="F250" t="inlineStr">
        <is>
          <t>UAE</t>
        </is>
      </c>
      <c r="G250" t="inlineStr">
        <is>
          <t>Arab Heavy</t>
        </is>
      </c>
      <c r="H250" t="inlineStr">
        <is>
          <t>Term contract</t>
        </is>
      </c>
      <c r="I250" t="inlineStr">
        <is>
          <t>National oil company</t>
        </is>
      </c>
      <c r="J250" t="inlineStr">
        <is>
          <t>Priya Nair</t>
        </is>
      </c>
      <c r="K250" s="70" t="n">
        <v>350100</v>
      </c>
      <c r="L250" s="71" t="n">
        <v>75.98999999999999</v>
      </c>
      <c r="M250" s="71" t="n">
        <v>26604099</v>
      </c>
      <c r="N250" s="71" t="n">
        <v>266040.99</v>
      </c>
      <c r="O250" s="71" t="n">
        <v>26338058.01</v>
      </c>
      <c r="P250" s="71" t="n">
        <v>6188878.62</v>
      </c>
      <c r="Q250" s="71" t="n">
        <v>20149179.39</v>
      </c>
      <c r="R250" t="inlineStr">
        <is>
          <t>Crude</t>
        </is>
      </c>
      <c r="S250" t="inlineStr">
        <is>
          <t>Yes</t>
        </is>
      </c>
      <c r="T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SA100242</t>
        </is>
      </c>
      <c r="B251" s="68" t="n">
        <v>45693</v>
      </c>
      <c r="C251" s="69" t="n">
        <v>2025</v>
      </c>
      <c r="D251" t="inlineStr">
        <is>
          <t>Feb</t>
        </is>
      </c>
      <c r="E251" t="inlineStr">
        <is>
          <t>Middle East</t>
        </is>
      </c>
      <c r="F251" t="inlineStr">
        <is>
          <t>UAE</t>
        </is>
      </c>
      <c r="G251" t="inlineStr">
        <is>
          <t>Arab Medium</t>
        </is>
      </c>
      <c r="H251" t="inlineStr">
        <is>
          <t>Spot</t>
        </is>
      </c>
      <c r="I251" t="inlineStr">
        <is>
          <t>National oil company</t>
        </is>
      </c>
      <c r="J251" t="inlineStr">
        <is>
          <t>Priya Nair</t>
        </is>
      </c>
      <c r="K251" s="70" t="n">
        <v>1238400</v>
      </c>
      <c r="L251" s="71" t="n">
        <v>77.26000000000001</v>
      </c>
      <c r="M251" s="71" t="n">
        <v>95678784</v>
      </c>
      <c r="N251" s="71" t="n">
        <v>1913575.68</v>
      </c>
      <c r="O251" s="71" t="n">
        <v>93765208.31999999</v>
      </c>
      <c r="P251" s="71" t="n">
        <v>22495919.47</v>
      </c>
      <c r="Q251" s="71" t="n">
        <v>71269288.84999999</v>
      </c>
      <c r="R251" t="inlineStr">
        <is>
          <t>Crude</t>
        </is>
      </c>
      <c r="S251" t="inlineStr">
        <is>
          <t>Yes</t>
        </is>
      </c>
      <c r="T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SA100243</t>
        </is>
      </c>
      <c r="B252" s="68" t="n">
        <v>45693</v>
      </c>
      <c r="C252" s="69" t="n">
        <v>2025</v>
      </c>
      <c r="D252" t="inlineStr">
        <is>
          <t>Feb</t>
        </is>
      </c>
      <c r="E252" t="inlineStr">
        <is>
          <t>Asia</t>
        </is>
      </c>
      <c r="F252" t="inlineStr">
        <is>
          <t>India</t>
        </is>
      </c>
      <c r="G252" t="inlineStr">
        <is>
          <t>Gasoline</t>
        </is>
      </c>
      <c r="H252" t="inlineStr">
        <is>
          <t>Term contract</t>
        </is>
      </c>
      <c r="I252" t="inlineStr">
        <is>
          <t>Trader</t>
        </is>
      </c>
      <c r="J252" t="inlineStr">
        <is>
          <t>Lucas Martin</t>
        </is>
      </c>
      <c r="K252" s="70" t="n">
        <v>471600</v>
      </c>
      <c r="L252" s="71" t="n">
        <v>101.19</v>
      </c>
      <c r="M252" s="71" t="n">
        <v>47721204</v>
      </c>
      <c r="N252" s="71" t="n">
        <v>954424.08</v>
      </c>
      <c r="O252" s="71" t="n">
        <v>46766779.92</v>
      </c>
      <c r="P252" s="71" t="n">
        <v>33782778.68</v>
      </c>
      <c r="Q252" s="71" t="n">
        <v>12984001.24</v>
      </c>
      <c r="R252" t="inlineStr">
        <is>
          <t>Refined</t>
        </is>
      </c>
      <c r="S252" t="inlineStr">
        <is>
          <t>Yes</t>
        </is>
      </c>
      <c r="T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SA100244</t>
        </is>
      </c>
      <c r="B253" s="68" t="n">
        <v>45693</v>
      </c>
      <c r="C253" s="69" t="n">
        <v>2025</v>
      </c>
      <c r="D253" t="inlineStr">
        <is>
          <t>Feb</t>
        </is>
      </c>
      <c r="E253" t="inlineStr">
        <is>
          <t>Asia</t>
        </is>
      </c>
      <c r="F253" t="inlineStr">
        <is>
          <t>India</t>
        </is>
      </c>
      <c r="G253" t="inlineStr">
        <is>
          <t>Arab Extra Light</t>
        </is>
      </c>
      <c r="H253" t="inlineStr">
        <is>
          <t>Spot</t>
        </is>
      </c>
      <c r="I253" t="inlineStr">
        <is>
          <t>National oil company</t>
        </is>
      </c>
      <c r="J253" t="inlineStr">
        <is>
          <t>Kofi Mensah</t>
        </is>
      </c>
      <c r="K253" s="70" t="n">
        <v>1669500</v>
      </c>
      <c r="L253" s="71" t="n">
        <v>78.33</v>
      </c>
      <c r="M253" s="71" t="n">
        <v>130771935</v>
      </c>
      <c r="N253" s="71" t="n">
        <v>1307719.35</v>
      </c>
      <c r="O253" s="71" t="n">
        <v>129464215.65</v>
      </c>
      <c r="P253" s="71" t="n">
        <v>30483259.94</v>
      </c>
      <c r="Q253" s="71" t="n">
        <v>98980955.70999999</v>
      </c>
      <c r="R253" t="inlineStr">
        <is>
          <t>Crude</t>
        </is>
      </c>
      <c r="S253" t="inlineStr">
        <is>
          <t>Yes</t>
        </is>
      </c>
      <c r="T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SA100245</t>
        </is>
      </c>
      <c r="B254" s="68" t="n">
        <v>45693</v>
      </c>
      <c r="C254" s="69" t="n">
        <v>2025</v>
      </c>
      <c r="D254" t="inlineStr">
        <is>
          <t>Feb</t>
        </is>
      </c>
      <c r="E254" t="inlineStr">
        <is>
          <t>Asia</t>
        </is>
      </c>
      <c r="F254" t="inlineStr">
        <is>
          <t>China</t>
        </is>
      </c>
      <c r="G254" t="inlineStr">
        <is>
          <t>Arab Light</t>
        </is>
      </c>
      <c r="H254" t="inlineStr">
        <is>
          <t>Term contract</t>
        </is>
      </c>
      <c r="I254" t="inlineStr">
        <is>
          <t>Refiner</t>
        </is>
      </c>
      <c r="J254" t="inlineStr">
        <is>
          <t>Fatima Al-Saud</t>
        </is>
      </c>
      <c r="K254" s="70" t="n">
        <v>283500</v>
      </c>
      <c r="L254" s="71" t="n">
        <v>88.05</v>
      </c>
      <c r="M254" s="71" t="n">
        <v>24962175</v>
      </c>
      <c r="N254" s="71" t="n">
        <v>0</v>
      </c>
      <c r="O254" s="71" t="n">
        <v>24962175</v>
      </c>
      <c r="P254" s="71" t="n">
        <v>4918205.25</v>
      </c>
      <c r="Q254" s="71" t="n">
        <v>20043969.75</v>
      </c>
      <c r="R254" t="inlineStr">
        <is>
          <t>Crude</t>
        </is>
      </c>
      <c r="S254" t="inlineStr">
        <is>
          <t>Yes</t>
        </is>
      </c>
      <c r="T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SA100246</t>
        </is>
      </c>
      <c r="B255" s="68" t="n">
        <v>45693</v>
      </c>
      <c r="C255" s="69" t="n">
        <v>2025</v>
      </c>
      <c r="D255" t="inlineStr">
        <is>
          <t>Feb</t>
        </is>
      </c>
      <c r="E255" t="inlineStr">
        <is>
          <t>Asia</t>
        </is>
      </c>
      <c r="F255" t="inlineStr">
        <is>
          <t>South Korea</t>
        </is>
      </c>
      <c r="G255" t="inlineStr">
        <is>
          <t>Arab Light</t>
        </is>
      </c>
      <c r="H255" t="inlineStr">
        <is>
          <t>Term contract</t>
        </is>
      </c>
      <c r="I255" t="inlineStr">
        <is>
          <t>Refiner</t>
        </is>
      </c>
      <c r="J255" t="inlineStr">
        <is>
          <t>Yuki Sato</t>
        </is>
      </c>
      <c r="K255" s="70" t="n">
        <v>1020600</v>
      </c>
      <c r="L255" s="71" t="n">
        <v>75.79000000000001</v>
      </c>
      <c r="M255" s="71" t="n">
        <v>77351274</v>
      </c>
      <c r="N255" s="71" t="n">
        <v>773512.74</v>
      </c>
      <c r="O255" s="71" t="n">
        <v>76577761.26000001</v>
      </c>
      <c r="P255" s="71" t="n">
        <v>18348231.13</v>
      </c>
      <c r="Q255" s="71" t="n">
        <v>58229530.13</v>
      </c>
      <c r="R255" t="inlineStr">
        <is>
          <t>Crude</t>
        </is>
      </c>
      <c r="S255" t="inlineStr">
        <is>
          <t>Yes</t>
        </is>
      </c>
      <c r="T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SA100247</t>
        </is>
      </c>
      <c r="B256" s="68" t="n">
        <v>45693</v>
      </c>
      <c r="C256" s="69" t="n">
        <v>2025</v>
      </c>
      <c r="D256" t="inlineStr">
        <is>
          <t>Feb</t>
        </is>
      </c>
      <c r="E256" t="inlineStr">
        <is>
          <t>Asia</t>
        </is>
      </c>
      <c r="F256" t="inlineStr">
        <is>
          <t>India</t>
        </is>
      </c>
      <c r="G256" t="inlineStr">
        <is>
          <t>Gasoline</t>
        </is>
      </c>
      <c r="H256" t="inlineStr">
        <is>
          <t>Term contract</t>
        </is>
      </c>
      <c r="I256" t="inlineStr">
        <is>
          <t>National oil company</t>
        </is>
      </c>
      <c r="J256" t="inlineStr">
        <is>
          <t>Ravindra Patil</t>
        </is>
      </c>
      <c r="K256" s="70" t="n">
        <v>477000</v>
      </c>
      <c r="L256" s="71" t="n">
        <v>85.56999999999999</v>
      </c>
      <c r="M256" s="71" t="n">
        <v>40816890</v>
      </c>
      <c r="N256" s="71" t="n">
        <v>816337.8</v>
      </c>
      <c r="O256" s="71" t="n">
        <v>40000552.2</v>
      </c>
      <c r="P256" s="71" t="n">
        <v>33544090.38</v>
      </c>
      <c r="Q256" s="71" t="n">
        <v>6456461.82</v>
      </c>
      <c r="R256" t="inlineStr">
        <is>
          <t>Refined</t>
        </is>
      </c>
      <c r="S256" t="inlineStr">
        <is>
          <t>Yes</t>
        </is>
      </c>
      <c r="T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SA100248</t>
        </is>
      </c>
      <c r="B257" s="68" t="n">
        <v>45693</v>
      </c>
      <c r="C257" s="69" t="n">
        <v>2025</v>
      </c>
      <c r="D257" t="inlineStr">
        <is>
          <t>Feb</t>
        </is>
      </c>
      <c r="E257" t="inlineStr">
        <is>
          <t>Asia</t>
        </is>
      </c>
      <c r="F257" t="inlineStr">
        <is>
          <t>India</t>
        </is>
      </c>
      <c r="G257" t="inlineStr">
        <is>
          <t>Arab Heavy</t>
        </is>
      </c>
      <c r="H257" t="inlineStr">
        <is>
          <t>Term contract</t>
        </is>
      </c>
      <c r="I257" t="inlineStr">
        <is>
          <t>National oil company</t>
        </is>
      </c>
      <c r="J257" t="inlineStr">
        <is>
          <t>Ravindra Patil</t>
        </is>
      </c>
      <c r="K257" s="70" t="n">
        <v>306900</v>
      </c>
      <c r="L257" s="71" t="n">
        <v>69.61</v>
      </c>
      <c r="M257" s="71" t="n">
        <v>21363309</v>
      </c>
      <c r="N257" s="71" t="n">
        <v>0</v>
      </c>
      <c r="O257" s="71" t="n">
        <v>21363309</v>
      </c>
      <c r="P257" s="71" t="n">
        <v>5229607.65</v>
      </c>
      <c r="Q257" s="71" t="n">
        <v>16133701.35</v>
      </c>
      <c r="R257" t="inlineStr">
        <is>
          <t>Crude</t>
        </is>
      </c>
      <c r="S257" t="inlineStr">
        <is>
          <t>Yes</t>
        </is>
      </c>
      <c r="T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SA100249</t>
        </is>
      </c>
      <c r="B258" s="68" t="n">
        <v>45693</v>
      </c>
      <c r="C258" s="69" t="n">
        <v>2025</v>
      </c>
      <c r="D258" t="inlineStr">
        <is>
          <t>Feb</t>
        </is>
      </c>
      <c r="E258" t="inlineStr">
        <is>
          <t>Europe</t>
        </is>
      </c>
      <c r="F258" t="inlineStr">
        <is>
          <t>Netherlands</t>
        </is>
      </c>
      <c r="G258" t="inlineStr">
        <is>
          <t>Diesel</t>
        </is>
      </c>
      <c r="H258" t="inlineStr">
        <is>
          <t>Term contract</t>
        </is>
      </c>
      <c r="I258" t="inlineStr">
        <is>
          <t>Refiner</t>
        </is>
      </c>
      <c r="J258" t="inlineStr">
        <is>
          <t>Ruhi Shaikh</t>
        </is>
      </c>
      <c r="K258" s="70" t="n">
        <v>395100</v>
      </c>
      <c r="L258" s="71" t="n">
        <v>107.36</v>
      </c>
      <c r="M258" s="71" t="n">
        <v>42417936</v>
      </c>
      <c r="N258" s="71" t="n">
        <v>0</v>
      </c>
      <c r="O258" s="71" t="n">
        <v>42417936</v>
      </c>
      <c r="P258" s="71" t="n">
        <v>27205225.03</v>
      </c>
      <c r="Q258" s="71" t="n">
        <v>15212710.97</v>
      </c>
      <c r="R258" t="inlineStr">
        <is>
          <t>Refined</t>
        </is>
      </c>
      <c r="S258" t="inlineStr">
        <is>
          <t>Yes</t>
        </is>
      </c>
      <c r="T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SA100250</t>
        </is>
      </c>
      <c r="B259" s="68" t="n">
        <v>45693</v>
      </c>
      <c r="C259" s="69" t="n">
        <v>2025</v>
      </c>
      <c r="D259" t="inlineStr">
        <is>
          <t>Feb</t>
        </is>
      </c>
      <c r="E259" t="inlineStr">
        <is>
          <t>Asia</t>
        </is>
      </c>
      <c r="F259" t="inlineStr">
        <is>
          <t>Japan</t>
        </is>
      </c>
      <c r="G259" t="inlineStr">
        <is>
          <t>Jet fuel</t>
        </is>
      </c>
      <c r="H259" t="inlineStr">
        <is>
          <t>Term contract</t>
        </is>
      </c>
      <c r="I259" t="inlineStr">
        <is>
          <t>Refiner</t>
        </is>
      </c>
      <c r="J259" t="inlineStr">
        <is>
          <t>Wei Chen</t>
        </is>
      </c>
      <c r="K259" s="70" t="n">
        <v>430200</v>
      </c>
      <c r="L259" s="71" t="n">
        <v>100.66</v>
      </c>
      <c r="M259" s="71" t="n">
        <v>43303932</v>
      </c>
      <c r="N259" s="71" t="n">
        <v>0</v>
      </c>
      <c r="O259" s="71" t="n">
        <v>43303932</v>
      </c>
      <c r="P259" s="71" t="n">
        <v>31816139.3</v>
      </c>
      <c r="Q259" s="71" t="n">
        <v>11487792.7</v>
      </c>
      <c r="R259" t="inlineStr">
        <is>
          <t>Refined</t>
        </is>
      </c>
      <c r="S259" t="inlineStr">
        <is>
          <t>Yes</t>
        </is>
      </c>
      <c r="T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SA100251</t>
        </is>
      </c>
      <c r="B260" s="68" t="n">
        <v>45693</v>
      </c>
      <c r="C260" s="69" t="n">
        <v>2025</v>
      </c>
      <c r="D260" t="inlineStr">
        <is>
          <t>Feb</t>
        </is>
      </c>
      <c r="E260" t="inlineStr">
        <is>
          <t>Europe</t>
        </is>
      </c>
      <c r="F260" t="inlineStr">
        <is>
          <t>France</t>
        </is>
      </c>
      <c r="G260" t="inlineStr">
        <is>
          <t>Arab Heavy</t>
        </is>
      </c>
      <c r="H260" t="inlineStr">
        <is>
          <t>Term contract</t>
        </is>
      </c>
      <c r="I260" t="inlineStr">
        <is>
          <t>Trader</t>
        </is>
      </c>
      <c r="J260" t="inlineStr">
        <is>
          <t>Lucas Martin</t>
        </is>
      </c>
      <c r="K260" s="70" t="n">
        <v>1384200</v>
      </c>
      <c r="L260" s="71" t="n">
        <v>79.34</v>
      </c>
      <c r="M260" s="71" t="n">
        <v>109822428</v>
      </c>
      <c r="N260" s="71" t="n">
        <v>1098224.28</v>
      </c>
      <c r="O260" s="71" t="n">
        <v>108724203.72</v>
      </c>
      <c r="P260" s="71" t="n">
        <v>24578998.38</v>
      </c>
      <c r="Q260" s="71" t="n">
        <v>84145205.34</v>
      </c>
      <c r="R260" t="inlineStr">
        <is>
          <t>Crude</t>
        </is>
      </c>
      <c r="S260" t="inlineStr">
        <is>
          <t>Yes</t>
        </is>
      </c>
      <c r="T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SA100252</t>
        </is>
      </c>
      <c r="B261" s="68" t="n">
        <v>45694</v>
      </c>
      <c r="C261" s="69" t="n">
        <v>2025</v>
      </c>
      <c r="D261" t="inlineStr">
        <is>
          <t>Feb</t>
        </is>
      </c>
      <c r="E261" t="inlineStr">
        <is>
          <t>North America</t>
        </is>
      </c>
      <c r="F261" t="inlineStr">
        <is>
          <t>USA</t>
        </is>
      </c>
      <c r="G261" t="inlineStr">
        <is>
          <t>Arab Medium</t>
        </is>
      </c>
      <c r="H261" t="inlineStr">
        <is>
          <t>Spot</t>
        </is>
      </c>
      <c r="I261" t="inlineStr">
        <is>
          <t>National oil company</t>
        </is>
      </c>
      <c r="J261" t="inlineStr">
        <is>
          <t>Emma Clarke</t>
        </is>
      </c>
      <c r="K261" s="70" t="n">
        <v>342000</v>
      </c>
      <c r="L261" s="71" t="n">
        <v>78.84999999999999</v>
      </c>
      <c r="M261" s="71" t="n">
        <v>26966700</v>
      </c>
      <c r="N261" s="71" t="n">
        <v>0</v>
      </c>
      <c r="O261" s="71" t="n">
        <v>26966700</v>
      </c>
      <c r="P261" s="71" t="n">
        <v>6081213.17</v>
      </c>
      <c r="Q261" s="71" t="n">
        <v>20885486.83</v>
      </c>
      <c r="R261" t="inlineStr">
        <is>
          <t>Crude</t>
        </is>
      </c>
      <c r="S261" t="inlineStr">
        <is>
          <t>Yes</t>
        </is>
      </c>
      <c r="T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SA100253</t>
        </is>
      </c>
      <c r="B262" s="68" t="n">
        <v>45694</v>
      </c>
      <c r="C262" s="69" t="n">
        <v>2025</v>
      </c>
      <c r="D262" t="inlineStr">
        <is>
          <t>Feb</t>
        </is>
      </c>
      <c r="E262" t="inlineStr">
        <is>
          <t>Asia</t>
        </is>
      </c>
      <c r="F262" t="inlineStr">
        <is>
          <t>Japan</t>
        </is>
      </c>
      <c r="G262" t="inlineStr">
        <is>
          <t>Arab Light</t>
        </is>
      </c>
      <c r="H262" t="inlineStr">
        <is>
          <t>Term contract</t>
        </is>
      </c>
      <c r="I262" t="inlineStr">
        <is>
          <t>National oil company</t>
        </is>
      </c>
      <c r="J262" t="inlineStr">
        <is>
          <t>Omar Haddad</t>
        </is>
      </c>
      <c r="K262" s="70" t="n">
        <v>521100</v>
      </c>
      <c r="L262" s="71" t="n">
        <v>79.41</v>
      </c>
      <c r="M262" s="71" t="n">
        <v>41380551</v>
      </c>
      <c r="N262" s="71" t="n">
        <v>0</v>
      </c>
      <c r="O262" s="71" t="n">
        <v>41380551</v>
      </c>
      <c r="P262" s="71" t="n">
        <v>9413985.619999999</v>
      </c>
      <c r="Q262" s="71" t="n">
        <v>31966565.38</v>
      </c>
      <c r="R262" t="inlineStr">
        <is>
          <t>Crude</t>
        </is>
      </c>
      <c r="S262" t="inlineStr">
        <is>
          <t>Yes</t>
        </is>
      </c>
      <c r="T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SA100254</t>
        </is>
      </c>
      <c r="B263" s="68" t="n">
        <v>45694</v>
      </c>
      <c r="C263" s="69" t="n">
        <v>2025</v>
      </c>
      <c r="D263" t="inlineStr">
        <is>
          <t>Feb</t>
        </is>
      </c>
      <c r="E263" t="inlineStr">
        <is>
          <t>Asia</t>
        </is>
      </c>
      <c r="F263" t="inlineStr">
        <is>
          <t>China</t>
        </is>
      </c>
      <c r="G263" t="inlineStr">
        <is>
          <t>Arab Extra Light</t>
        </is>
      </c>
      <c r="H263" t="inlineStr">
        <is>
          <t>Term contract</t>
        </is>
      </c>
      <c r="I263" t="inlineStr">
        <is>
          <t>National oil company</t>
        </is>
      </c>
      <c r="J263" t="inlineStr">
        <is>
          <t>Noah Smith</t>
        </is>
      </c>
      <c r="K263" s="70" t="n">
        <v>672300</v>
      </c>
      <c r="L263" s="71" t="n">
        <v>81.39</v>
      </c>
      <c r="M263" s="71" t="n">
        <v>54718497</v>
      </c>
      <c r="N263" s="71" t="n">
        <v>0</v>
      </c>
      <c r="O263" s="71" t="n">
        <v>54718497</v>
      </c>
      <c r="P263" s="71" t="n">
        <v>12782769.48</v>
      </c>
      <c r="Q263" s="71" t="n">
        <v>41935727.52</v>
      </c>
      <c r="R263" t="inlineStr">
        <is>
          <t>Crude</t>
        </is>
      </c>
      <c r="S263" t="inlineStr">
        <is>
          <t>Yes</t>
        </is>
      </c>
      <c r="T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SA100255</t>
        </is>
      </c>
      <c r="B264" s="68" t="n">
        <v>45694</v>
      </c>
      <c r="C264" s="69" t="n">
        <v>2025</v>
      </c>
      <c r="D264" t="inlineStr">
        <is>
          <t>Feb</t>
        </is>
      </c>
      <c r="E264" t="inlineStr">
        <is>
          <t>Asia</t>
        </is>
      </c>
      <c r="F264" t="inlineStr">
        <is>
          <t>India</t>
        </is>
      </c>
      <c r="G264" t="inlineStr">
        <is>
          <t>Arab Light</t>
        </is>
      </c>
      <c r="H264" t="inlineStr">
        <is>
          <t>Term contract</t>
        </is>
      </c>
      <c r="I264" t="inlineStr">
        <is>
          <t>Refiner</t>
        </is>
      </c>
      <c r="J264" t="inlineStr">
        <is>
          <t>Fatima Al-Saud</t>
        </is>
      </c>
      <c r="K264" s="70" t="n">
        <v>779400</v>
      </c>
      <c r="L264" s="71" t="n">
        <v>79.55</v>
      </c>
      <c r="M264" s="71" t="n">
        <v>62001270</v>
      </c>
      <c r="N264" s="71" t="n">
        <v>0</v>
      </c>
      <c r="O264" s="71" t="n">
        <v>62001270</v>
      </c>
      <c r="P264" s="71" t="n">
        <v>13611220.46</v>
      </c>
      <c r="Q264" s="71" t="n">
        <v>48390049.54</v>
      </c>
      <c r="R264" t="inlineStr">
        <is>
          <t>Crude</t>
        </is>
      </c>
      <c r="S264" t="inlineStr">
        <is>
          <t>Yes</t>
        </is>
      </c>
      <c r="T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SA100256</t>
        </is>
      </c>
      <c r="B265" s="68" t="n">
        <v>45694</v>
      </c>
      <c r="C265" s="69" t="n">
        <v>2025</v>
      </c>
      <c r="D265" t="inlineStr">
        <is>
          <t>Feb</t>
        </is>
      </c>
      <c r="E265" t="inlineStr">
        <is>
          <t>Asia</t>
        </is>
      </c>
      <c r="F265" t="inlineStr">
        <is>
          <t>Japan</t>
        </is>
      </c>
      <c r="G265" t="inlineStr">
        <is>
          <t>Arab Light</t>
        </is>
      </c>
      <c r="H265" t="inlineStr">
        <is>
          <t>Spot</t>
        </is>
      </c>
      <c r="I265" t="inlineStr">
        <is>
          <t>Refiner</t>
        </is>
      </c>
      <c r="J265" t="inlineStr">
        <is>
          <t>Ruhi Shaikh</t>
        </is>
      </c>
      <c r="K265" s="70" t="n">
        <v>1579500</v>
      </c>
      <c r="L265" s="71" t="n">
        <v>82.25</v>
      </c>
      <c r="M265" s="71" t="n">
        <v>129913875</v>
      </c>
      <c r="N265" s="71" t="n">
        <v>2598277.5</v>
      </c>
      <c r="O265" s="71" t="n">
        <v>127315597.5</v>
      </c>
      <c r="P265" s="71" t="n">
        <v>29424727.31</v>
      </c>
      <c r="Q265" s="71" t="n">
        <v>97890870.19</v>
      </c>
      <c r="R265" t="inlineStr">
        <is>
          <t>Crude</t>
        </is>
      </c>
      <c r="S265" t="inlineStr">
        <is>
          <t>Yes</t>
        </is>
      </c>
      <c r="T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SA100257</t>
        </is>
      </c>
      <c r="B266" s="68" t="n">
        <v>45694</v>
      </c>
      <c r="C266" s="69" t="n">
        <v>2025</v>
      </c>
      <c r="D266" t="inlineStr">
        <is>
          <t>Feb</t>
        </is>
      </c>
      <c r="E266" t="inlineStr">
        <is>
          <t>Middle East</t>
        </is>
      </c>
      <c r="F266" t="inlineStr">
        <is>
          <t>Saudi Arabia</t>
        </is>
      </c>
      <c r="G266" t="inlineStr">
        <is>
          <t>Arab Extra Light</t>
        </is>
      </c>
      <c r="H266" t="inlineStr">
        <is>
          <t>Domestic</t>
        </is>
      </c>
      <c r="I266" t="inlineStr">
        <is>
          <t>Refiner</t>
        </is>
      </c>
      <c r="J266" t="inlineStr">
        <is>
          <t>Ana Costa</t>
        </is>
      </c>
      <c r="K266" s="70" t="n">
        <v>410400</v>
      </c>
      <c r="L266" s="71" t="n">
        <v>84.45999999999999</v>
      </c>
      <c r="M266" s="71" t="n">
        <v>34662384</v>
      </c>
      <c r="N266" s="71" t="n">
        <v>346623.84</v>
      </c>
      <c r="O266" s="71" t="n">
        <v>34315760.16</v>
      </c>
      <c r="P266" s="71" t="n">
        <v>7688232.69</v>
      </c>
      <c r="Q266" s="71" t="n">
        <v>26627527.47</v>
      </c>
      <c r="R266" t="inlineStr">
        <is>
          <t>Crude</t>
        </is>
      </c>
      <c r="S266" t="inlineStr">
        <is>
          <t>No</t>
        </is>
      </c>
      <c r="T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SA100258</t>
        </is>
      </c>
      <c r="B267" s="68" t="n">
        <v>45694</v>
      </c>
      <c r="C267" s="69" t="n">
        <v>2025</v>
      </c>
      <c r="D267" t="inlineStr">
        <is>
          <t>Feb</t>
        </is>
      </c>
      <c r="E267" t="inlineStr">
        <is>
          <t>Europe</t>
        </is>
      </c>
      <c r="F267" t="inlineStr">
        <is>
          <t>Netherlands</t>
        </is>
      </c>
      <c r="G267" t="inlineStr">
        <is>
          <t>Arab Medium</t>
        </is>
      </c>
      <c r="H267" t="inlineStr">
        <is>
          <t>Term contract</t>
        </is>
      </c>
      <c r="I267" t="inlineStr">
        <is>
          <t>Refiner</t>
        </is>
      </c>
      <c r="J267" t="inlineStr">
        <is>
          <t>Sophie Müller</t>
        </is>
      </c>
      <c r="K267" s="70" t="n">
        <v>1496700</v>
      </c>
      <c r="L267" s="71" t="n">
        <v>82.20999999999999</v>
      </c>
      <c r="M267" s="71" t="n">
        <v>123043707</v>
      </c>
      <c r="N267" s="71" t="n">
        <v>0</v>
      </c>
      <c r="O267" s="71" t="n">
        <v>123043707</v>
      </c>
      <c r="P267" s="71" t="n">
        <v>25524113.22</v>
      </c>
      <c r="Q267" s="71" t="n">
        <v>97519593.78</v>
      </c>
      <c r="R267" t="inlineStr">
        <is>
          <t>Crude</t>
        </is>
      </c>
      <c r="S267" t="inlineStr">
        <is>
          <t>Yes</t>
        </is>
      </c>
      <c r="T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SA100259</t>
        </is>
      </c>
      <c r="B268" s="68" t="n">
        <v>45695</v>
      </c>
      <c r="C268" s="69" t="n">
        <v>2025</v>
      </c>
      <c r="D268" t="inlineStr">
        <is>
          <t>Feb</t>
        </is>
      </c>
      <c r="E268" t="inlineStr">
        <is>
          <t>Middle East</t>
        </is>
      </c>
      <c r="F268" t="inlineStr">
        <is>
          <t>Bahrain</t>
        </is>
      </c>
      <c r="G268" t="inlineStr">
        <is>
          <t>Gasoline</t>
        </is>
      </c>
      <c r="H268" t="inlineStr">
        <is>
          <t>Spot</t>
        </is>
      </c>
      <c r="I268" t="inlineStr">
        <is>
          <t>Refiner</t>
        </is>
      </c>
      <c r="J268" t="inlineStr">
        <is>
          <t>Arjun Mehta</t>
        </is>
      </c>
      <c r="K268" s="70" t="n">
        <v>419400</v>
      </c>
      <c r="L268" s="71" t="n">
        <v>100.65</v>
      </c>
      <c r="M268" s="71" t="n">
        <v>42212610</v>
      </c>
      <c r="N268" s="71" t="n">
        <v>844252.2</v>
      </c>
      <c r="O268" s="71" t="n">
        <v>41368357.8</v>
      </c>
      <c r="P268" s="71" t="n">
        <v>29566304.42</v>
      </c>
      <c r="Q268" s="71" t="n">
        <v>11802053.38</v>
      </c>
      <c r="R268" t="inlineStr">
        <is>
          <t>Refined</t>
        </is>
      </c>
      <c r="S268" t="inlineStr">
        <is>
          <t>Yes</t>
        </is>
      </c>
      <c r="T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SA100260</t>
        </is>
      </c>
      <c r="B269" s="68" t="n">
        <v>45695</v>
      </c>
      <c r="C269" s="69" t="n">
        <v>2025</v>
      </c>
      <c r="D269" t="inlineStr">
        <is>
          <t>Feb</t>
        </is>
      </c>
      <c r="E269" t="inlineStr">
        <is>
          <t>Asia</t>
        </is>
      </c>
      <c r="F269" t="inlineStr">
        <is>
          <t>South Korea</t>
        </is>
      </c>
      <c r="G269" t="inlineStr">
        <is>
          <t>Jet fuel</t>
        </is>
      </c>
      <c r="H269" t="inlineStr">
        <is>
          <t>Term contract</t>
        </is>
      </c>
      <c r="I269" t="inlineStr">
        <is>
          <t>Refiner</t>
        </is>
      </c>
      <c r="J269" t="inlineStr">
        <is>
          <t>Carlos Silva</t>
        </is>
      </c>
      <c r="K269" s="70" t="n">
        <v>135000</v>
      </c>
      <c r="L269" s="71" t="n">
        <v>94.59</v>
      </c>
      <c r="M269" s="71" t="n">
        <v>12769650</v>
      </c>
      <c r="N269" s="71" t="n">
        <v>255393</v>
      </c>
      <c r="O269" s="71" t="n">
        <v>12514257</v>
      </c>
      <c r="P269" s="71" t="n">
        <v>9660726.109999999</v>
      </c>
      <c r="Q269" s="71" t="n">
        <v>2853530.89</v>
      </c>
      <c r="R269" t="inlineStr">
        <is>
          <t>Refined</t>
        </is>
      </c>
      <c r="S269" t="inlineStr">
        <is>
          <t>Yes</t>
        </is>
      </c>
      <c r="T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SA100261</t>
        </is>
      </c>
      <c r="B270" s="68" t="n">
        <v>45695</v>
      </c>
      <c r="C270" s="69" t="n">
        <v>2025</v>
      </c>
      <c r="D270" t="inlineStr">
        <is>
          <t>Feb</t>
        </is>
      </c>
      <c r="E270" t="inlineStr">
        <is>
          <t>Asia</t>
        </is>
      </c>
      <c r="F270" t="inlineStr">
        <is>
          <t>China</t>
        </is>
      </c>
      <c r="G270" t="inlineStr">
        <is>
          <t>Diesel</t>
        </is>
      </c>
      <c r="H270" t="inlineStr">
        <is>
          <t>Spot</t>
        </is>
      </c>
      <c r="I270" t="inlineStr">
        <is>
          <t>National oil company</t>
        </is>
      </c>
      <c r="J270" t="inlineStr">
        <is>
          <t>Ravindra Patil</t>
        </is>
      </c>
      <c r="K270" s="70" t="n">
        <v>435600</v>
      </c>
      <c r="L270" s="71" t="n">
        <v>105.63</v>
      </c>
      <c r="M270" s="71" t="n">
        <v>46012428</v>
      </c>
      <c r="N270" s="71" t="n">
        <v>0</v>
      </c>
      <c r="O270" s="71" t="n">
        <v>46012428</v>
      </c>
      <c r="P270" s="71" t="n">
        <v>30546930.4</v>
      </c>
      <c r="Q270" s="71" t="n">
        <v>15465497.6</v>
      </c>
      <c r="R270" t="inlineStr">
        <is>
          <t>Refined</t>
        </is>
      </c>
      <c r="S270" t="inlineStr">
        <is>
          <t>Yes</t>
        </is>
      </c>
      <c r="T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SA100262</t>
        </is>
      </c>
      <c r="B271" s="68" t="n">
        <v>45695</v>
      </c>
      <c r="C271" s="69" t="n">
        <v>2025</v>
      </c>
      <c r="D271" t="inlineStr">
        <is>
          <t>Feb</t>
        </is>
      </c>
      <c r="E271" t="inlineStr">
        <is>
          <t>Europe</t>
        </is>
      </c>
      <c r="F271" t="inlineStr">
        <is>
          <t>France</t>
        </is>
      </c>
      <c r="G271" t="inlineStr">
        <is>
          <t>Arab Heavy</t>
        </is>
      </c>
      <c r="H271" t="inlineStr">
        <is>
          <t>Spot</t>
        </is>
      </c>
      <c r="I271" t="inlineStr">
        <is>
          <t>Refiner</t>
        </is>
      </c>
      <c r="J271" t="inlineStr">
        <is>
          <t>Amir Khan</t>
        </is>
      </c>
      <c r="K271" s="70" t="n">
        <v>832500</v>
      </c>
      <c r="L271" s="71" t="n">
        <v>75.20999999999999</v>
      </c>
      <c r="M271" s="71" t="n">
        <v>62612325</v>
      </c>
      <c r="N271" s="71" t="n">
        <v>0</v>
      </c>
      <c r="O271" s="71" t="n">
        <v>62612325</v>
      </c>
      <c r="P271" s="71" t="n">
        <v>15210015.29</v>
      </c>
      <c r="Q271" s="71" t="n">
        <v>47402309.71</v>
      </c>
      <c r="R271" t="inlineStr">
        <is>
          <t>Crude</t>
        </is>
      </c>
      <c r="S271" t="inlineStr">
        <is>
          <t>Yes</t>
        </is>
      </c>
      <c r="T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SA100263</t>
        </is>
      </c>
      <c r="B272" s="68" t="n">
        <v>45695</v>
      </c>
      <c r="C272" s="69" t="n">
        <v>2025</v>
      </c>
      <c r="D272" t="inlineStr">
        <is>
          <t>Feb</t>
        </is>
      </c>
      <c r="E272" t="inlineStr">
        <is>
          <t>Asia</t>
        </is>
      </c>
      <c r="F272" t="inlineStr">
        <is>
          <t>India</t>
        </is>
      </c>
      <c r="G272" t="inlineStr">
        <is>
          <t>Diesel</t>
        </is>
      </c>
      <c r="H272" t="inlineStr">
        <is>
          <t>Spot</t>
        </is>
      </c>
      <c r="I272" t="inlineStr">
        <is>
          <t>Refiner</t>
        </is>
      </c>
      <c r="J272" t="inlineStr">
        <is>
          <t>Lucas Martin</t>
        </is>
      </c>
      <c r="K272" s="70" t="n">
        <v>287100</v>
      </c>
      <c r="L272" s="71" t="n">
        <v>90.5</v>
      </c>
      <c r="M272" s="71" t="n">
        <v>25982550</v>
      </c>
      <c r="N272" s="71" t="n">
        <v>519651</v>
      </c>
      <c r="O272" s="71" t="n">
        <v>25462899</v>
      </c>
      <c r="P272" s="71" t="n">
        <v>19848585.65</v>
      </c>
      <c r="Q272" s="71" t="n">
        <v>5614313.35</v>
      </c>
      <c r="R272" t="inlineStr">
        <is>
          <t>Refined</t>
        </is>
      </c>
      <c r="S272" t="inlineStr">
        <is>
          <t>Yes</t>
        </is>
      </c>
      <c r="T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SA100264</t>
        </is>
      </c>
      <c r="B273" s="68" t="n">
        <v>45696</v>
      </c>
      <c r="C273" s="69" t="n">
        <v>2025</v>
      </c>
      <c r="D273" t="inlineStr">
        <is>
          <t>Feb</t>
        </is>
      </c>
      <c r="E273" t="inlineStr">
        <is>
          <t>North America</t>
        </is>
      </c>
      <c r="F273" t="inlineStr">
        <is>
          <t>USA</t>
        </is>
      </c>
      <c r="G273" t="inlineStr">
        <is>
          <t>Gasoline</t>
        </is>
      </c>
      <c r="H273" t="inlineStr">
        <is>
          <t>Spot</t>
        </is>
      </c>
      <c r="I273" t="inlineStr">
        <is>
          <t>Trader</t>
        </is>
      </c>
      <c r="J273" t="inlineStr">
        <is>
          <t>Priya Nair</t>
        </is>
      </c>
      <c r="K273" s="70" t="n">
        <v>128700</v>
      </c>
      <c r="L273" s="71" t="n">
        <v>94.76000000000001</v>
      </c>
      <c r="M273" s="71" t="n">
        <v>12195612</v>
      </c>
      <c r="N273" s="71" t="n">
        <v>121956.12</v>
      </c>
      <c r="O273" s="71" t="n">
        <v>12073655.88</v>
      </c>
      <c r="P273" s="71" t="n">
        <v>8898504.439999999</v>
      </c>
      <c r="Q273" s="71" t="n">
        <v>3175151.44</v>
      </c>
      <c r="R273" t="inlineStr">
        <is>
          <t>Refined</t>
        </is>
      </c>
      <c r="S273" t="inlineStr">
        <is>
          <t>Yes</t>
        </is>
      </c>
      <c r="T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SA100265</t>
        </is>
      </c>
      <c r="B274" s="68" t="n">
        <v>45696</v>
      </c>
      <c r="C274" s="69" t="n">
        <v>2025</v>
      </c>
      <c r="D274" t="inlineStr">
        <is>
          <t>Feb</t>
        </is>
      </c>
      <c r="E274" t="inlineStr">
        <is>
          <t>Asia</t>
        </is>
      </c>
      <c r="F274" t="inlineStr">
        <is>
          <t>Japan</t>
        </is>
      </c>
      <c r="G274" t="inlineStr">
        <is>
          <t>Arab Heavy</t>
        </is>
      </c>
      <c r="H274" t="inlineStr">
        <is>
          <t>Term contract</t>
        </is>
      </c>
      <c r="I274" t="inlineStr">
        <is>
          <t>Refiner</t>
        </is>
      </c>
      <c r="J274" t="inlineStr">
        <is>
          <t>Sara Rossi</t>
        </is>
      </c>
      <c r="K274" s="70" t="n">
        <v>1514700</v>
      </c>
      <c r="L274" s="71" t="n">
        <v>75.48</v>
      </c>
      <c r="M274" s="71" t="n">
        <v>114329556</v>
      </c>
      <c r="N274" s="71" t="n">
        <v>1143295.56</v>
      </c>
      <c r="O274" s="71" t="n">
        <v>113186260.44</v>
      </c>
      <c r="P274" s="71" t="n">
        <v>26488254.44</v>
      </c>
      <c r="Q274" s="71" t="n">
        <v>86698006</v>
      </c>
      <c r="R274" t="inlineStr">
        <is>
          <t>Crude</t>
        </is>
      </c>
      <c r="S274" t="inlineStr">
        <is>
          <t>Yes</t>
        </is>
      </c>
      <c r="T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SA100266</t>
        </is>
      </c>
      <c r="B275" s="68" t="n">
        <v>45696</v>
      </c>
      <c r="C275" s="69" t="n">
        <v>2025</v>
      </c>
      <c r="D275" t="inlineStr">
        <is>
          <t>Feb</t>
        </is>
      </c>
      <c r="E275" t="inlineStr">
        <is>
          <t>Asia</t>
        </is>
      </c>
      <c r="F275" t="inlineStr">
        <is>
          <t>South Korea</t>
        </is>
      </c>
      <c r="G275" t="inlineStr">
        <is>
          <t>Arab Medium</t>
        </is>
      </c>
      <c r="H275" t="inlineStr">
        <is>
          <t>Term contract</t>
        </is>
      </c>
      <c r="I275" t="inlineStr">
        <is>
          <t>Refiner</t>
        </is>
      </c>
      <c r="J275" t="inlineStr">
        <is>
          <t>Mei Lin</t>
        </is>
      </c>
      <c r="K275" s="70" t="n">
        <v>1413000</v>
      </c>
      <c r="L275" s="71" t="n">
        <v>76.06999999999999</v>
      </c>
      <c r="M275" s="71" t="n">
        <v>107486910</v>
      </c>
      <c r="N275" s="71" t="n">
        <v>0</v>
      </c>
      <c r="O275" s="71" t="n">
        <v>107486910</v>
      </c>
      <c r="P275" s="71" t="n">
        <v>25071515.74</v>
      </c>
      <c r="Q275" s="71" t="n">
        <v>82415394.26000001</v>
      </c>
      <c r="R275" t="inlineStr">
        <is>
          <t>Crude</t>
        </is>
      </c>
      <c r="S275" t="inlineStr">
        <is>
          <t>Yes</t>
        </is>
      </c>
      <c r="T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SA100267</t>
        </is>
      </c>
      <c r="B276" s="68" t="n">
        <v>45696</v>
      </c>
      <c r="C276" s="69" t="n">
        <v>2025</v>
      </c>
      <c r="D276" t="inlineStr">
        <is>
          <t>Feb</t>
        </is>
      </c>
      <c r="E276" t="inlineStr">
        <is>
          <t>Asia</t>
        </is>
      </c>
      <c r="F276" t="inlineStr">
        <is>
          <t>Japan</t>
        </is>
      </c>
      <c r="G276" t="inlineStr">
        <is>
          <t>Arab Light</t>
        </is>
      </c>
      <c r="H276" t="inlineStr">
        <is>
          <t>Spot</t>
        </is>
      </c>
      <c r="I276" t="inlineStr">
        <is>
          <t>Refiner</t>
        </is>
      </c>
      <c r="J276" t="inlineStr">
        <is>
          <t>Sophie Müller</t>
        </is>
      </c>
      <c r="K276" s="70" t="n">
        <v>1234800</v>
      </c>
      <c r="L276" s="71" t="n">
        <v>82.94</v>
      </c>
      <c r="M276" s="71" t="n">
        <v>102414312</v>
      </c>
      <c r="N276" s="71" t="n">
        <v>1024143.12</v>
      </c>
      <c r="O276" s="71" t="n">
        <v>101390168.88</v>
      </c>
      <c r="P276" s="71" t="n">
        <v>21561698.56</v>
      </c>
      <c r="Q276" s="71" t="n">
        <v>79828470.31999999</v>
      </c>
      <c r="R276" t="inlineStr">
        <is>
          <t>Crude</t>
        </is>
      </c>
      <c r="S276" t="inlineStr">
        <is>
          <t>Yes</t>
        </is>
      </c>
      <c r="T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SA100268</t>
        </is>
      </c>
      <c r="B277" s="68" t="n">
        <v>45697</v>
      </c>
      <c r="C277" s="69" t="n">
        <v>2025</v>
      </c>
      <c r="D277" t="inlineStr">
        <is>
          <t>Feb</t>
        </is>
      </c>
      <c r="E277" t="inlineStr">
        <is>
          <t>Asia</t>
        </is>
      </c>
      <c r="F277" t="inlineStr">
        <is>
          <t>China</t>
        </is>
      </c>
      <c r="G277" t="inlineStr">
        <is>
          <t>Gasoline</t>
        </is>
      </c>
      <c r="H277" t="inlineStr">
        <is>
          <t>Term contract</t>
        </is>
      </c>
      <c r="I277" t="inlineStr">
        <is>
          <t>Refiner</t>
        </is>
      </c>
      <c r="J277" t="inlineStr">
        <is>
          <t>Sara Rossi</t>
        </is>
      </c>
      <c r="K277" s="70" t="n">
        <v>500400</v>
      </c>
      <c r="L277" s="71" t="n">
        <v>96.17</v>
      </c>
      <c r="M277" s="71" t="n">
        <v>48123468</v>
      </c>
      <c r="N277" s="71" t="n">
        <v>481234.68</v>
      </c>
      <c r="O277" s="71" t="n">
        <v>47642233.32</v>
      </c>
      <c r="P277" s="71" t="n">
        <v>35740901.66</v>
      </c>
      <c r="Q277" s="71" t="n">
        <v>11901331.66</v>
      </c>
      <c r="R277" t="inlineStr">
        <is>
          <t>Refined</t>
        </is>
      </c>
      <c r="S277" t="inlineStr">
        <is>
          <t>Yes</t>
        </is>
      </c>
      <c r="T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SA100269</t>
        </is>
      </c>
      <c r="B278" s="68" t="n">
        <v>45697</v>
      </c>
      <c r="C278" s="69" t="n">
        <v>2025</v>
      </c>
      <c r="D278" t="inlineStr">
        <is>
          <t>Feb</t>
        </is>
      </c>
      <c r="E278" t="inlineStr">
        <is>
          <t>North America</t>
        </is>
      </c>
      <c r="F278" t="inlineStr">
        <is>
          <t>USA</t>
        </is>
      </c>
      <c r="G278" t="inlineStr">
        <is>
          <t>Arab Light</t>
        </is>
      </c>
      <c r="H278" t="inlineStr">
        <is>
          <t>Term contract</t>
        </is>
      </c>
      <c r="I278" t="inlineStr">
        <is>
          <t>National oil company</t>
        </is>
      </c>
      <c r="J278" t="inlineStr">
        <is>
          <t>Sophie Müller</t>
        </is>
      </c>
      <c r="K278" s="70" t="n">
        <v>1530000</v>
      </c>
      <c r="L278" s="71" t="n">
        <v>89.22</v>
      </c>
      <c r="M278" s="71" t="n">
        <v>136506600</v>
      </c>
      <c r="N278" s="71" t="n">
        <v>1365066</v>
      </c>
      <c r="O278" s="71" t="n">
        <v>135141534</v>
      </c>
      <c r="P278" s="71" t="n">
        <v>27146993.26</v>
      </c>
      <c r="Q278" s="71" t="n">
        <v>107994540.74</v>
      </c>
      <c r="R278" t="inlineStr">
        <is>
          <t>Crude</t>
        </is>
      </c>
      <c r="S278" t="inlineStr">
        <is>
          <t>Yes</t>
        </is>
      </c>
      <c r="T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SA100270</t>
        </is>
      </c>
      <c r="B279" s="68" t="n">
        <v>45697</v>
      </c>
      <c r="C279" s="69" t="n">
        <v>2025</v>
      </c>
      <c r="D279" t="inlineStr">
        <is>
          <t>Feb</t>
        </is>
      </c>
      <c r="E279" t="inlineStr">
        <is>
          <t>Middle East</t>
        </is>
      </c>
      <c r="F279" t="inlineStr">
        <is>
          <t>Bahrain</t>
        </is>
      </c>
      <c r="G279" t="inlineStr">
        <is>
          <t>Diesel</t>
        </is>
      </c>
      <c r="H279" t="inlineStr">
        <is>
          <t>Term contract</t>
        </is>
      </c>
      <c r="I279" t="inlineStr">
        <is>
          <t>Refiner</t>
        </is>
      </c>
      <c r="J279" t="inlineStr">
        <is>
          <t>Liam O'Brien</t>
        </is>
      </c>
      <c r="K279" s="70" t="n">
        <v>486000</v>
      </c>
      <c r="L279" s="71" t="n">
        <v>104.39</v>
      </c>
      <c r="M279" s="71" t="n">
        <v>50733540</v>
      </c>
      <c r="N279" s="71" t="n">
        <v>0</v>
      </c>
      <c r="O279" s="71" t="n">
        <v>50733540</v>
      </c>
      <c r="P279" s="71" t="n">
        <v>33069277.27</v>
      </c>
      <c r="Q279" s="71" t="n">
        <v>17664262.73</v>
      </c>
      <c r="R279" t="inlineStr">
        <is>
          <t>Refined</t>
        </is>
      </c>
      <c r="S279" t="inlineStr">
        <is>
          <t>Yes</t>
        </is>
      </c>
      <c r="T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SA100271</t>
        </is>
      </c>
      <c r="B280" s="68" t="n">
        <v>45697</v>
      </c>
      <c r="C280" s="69" t="n">
        <v>2025</v>
      </c>
      <c r="D280" t="inlineStr">
        <is>
          <t>Feb</t>
        </is>
      </c>
      <c r="E280" t="inlineStr">
        <is>
          <t>Europe</t>
        </is>
      </c>
      <c r="F280" t="inlineStr">
        <is>
          <t>Netherlands</t>
        </is>
      </c>
      <c r="G280" t="inlineStr">
        <is>
          <t>Diesel</t>
        </is>
      </c>
      <c r="H280" t="inlineStr">
        <is>
          <t>Spot</t>
        </is>
      </c>
      <c r="I280" t="inlineStr">
        <is>
          <t>Refiner</t>
        </is>
      </c>
      <c r="J280" t="inlineStr">
        <is>
          <t>Emma Clarke</t>
        </is>
      </c>
      <c r="K280" s="70" t="n">
        <v>500400</v>
      </c>
      <c r="L280" s="71" t="n">
        <v>106.5</v>
      </c>
      <c r="M280" s="71" t="n">
        <v>53292600</v>
      </c>
      <c r="N280" s="71" t="n">
        <v>532926</v>
      </c>
      <c r="O280" s="71" t="n">
        <v>52759674</v>
      </c>
      <c r="P280" s="71" t="n">
        <v>34544396.88</v>
      </c>
      <c r="Q280" s="71" t="n">
        <v>18215277.12</v>
      </c>
      <c r="R280" t="inlineStr">
        <is>
          <t>Refined</t>
        </is>
      </c>
      <c r="S280" t="inlineStr">
        <is>
          <t>Yes</t>
        </is>
      </c>
      <c r="T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SA100272</t>
        </is>
      </c>
      <c r="B281" s="68" t="n">
        <v>45697</v>
      </c>
      <c r="C281" s="69" t="n">
        <v>2025</v>
      </c>
      <c r="D281" t="inlineStr">
        <is>
          <t>Feb</t>
        </is>
      </c>
      <c r="E281" t="inlineStr">
        <is>
          <t>Asia</t>
        </is>
      </c>
      <c r="F281" t="inlineStr">
        <is>
          <t>Japan</t>
        </is>
      </c>
      <c r="G281" t="inlineStr">
        <is>
          <t>Jet fuel</t>
        </is>
      </c>
      <c r="H281" t="inlineStr">
        <is>
          <t>Term contract</t>
        </is>
      </c>
      <c r="I281" t="inlineStr">
        <is>
          <t>Refiner</t>
        </is>
      </c>
      <c r="J281" t="inlineStr">
        <is>
          <t>Hiroshi Tanaka</t>
        </is>
      </c>
      <c r="K281" s="70" t="n">
        <v>455400</v>
      </c>
      <c r="L281" s="71" t="n">
        <v>96.31</v>
      </c>
      <c r="M281" s="71" t="n">
        <v>43859574</v>
      </c>
      <c r="N281" s="71" t="n">
        <v>0</v>
      </c>
      <c r="O281" s="71" t="n">
        <v>43859574</v>
      </c>
      <c r="P281" s="71" t="n">
        <v>34250795.38</v>
      </c>
      <c r="Q281" s="71" t="n">
        <v>9608778.619999999</v>
      </c>
      <c r="R281" t="inlineStr">
        <is>
          <t>Refined</t>
        </is>
      </c>
      <c r="S281" t="inlineStr">
        <is>
          <t>Yes</t>
        </is>
      </c>
      <c r="T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SA100273</t>
        </is>
      </c>
      <c r="B282" s="68" t="n">
        <v>45697</v>
      </c>
      <c r="C282" s="69" t="n">
        <v>2025</v>
      </c>
      <c r="D282" t="inlineStr">
        <is>
          <t>Feb</t>
        </is>
      </c>
      <c r="E282" t="inlineStr">
        <is>
          <t>Asia</t>
        </is>
      </c>
      <c r="F282" t="inlineStr">
        <is>
          <t>Japan</t>
        </is>
      </c>
      <c r="G282" t="inlineStr">
        <is>
          <t>Diesel</t>
        </is>
      </c>
      <c r="H282" t="inlineStr">
        <is>
          <t>Spot</t>
        </is>
      </c>
      <c r="I282" t="inlineStr">
        <is>
          <t>Refiner</t>
        </is>
      </c>
      <c r="J282" t="inlineStr">
        <is>
          <t>Lucas Martin</t>
        </is>
      </c>
      <c r="K282" s="70" t="n">
        <v>423000</v>
      </c>
      <c r="L282" s="71" t="n">
        <v>98.88</v>
      </c>
      <c r="M282" s="71" t="n">
        <v>41826240</v>
      </c>
      <c r="N282" s="71" t="n">
        <v>0</v>
      </c>
      <c r="O282" s="71" t="n">
        <v>41826240</v>
      </c>
      <c r="P282" s="71" t="n">
        <v>30128404.19</v>
      </c>
      <c r="Q282" s="71" t="n">
        <v>11697835.81</v>
      </c>
      <c r="R282" t="inlineStr">
        <is>
          <t>Refined</t>
        </is>
      </c>
      <c r="S282" t="inlineStr">
        <is>
          <t>Yes</t>
        </is>
      </c>
      <c r="T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SA100274</t>
        </is>
      </c>
      <c r="B283" s="68" t="n">
        <v>45697</v>
      </c>
      <c r="C283" s="69" t="n">
        <v>2025</v>
      </c>
      <c r="D283" t="inlineStr">
        <is>
          <t>Feb</t>
        </is>
      </c>
      <c r="E283" t="inlineStr">
        <is>
          <t>Middle East</t>
        </is>
      </c>
      <c r="F283" t="inlineStr">
        <is>
          <t>UAE</t>
        </is>
      </c>
      <c r="G283" t="inlineStr">
        <is>
          <t>Arab Heavy</t>
        </is>
      </c>
      <c r="H283" t="inlineStr">
        <is>
          <t>Term contract</t>
        </is>
      </c>
      <c r="I283" t="inlineStr">
        <is>
          <t>Refiner</t>
        </is>
      </c>
      <c r="J283" t="inlineStr">
        <is>
          <t>Olivia Brown</t>
        </is>
      </c>
      <c r="K283" s="70" t="n">
        <v>544500</v>
      </c>
      <c r="L283" s="71" t="n">
        <v>71.48</v>
      </c>
      <c r="M283" s="71" t="n">
        <v>38920860</v>
      </c>
      <c r="N283" s="71" t="n">
        <v>0</v>
      </c>
      <c r="O283" s="71" t="n">
        <v>38920860</v>
      </c>
      <c r="P283" s="71" t="n">
        <v>9541072.689999999</v>
      </c>
      <c r="Q283" s="71" t="n">
        <v>29379787.31</v>
      </c>
      <c r="R283" t="inlineStr">
        <is>
          <t>Crude</t>
        </is>
      </c>
      <c r="S283" t="inlineStr">
        <is>
          <t>Yes</t>
        </is>
      </c>
      <c r="T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SA100275</t>
        </is>
      </c>
      <c r="B284" s="68" t="n">
        <v>45698</v>
      </c>
      <c r="C284" s="69" t="n">
        <v>2025</v>
      </c>
      <c r="D284" t="inlineStr">
        <is>
          <t>Feb</t>
        </is>
      </c>
      <c r="E284" t="inlineStr">
        <is>
          <t>Asia</t>
        </is>
      </c>
      <c r="F284" t="inlineStr">
        <is>
          <t>South Korea</t>
        </is>
      </c>
      <c r="G284" t="inlineStr">
        <is>
          <t>Jet fuel</t>
        </is>
      </c>
      <c r="H284" t="inlineStr">
        <is>
          <t>Term contract</t>
        </is>
      </c>
      <c r="I284" t="inlineStr">
        <is>
          <t>Trader</t>
        </is>
      </c>
      <c r="J284" t="inlineStr">
        <is>
          <t>Sara Rossi</t>
        </is>
      </c>
      <c r="K284" s="70" t="n">
        <v>352800</v>
      </c>
      <c r="L284" s="71" t="n">
        <v>107.56</v>
      </c>
      <c r="M284" s="71" t="n">
        <v>37947168</v>
      </c>
      <c r="N284" s="71" t="n">
        <v>0</v>
      </c>
      <c r="O284" s="71" t="n">
        <v>37947168</v>
      </c>
      <c r="P284" s="71" t="n">
        <v>26708962.2</v>
      </c>
      <c r="Q284" s="71" t="n">
        <v>11238205.8</v>
      </c>
      <c r="R284" t="inlineStr">
        <is>
          <t>Refined</t>
        </is>
      </c>
      <c r="S284" t="inlineStr">
        <is>
          <t>Yes</t>
        </is>
      </c>
      <c r="T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SA100276</t>
        </is>
      </c>
      <c r="B285" s="68" t="n">
        <v>45698</v>
      </c>
      <c r="C285" s="69" t="n">
        <v>2025</v>
      </c>
      <c r="D285" t="inlineStr">
        <is>
          <t>Feb</t>
        </is>
      </c>
      <c r="E285" t="inlineStr">
        <is>
          <t>North America</t>
        </is>
      </c>
      <c r="F285" t="inlineStr">
        <is>
          <t>USA</t>
        </is>
      </c>
      <c r="G285" t="inlineStr">
        <is>
          <t>Arab Light</t>
        </is>
      </c>
      <c r="H285" t="inlineStr">
        <is>
          <t>Term contract</t>
        </is>
      </c>
      <c r="I285" t="inlineStr">
        <is>
          <t>Refiner</t>
        </is>
      </c>
      <c r="J285" t="inlineStr">
        <is>
          <t>Shraddha Kulkarni</t>
        </is>
      </c>
      <c r="K285" s="70" t="n">
        <v>1066500</v>
      </c>
      <c r="L285" s="71" t="n">
        <v>82.93000000000001</v>
      </c>
      <c r="M285" s="71" t="n">
        <v>88444845</v>
      </c>
      <c r="N285" s="71" t="n">
        <v>884448.45</v>
      </c>
      <c r="O285" s="71" t="n">
        <v>87560396.55</v>
      </c>
      <c r="P285" s="71" t="n">
        <v>19287883.34</v>
      </c>
      <c r="Q285" s="71" t="n">
        <v>68272513.20999999</v>
      </c>
      <c r="R285" t="inlineStr">
        <is>
          <t>Crude</t>
        </is>
      </c>
      <c r="S285" t="inlineStr">
        <is>
          <t>Yes</t>
        </is>
      </c>
      <c r="T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SA100277</t>
        </is>
      </c>
      <c r="B286" s="68" t="n">
        <v>45698</v>
      </c>
      <c r="C286" s="69" t="n">
        <v>2025</v>
      </c>
      <c r="D286" t="inlineStr">
        <is>
          <t>Feb</t>
        </is>
      </c>
      <c r="E286" t="inlineStr">
        <is>
          <t>Asia</t>
        </is>
      </c>
      <c r="F286" t="inlineStr">
        <is>
          <t>South Korea</t>
        </is>
      </c>
      <c r="G286" t="inlineStr">
        <is>
          <t>Gasoline</t>
        </is>
      </c>
      <c r="H286" t="inlineStr">
        <is>
          <t>Term contract</t>
        </is>
      </c>
      <c r="I286" t="inlineStr">
        <is>
          <t>Refiner</t>
        </is>
      </c>
      <c r="J286" t="inlineStr">
        <is>
          <t>Yuki Sato</t>
        </is>
      </c>
      <c r="K286" s="70" t="n">
        <v>217800</v>
      </c>
      <c r="L286" s="71" t="n">
        <v>100.38</v>
      </c>
      <c r="M286" s="71" t="n">
        <v>21862764</v>
      </c>
      <c r="N286" s="71" t="n">
        <v>437255.28</v>
      </c>
      <c r="O286" s="71" t="n">
        <v>21425508.72</v>
      </c>
      <c r="P286" s="71" t="n">
        <v>15794226.41</v>
      </c>
      <c r="Q286" s="71" t="n">
        <v>5631282.31</v>
      </c>
      <c r="R286" t="inlineStr">
        <is>
          <t>Refined</t>
        </is>
      </c>
      <c r="S286" t="inlineStr">
        <is>
          <t>Yes</t>
        </is>
      </c>
      <c r="T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SA100278</t>
        </is>
      </c>
      <c r="B287" s="68" t="n">
        <v>45698</v>
      </c>
      <c r="C287" s="69" t="n">
        <v>2025</v>
      </c>
      <c r="D287" t="inlineStr">
        <is>
          <t>Feb</t>
        </is>
      </c>
      <c r="E287" t="inlineStr">
        <is>
          <t>Asia</t>
        </is>
      </c>
      <c r="F287" t="inlineStr">
        <is>
          <t>South Korea</t>
        </is>
      </c>
      <c r="G287" t="inlineStr">
        <is>
          <t>Arab Light</t>
        </is>
      </c>
      <c r="H287" t="inlineStr">
        <is>
          <t>Term contract</t>
        </is>
      </c>
      <c r="I287" t="inlineStr">
        <is>
          <t>Refiner</t>
        </is>
      </c>
      <c r="J287" t="inlineStr">
        <is>
          <t>Zoya Ahmed</t>
        </is>
      </c>
      <c r="K287" s="70" t="n">
        <v>1163700</v>
      </c>
      <c r="L287" s="71" t="n">
        <v>82.95999999999999</v>
      </c>
      <c r="M287" s="71" t="n">
        <v>96540552</v>
      </c>
      <c r="N287" s="71" t="n">
        <v>0</v>
      </c>
      <c r="O287" s="71" t="n">
        <v>96540552</v>
      </c>
      <c r="P287" s="71" t="n">
        <v>21284571.29</v>
      </c>
      <c r="Q287" s="71" t="n">
        <v>75255980.70999999</v>
      </c>
      <c r="R287" t="inlineStr">
        <is>
          <t>Crude</t>
        </is>
      </c>
      <c r="S287" t="inlineStr">
        <is>
          <t>Yes</t>
        </is>
      </c>
      <c r="T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SA100279</t>
        </is>
      </c>
      <c r="B288" s="68" t="n">
        <v>45698</v>
      </c>
      <c r="C288" s="69" t="n">
        <v>2025</v>
      </c>
      <c r="D288" t="inlineStr">
        <is>
          <t>Feb</t>
        </is>
      </c>
      <c r="E288" t="inlineStr">
        <is>
          <t>Asia</t>
        </is>
      </c>
      <c r="F288" t="inlineStr">
        <is>
          <t>India</t>
        </is>
      </c>
      <c r="G288" t="inlineStr">
        <is>
          <t>Arab Light</t>
        </is>
      </c>
      <c r="H288" t="inlineStr">
        <is>
          <t>Spot</t>
        </is>
      </c>
      <c r="I288" t="inlineStr">
        <is>
          <t>Trader</t>
        </is>
      </c>
      <c r="J288" t="inlineStr">
        <is>
          <t>Omar Haddad</t>
        </is>
      </c>
      <c r="K288" s="70" t="n">
        <v>1347300</v>
      </c>
      <c r="L288" s="71" t="n">
        <v>84.97</v>
      </c>
      <c r="M288" s="71" t="n">
        <v>114480081</v>
      </c>
      <c r="N288" s="71" t="n">
        <v>0</v>
      </c>
      <c r="O288" s="71" t="n">
        <v>114480081</v>
      </c>
      <c r="P288" s="71" t="n">
        <v>24494087.5</v>
      </c>
      <c r="Q288" s="71" t="n">
        <v>89985993.5</v>
      </c>
      <c r="R288" t="inlineStr">
        <is>
          <t>Crude</t>
        </is>
      </c>
      <c r="S288" t="inlineStr">
        <is>
          <t>Yes</t>
        </is>
      </c>
      <c r="T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SA100280</t>
        </is>
      </c>
      <c r="B289" s="68" t="n">
        <v>45698</v>
      </c>
      <c r="C289" s="69" t="n">
        <v>2025</v>
      </c>
      <c r="D289" t="inlineStr">
        <is>
          <t>Feb</t>
        </is>
      </c>
      <c r="E289" t="inlineStr">
        <is>
          <t>Middle East</t>
        </is>
      </c>
      <c r="F289" t="inlineStr">
        <is>
          <t>UAE</t>
        </is>
      </c>
      <c r="G289" t="inlineStr">
        <is>
          <t>Arab Light</t>
        </is>
      </c>
      <c r="H289" t="inlineStr">
        <is>
          <t>Term contract</t>
        </is>
      </c>
      <c r="I289" t="inlineStr">
        <is>
          <t>Refiner</t>
        </is>
      </c>
      <c r="J289" t="inlineStr">
        <is>
          <t>Sophie Müller</t>
        </is>
      </c>
      <c r="K289" s="70" t="n">
        <v>764100</v>
      </c>
      <c r="L289" s="71" t="n">
        <v>86.65000000000001</v>
      </c>
      <c r="M289" s="71" t="n">
        <v>66209265</v>
      </c>
      <c r="N289" s="71" t="n">
        <v>662092.65</v>
      </c>
      <c r="O289" s="71" t="n">
        <v>65547172.35</v>
      </c>
      <c r="P289" s="71" t="n">
        <v>13763801.27</v>
      </c>
      <c r="Q289" s="71" t="n">
        <v>51783371.08</v>
      </c>
      <c r="R289" t="inlineStr">
        <is>
          <t>Crude</t>
        </is>
      </c>
      <c r="S289" t="inlineStr">
        <is>
          <t>Yes</t>
        </is>
      </c>
      <c r="T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SA100281</t>
        </is>
      </c>
      <c r="B290" s="68" t="n">
        <v>45698</v>
      </c>
      <c r="C290" s="69" t="n">
        <v>2025</v>
      </c>
      <c r="D290" t="inlineStr">
        <is>
          <t>Feb</t>
        </is>
      </c>
      <c r="E290" t="inlineStr">
        <is>
          <t>Asia</t>
        </is>
      </c>
      <c r="F290" t="inlineStr">
        <is>
          <t>China</t>
        </is>
      </c>
      <c r="G290" t="inlineStr">
        <is>
          <t>Diesel</t>
        </is>
      </c>
      <c r="H290" t="inlineStr">
        <is>
          <t>Spot</t>
        </is>
      </c>
      <c r="I290" t="inlineStr">
        <is>
          <t>Trader</t>
        </is>
      </c>
      <c r="J290" t="inlineStr">
        <is>
          <t>Noah Smith</t>
        </is>
      </c>
      <c r="K290" s="70" t="n">
        <v>493200</v>
      </c>
      <c r="L290" s="71" t="n">
        <v>99.28</v>
      </c>
      <c r="M290" s="71" t="n">
        <v>48964896</v>
      </c>
      <c r="N290" s="71" t="n">
        <v>0</v>
      </c>
      <c r="O290" s="71" t="n">
        <v>48964896</v>
      </c>
      <c r="P290" s="71" t="n">
        <v>35201366.54</v>
      </c>
      <c r="Q290" s="71" t="n">
        <v>13763529.46</v>
      </c>
      <c r="R290" t="inlineStr">
        <is>
          <t>Refined</t>
        </is>
      </c>
      <c r="S290" t="inlineStr">
        <is>
          <t>Yes</t>
        </is>
      </c>
      <c r="T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SA100282</t>
        </is>
      </c>
      <c r="B291" s="68" t="n">
        <v>45698</v>
      </c>
      <c r="C291" s="69" t="n">
        <v>2025</v>
      </c>
      <c r="D291" t="inlineStr">
        <is>
          <t>Feb</t>
        </is>
      </c>
      <c r="E291" t="inlineStr">
        <is>
          <t>Asia</t>
        </is>
      </c>
      <c r="F291" t="inlineStr">
        <is>
          <t>China</t>
        </is>
      </c>
      <c r="G291" t="inlineStr">
        <is>
          <t>Jet fuel</t>
        </is>
      </c>
      <c r="H291" t="inlineStr">
        <is>
          <t>Term contract</t>
        </is>
      </c>
      <c r="I291" t="inlineStr">
        <is>
          <t>National oil company</t>
        </is>
      </c>
      <c r="J291" t="inlineStr">
        <is>
          <t>Mei Lin</t>
        </is>
      </c>
      <c r="K291" s="70" t="n">
        <v>163800</v>
      </c>
      <c r="L291" s="71" t="n">
        <v>101.72</v>
      </c>
      <c r="M291" s="71" t="n">
        <v>16661736</v>
      </c>
      <c r="N291" s="71" t="n">
        <v>0</v>
      </c>
      <c r="O291" s="71" t="n">
        <v>16661736</v>
      </c>
      <c r="P291" s="71" t="n">
        <v>12380099.2</v>
      </c>
      <c r="Q291" s="71" t="n">
        <v>4281636.8</v>
      </c>
      <c r="R291" t="inlineStr">
        <is>
          <t>Refined</t>
        </is>
      </c>
      <c r="S291" t="inlineStr">
        <is>
          <t>Yes</t>
        </is>
      </c>
      <c r="T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SA100283</t>
        </is>
      </c>
      <c r="B292" s="68" t="n">
        <v>45698</v>
      </c>
      <c r="C292" s="69" t="n">
        <v>2025</v>
      </c>
      <c r="D292" t="inlineStr">
        <is>
          <t>Feb</t>
        </is>
      </c>
      <c r="E292" t="inlineStr">
        <is>
          <t>Asia</t>
        </is>
      </c>
      <c r="F292" t="inlineStr">
        <is>
          <t>South Korea</t>
        </is>
      </c>
      <c r="G292" t="inlineStr">
        <is>
          <t>Arab Medium</t>
        </is>
      </c>
      <c r="H292" t="inlineStr">
        <is>
          <t>Term contract</t>
        </is>
      </c>
      <c r="I292" t="inlineStr">
        <is>
          <t>National oil company</t>
        </is>
      </c>
      <c r="J292" t="inlineStr">
        <is>
          <t>Carlos Silva</t>
        </is>
      </c>
      <c r="K292" s="70" t="n">
        <v>1178100</v>
      </c>
      <c r="L292" s="71" t="n">
        <v>84.89</v>
      </c>
      <c r="M292" s="71" t="n">
        <v>100008909</v>
      </c>
      <c r="N292" s="71" t="n">
        <v>0</v>
      </c>
      <c r="O292" s="71" t="n">
        <v>100008909</v>
      </c>
      <c r="P292" s="71" t="n">
        <v>20072903.36</v>
      </c>
      <c r="Q292" s="71" t="n">
        <v>79936005.64</v>
      </c>
      <c r="R292" t="inlineStr">
        <is>
          <t>Crude</t>
        </is>
      </c>
      <c r="S292" t="inlineStr">
        <is>
          <t>Yes</t>
        </is>
      </c>
      <c r="T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SA100284</t>
        </is>
      </c>
      <c r="B293" s="68" t="n">
        <v>45698</v>
      </c>
      <c r="C293" s="69" t="n">
        <v>2025</v>
      </c>
      <c r="D293" t="inlineStr">
        <is>
          <t>Feb</t>
        </is>
      </c>
      <c r="E293" t="inlineStr">
        <is>
          <t>Asia</t>
        </is>
      </c>
      <c r="F293" t="inlineStr">
        <is>
          <t>South Korea</t>
        </is>
      </c>
      <c r="G293" t="inlineStr">
        <is>
          <t>Arab Light</t>
        </is>
      </c>
      <c r="H293" t="inlineStr">
        <is>
          <t>Term contract</t>
        </is>
      </c>
      <c r="I293" t="inlineStr">
        <is>
          <t>Refiner</t>
        </is>
      </c>
      <c r="J293" t="inlineStr">
        <is>
          <t>Lucas Martin</t>
        </is>
      </c>
      <c r="K293" s="70" t="n">
        <v>1006200</v>
      </c>
      <c r="L293" s="71" t="n">
        <v>83.02</v>
      </c>
      <c r="M293" s="71" t="n">
        <v>83534724</v>
      </c>
      <c r="N293" s="71" t="n">
        <v>0</v>
      </c>
      <c r="O293" s="71" t="n">
        <v>83534724</v>
      </c>
      <c r="P293" s="71" t="n">
        <v>17930776.72</v>
      </c>
      <c r="Q293" s="71" t="n">
        <v>65603947.28</v>
      </c>
      <c r="R293" t="inlineStr">
        <is>
          <t>Crude</t>
        </is>
      </c>
      <c r="S293" t="inlineStr">
        <is>
          <t>Yes</t>
        </is>
      </c>
      <c r="T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SA100285</t>
        </is>
      </c>
      <c r="B294" s="68" t="n">
        <v>45699</v>
      </c>
      <c r="C294" s="69" t="n">
        <v>2025</v>
      </c>
      <c r="D294" t="inlineStr">
        <is>
          <t>Feb</t>
        </is>
      </c>
      <c r="E294" t="inlineStr">
        <is>
          <t>Asia</t>
        </is>
      </c>
      <c r="F294" t="inlineStr">
        <is>
          <t>China</t>
        </is>
      </c>
      <c r="G294" t="inlineStr">
        <is>
          <t>Arab Extra Light</t>
        </is>
      </c>
      <c r="H294" t="inlineStr">
        <is>
          <t>Term contract</t>
        </is>
      </c>
      <c r="I294" t="inlineStr">
        <is>
          <t>National oil company</t>
        </is>
      </c>
      <c r="J294" t="inlineStr">
        <is>
          <t>Zoya Ahmed</t>
        </is>
      </c>
      <c r="K294" s="70" t="n">
        <v>649800</v>
      </c>
      <c r="L294" s="71" t="n">
        <v>91.26000000000001</v>
      </c>
      <c r="M294" s="71" t="n">
        <v>59300748</v>
      </c>
      <c r="N294" s="71" t="n">
        <v>0</v>
      </c>
      <c r="O294" s="71" t="n">
        <v>59300748</v>
      </c>
      <c r="P294" s="71" t="n">
        <v>12419963.87</v>
      </c>
      <c r="Q294" s="71" t="n">
        <v>46880784.13</v>
      </c>
      <c r="R294" t="inlineStr">
        <is>
          <t>Crude</t>
        </is>
      </c>
      <c r="S294" t="inlineStr">
        <is>
          <t>Yes</t>
        </is>
      </c>
      <c r="T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SA100286</t>
        </is>
      </c>
      <c r="B295" s="68" t="n">
        <v>45699</v>
      </c>
      <c r="C295" s="69" t="n">
        <v>2025</v>
      </c>
      <c r="D295" t="inlineStr">
        <is>
          <t>Feb</t>
        </is>
      </c>
      <c r="E295" t="inlineStr">
        <is>
          <t>Asia</t>
        </is>
      </c>
      <c r="F295" t="inlineStr">
        <is>
          <t>India</t>
        </is>
      </c>
      <c r="G295" t="inlineStr">
        <is>
          <t>Arab Light</t>
        </is>
      </c>
      <c r="H295" t="inlineStr">
        <is>
          <t>Term contract</t>
        </is>
      </c>
      <c r="I295" t="inlineStr">
        <is>
          <t>National oil company</t>
        </is>
      </c>
      <c r="J295" t="inlineStr">
        <is>
          <t>Amir Khan</t>
        </is>
      </c>
      <c r="K295" s="70" t="n">
        <v>292500</v>
      </c>
      <c r="L295" s="71" t="n">
        <v>74.59999999999999</v>
      </c>
      <c r="M295" s="71" t="n">
        <v>21820500</v>
      </c>
      <c r="N295" s="71" t="n">
        <v>218205</v>
      </c>
      <c r="O295" s="71" t="n">
        <v>21602295</v>
      </c>
      <c r="P295" s="71" t="n">
        <v>5313130.4</v>
      </c>
      <c r="Q295" s="71" t="n">
        <v>16289164.6</v>
      </c>
      <c r="R295" t="inlineStr">
        <is>
          <t>Crude</t>
        </is>
      </c>
      <c r="S295" t="inlineStr">
        <is>
          <t>Yes</t>
        </is>
      </c>
      <c r="T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SA100287</t>
        </is>
      </c>
      <c r="B296" s="68" t="n">
        <v>45699</v>
      </c>
      <c r="C296" s="69" t="n">
        <v>2025</v>
      </c>
      <c r="D296" t="inlineStr">
        <is>
          <t>Feb</t>
        </is>
      </c>
      <c r="E296" t="inlineStr">
        <is>
          <t>Asia</t>
        </is>
      </c>
      <c r="F296" t="inlineStr">
        <is>
          <t>China</t>
        </is>
      </c>
      <c r="G296" t="inlineStr">
        <is>
          <t>Arab Heavy</t>
        </is>
      </c>
      <c r="H296" t="inlineStr">
        <is>
          <t>Term contract</t>
        </is>
      </c>
      <c r="I296" t="inlineStr">
        <is>
          <t>Trader</t>
        </is>
      </c>
      <c r="J296" t="inlineStr">
        <is>
          <t>Emma Clarke</t>
        </is>
      </c>
      <c r="K296" s="70" t="n">
        <v>1165500</v>
      </c>
      <c r="L296" s="71" t="n">
        <v>72.08</v>
      </c>
      <c r="M296" s="71" t="n">
        <v>84009240</v>
      </c>
      <c r="N296" s="71" t="n">
        <v>0</v>
      </c>
      <c r="O296" s="71" t="n">
        <v>84009240</v>
      </c>
      <c r="P296" s="71" t="n">
        <v>21317261.93</v>
      </c>
      <c r="Q296" s="71" t="n">
        <v>62691978.07</v>
      </c>
      <c r="R296" t="inlineStr">
        <is>
          <t>Crude</t>
        </is>
      </c>
      <c r="S296" t="inlineStr">
        <is>
          <t>Yes</t>
        </is>
      </c>
      <c r="T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SA100288</t>
        </is>
      </c>
      <c r="B297" s="68" t="n">
        <v>45699</v>
      </c>
      <c r="C297" s="69" t="n">
        <v>2025</v>
      </c>
      <c r="D297" t="inlineStr">
        <is>
          <t>Feb</t>
        </is>
      </c>
      <c r="E297" t="inlineStr">
        <is>
          <t>Asia</t>
        </is>
      </c>
      <c r="F297" t="inlineStr">
        <is>
          <t>China</t>
        </is>
      </c>
      <c r="G297" t="inlineStr">
        <is>
          <t>Diesel</t>
        </is>
      </c>
      <c r="H297" t="inlineStr">
        <is>
          <t>Term contract</t>
        </is>
      </c>
      <c r="I297" t="inlineStr">
        <is>
          <t>Refiner</t>
        </is>
      </c>
      <c r="J297" t="inlineStr">
        <is>
          <t>Carlos Silva</t>
        </is>
      </c>
      <c r="K297" s="70" t="n">
        <v>338400</v>
      </c>
      <c r="L297" s="71" t="n">
        <v>89.33</v>
      </c>
      <c r="M297" s="71" t="n">
        <v>30229272</v>
      </c>
      <c r="N297" s="71" t="n">
        <v>302292.72</v>
      </c>
      <c r="O297" s="71" t="n">
        <v>29926979.28</v>
      </c>
      <c r="P297" s="71" t="n">
        <v>24111468.64</v>
      </c>
      <c r="Q297" s="71" t="n">
        <v>5815510.64</v>
      </c>
      <c r="R297" t="inlineStr">
        <is>
          <t>Refined</t>
        </is>
      </c>
      <c r="S297" t="inlineStr">
        <is>
          <t>Yes</t>
        </is>
      </c>
      <c r="T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SA100289</t>
        </is>
      </c>
      <c r="B298" s="68" t="n">
        <v>45699</v>
      </c>
      <c r="C298" s="69" t="n">
        <v>2025</v>
      </c>
      <c r="D298" t="inlineStr">
        <is>
          <t>Feb</t>
        </is>
      </c>
      <c r="E298" t="inlineStr">
        <is>
          <t>North America</t>
        </is>
      </c>
      <c r="F298" t="inlineStr">
        <is>
          <t>USA</t>
        </is>
      </c>
      <c r="G298" t="inlineStr">
        <is>
          <t>Arab Extra Light</t>
        </is>
      </c>
      <c r="H298" t="inlineStr">
        <is>
          <t>Term contract</t>
        </is>
      </c>
      <c r="I298" t="inlineStr">
        <is>
          <t>Refiner</t>
        </is>
      </c>
      <c r="J298" t="inlineStr">
        <is>
          <t>Olivia Brown</t>
        </is>
      </c>
      <c r="K298" s="70" t="n">
        <v>1119600</v>
      </c>
      <c r="L298" s="71" t="n">
        <v>76.48</v>
      </c>
      <c r="M298" s="71" t="n">
        <v>85627008</v>
      </c>
      <c r="N298" s="71" t="n">
        <v>1712540.16</v>
      </c>
      <c r="O298" s="71" t="n">
        <v>83914467.84</v>
      </c>
      <c r="P298" s="71" t="n">
        <v>20991754.65</v>
      </c>
      <c r="Q298" s="71" t="n">
        <v>62922713.19</v>
      </c>
      <c r="R298" t="inlineStr">
        <is>
          <t>Crude</t>
        </is>
      </c>
      <c r="S298" t="inlineStr">
        <is>
          <t>Yes</t>
        </is>
      </c>
      <c r="T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SA100290</t>
        </is>
      </c>
      <c r="B299" s="68" t="n">
        <v>45699</v>
      </c>
      <c r="C299" s="69" t="n">
        <v>2025</v>
      </c>
      <c r="D299" t="inlineStr">
        <is>
          <t>Feb</t>
        </is>
      </c>
      <c r="E299" t="inlineStr">
        <is>
          <t>North America</t>
        </is>
      </c>
      <c r="F299" t="inlineStr">
        <is>
          <t>USA</t>
        </is>
      </c>
      <c r="G299" t="inlineStr">
        <is>
          <t>Arab Heavy</t>
        </is>
      </c>
      <c r="H299" t="inlineStr">
        <is>
          <t>Term contract</t>
        </is>
      </c>
      <c r="I299" t="inlineStr">
        <is>
          <t>Trader</t>
        </is>
      </c>
      <c r="J299" t="inlineStr">
        <is>
          <t>Ravindra Patil</t>
        </is>
      </c>
      <c r="K299" s="70" t="n">
        <v>418500</v>
      </c>
      <c r="L299" s="71" t="n">
        <v>82.23999999999999</v>
      </c>
      <c r="M299" s="71" t="n">
        <v>34417440</v>
      </c>
      <c r="N299" s="71" t="n">
        <v>0</v>
      </c>
      <c r="O299" s="71" t="n">
        <v>34417440</v>
      </c>
      <c r="P299" s="71" t="n">
        <v>7612342.8</v>
      </c>
      <c r="Q299" s="71" t="n">
        <v>26805097.2</v>
      </c>
      <c r="R299" t="inlineStr">
        <is>
          <t>Crude</t>
        </is>
      </c>
      <c r="S299" t="inlineStr">
        <is>
          <t>Yes</t>
        </is>
      </c>
      <c r="T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SA100291</t>
        </is>
      </c>
      <c r="B300" s="68" t="n">
        <v>45699</v>
      </c>
      <c r="C300" s="69" t="n">
        <v>2025</v>
      </c>
      <c r="D300" t="inlineStr">
        <is>
          <t>Feb</t>
        </is>
      </c>
      <c r="E300" t="inlineStr">
        <is>
          <t>North America</t>
        </is>
      </c>
      <c r="F300" t="inlineStr">
        <is>
          <t>USA</t>
        </is>
      </c>
      <c r="G300" t="inlineStr">
        <is>
          <t>Gasoline</t>
        </is>
      </c>
      <c r="H300" t="inlineStr">
        <is>
          <t>Term contract</t>
        </is>
      </c>
      <c r="I300" t="inlineStr">
        <is>
          <t>Refiner</t>
        </is>
      </c>
      <c r="J300" t="inlineStr">
        <is>
          <t>Arjun Mehta</t>
        </is>
      </c>
      <c r="K300" s="70" t="n">
        <v>423000</v>
      </c>
      <c r="L300" s="71" t="n">
        <v>99.87</v>
      </c>
      <c r="M300" s="71" t="n">
        <v>42245010</v>
      </c>
      <c r="N300" s="71" t="n">
        <v>422450.1</v>
      </c>
      <c r="O300" s="71" t="n">
        <v>41822559.9</v>
      </c>
      <c r="P300" s="71" t="n">
        <v>30631468.8</v>
      </c>
      <c r="Q300" s="71" t="n">
        <v>11191091.1</v>
      </c>
      <c r="R300" t="inlineStr">
        <is>
          <t>Refined</t>
        </is>
      </c>
      <c r="S300" t="inlineStr">
        <is>
          <t>Yes</t>
        </is>
      </c>
      <c r="T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SA100292</t>
        </is>
      </c>
      <c r="B301" s="68" t="n">
        <v>45699</v>
      </c>
      <c r="C301" s="69" t="n">
        <v>2025</v>
      </c>
      <c r="D301" t="inlineStr">
        <is>
          <t>Feb</t>
        </is>
      </c>
      <c r="E301" t="inlineStr">
        <is>
          <t>Asia</t>
        </is>
      </c>
      <c r="F301" t="inlineStr">
        <is>
          <t>Japan</t>
        </is>
      </c>
      <c r="G301" t="inlineStr">
        <is>
          <t>Gasoline</t>
        </is>
      </c>
      <c r="H301" t="inlineStr">
        <is>
          <t>Term contract</t>
        </is>
      </c>
      <c r="I301" t="inlineStr">
        <is>
          <t>Trader</t>
        </is>
      </c>
      <c r="J301" t="inlineStr">
        <is>
          <t>Ruhi Shaikh</t>
        </is>
      </c>
      <c r="K301" s="70" t="n">
        <v>86400</v>
      </c>
      <c r="L301" s="71" t="n">
        <v>99.72</v>
      </c>
      <c r="M301" s="71" t="n">
        <v>8615808</v>
      </c>
      <c r="N301" s="71" t="n">
        <v>0</v>
      </c>
      <c r="O301" s="71" t="n">
        <v>8615808</v>
      </c>
      <c r="P301" s="71" t="n">
        <v>6310115.63</v>
      </c>
      <c r="Q301" s="71" t="n">
        <v>2305692.37</v>
      </c>
      <c r="R301" t="inlineStr">
        <is>
          <t>Refined</t>
        </is>
      </c>
      <c r="S301" t="inlineStr">
        <is>
          <t>Yes</t>
        </is>
      </c>
      <c r="T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SA100293</t>
        </is>
      </c>
      <c r="B302" s="68" t="n">
        <v>45699</v>
      </c>
      <c r="C302" s="69" t="n">
        <v>2025</v>
      </c>
      <c r="D302" t="inlineStr">
        <is>
          <t>Feb</t>
        </is>
      </c>
      <c r="E302" t="inlineStr">
        <is>
          <t>Asia</t>
        </is>
      </c>
      <c r="F302" t="inlineStr">
        <is>
          <t>China</t>
        </is>
      </c>
      <c r="G302" t="inlineStr">
        <is>
          <t>Arab Light</t>
        </is>
      </c>
      <c r="H302" t="inlineStr">
        <is>
          <t>Term contract</t>
        </is>
      </c>
      <c r="I302" t="inlineStr">
        <is>
          <t>Trader</t>
        </is>
      </c>
      <c r="J302" t="inlineStr">
        <is>
          <t>Lucas Martin</t>
        </is>
      </c>
      <c r="K302" s="70" t="n">
        <v>1194300</v>
      </c>
      <c r="L302" s="71" t="n">
        <v>86.48999999999999</v>
      </c>
      <c r="M302" s="71" t="n">
        <v>103295007</v>
      </c>
      <c r="N302" s="71" t="n">
        <v>1032950.07</v>
      </c>
      <c r="O302" s="71" t="n">
        <v>102262056.93</v>
      </c>
      <c r="P302" s="71" t="n">
        <v>20829529.65</v>
      </c>
      <c r="Q302" s="71" t="n">
        <v>81432527.28</v>
      </c>
      <c r="R302" t="inlineStr">
        <is>
          <t>Crude</t>
        </is>
      </c>
      <c r="S302" t="inlineStr">
        <is>
          <t>Yes</t>
        </is>
      </c>
      <c r="T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SA100294</t>
        </is>
      </c>
      <c r="B303" s="68" t="n">
        <v>45699</v>
      </c>
      <c r="C303" s="69" t="n">
        <v>2025</v>
      </c>
      <c r="D303" t="inlineStr">
        <is>
          <t>Feb</t>
        </is>
      </c>
      <c r="E303" t="inlineStr">
        <is>
          <t>Europe</t>
        </is>
      </c>
      <c r="F303" t="inlineStr">
        <is>
          <t>Netherlands</t>
        </is>
      </c>
      <c r="G303" t="inlineStr">
        <is>
          <t>Arab Extra Light</t>
        </is>
      </c>
      <c r="H303" t="inlineStr">
        <is>
          <t>Spot</t>
        </is>
      </c>
      <c r="I303" t="inlineStr">
        <is>
          <t>Refiner</t>
        </is>
      </c>
      <c r="J303" t="inlineStr">
        <is>
          <t>Noah Smith</t>
        </is>
      </c>
      <c r="K303" s="70" t="n">
        <v>981000</v>
      </c>
      <c r="L303" s="71" t="n">
        <v>78.95</v>
      </c>
      <c r="M303" s="71" t="n">
        <v>77449950</v>
      </c>
      <c r="N303" s="71" t="n">
        <v>774499.5</v>
      </c>
      <c r="O303" s="71" t="n">
        <v>76675450.5</v>
      </c>
      <c r="P303" s="71" t="n">
        <v>18726077.17</v>
      </c>
      <c r="Q303" s="71" t="n">
        <v>57949373.33</v>
      </c>
      <c r="R303" t="inlineStr">
        <is>
          <t>Crude</t>
        </is>
      </c>
      <c r="S303" t="inlineStr">
        <is>
          <t>Yes</t>
        </is>
      </c>
      <c r="T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SA100295</t>
        </is>
      </c>
      <c r="B304" s="68" t="n">
        <v>45699</v>
      </c>
      <c r="C304" s="69" t="n">
        <v>2025</v>
      </c>
      <c r="D304" t="inlineStr">
        <is>
          <t>Feb</t>
        </is>
      </c>
      <c r="E304" t="inlineStr">
        <is>
          <t>Asia</t>
        </is>
      </c>
      <c r="F304" t="inlineStr">
        <is>
          <t>India</t>
        </is>
      </c>
      <c r="G304" t="inlineStr">
        <is>
          <t>Diesel</t>
        </is>
      </c>
      <c r="H304" t="inlineStr">
        <is>
          <t>Spot</t>
        </is>
      </c>
      <c r="I304" t="inlineStr">
        <is>
          <t>Trader</t>
        </is>
      </c>
      <c r="J304" t="inlineStr">
        <is>
          <t>Ravindra Patil</t>
        </is>
      </c>
      <c r="K304" s="70" t="n">
        <v>459900</v>
      </c>
      <c r="L304" s="71" t="n">
        <v>92.25</v>
      </c>
      <c r="M304" s="71" t="n">
        <v>42425775</v>
      </c>
      <c r="N304" s="71" t="n">
        <v>0</v>
      </c>
      <c r="O304" s="71" t="n">
        <v>42425775</v>
      </c>
      <c r="P304" s="71" t="n">
        <v>33098221.95</v>
      </c>
      <c r="Q304" s="71" t="n">
        <v>9327553.050000001</v>
      </c>
      <c r="R304" t="inlineStr">
        <is>
          <t>Refined</t>
        </is>
      </c>
      <c r="S304" t="inlineStr">
        <is>
          <t>Yes</t>
        </is>
      </c>
      <c r="T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SA100296</t>
        </is>
      </c>
      <c r="B305" s="68" t="n">
        <v>45699</v>
      </c>
      <c r="C305" s="69" t="n">
        <v>2025</v>
      </c>
      <c r="D305" t="inlineStr">
        <is>
          <t>Feb</t>
        </is>
      </c>
      <c r="E305" t="inlineStr">
        <is>
          <t>Asia</t>
        </is>
      </c>
      <c r="F305" t="inlineStr">
        <is>
          <t>Japan</t>
        </is>
      </c>
      <c r="G305" t="inlineStr">
        <is>
          <t>Arab Light</t>
        </is>
      </c>
      <c r="H305" t="inlineStr">
        <is>
          <t>Term contract</t>
        </is>
      </c>
      <c r="I305" t="inlineStr">
        <is>
          <t>National oil company</t>
        </is>
      </c>
      <c r="J305" t="inlineStr">
        <is>
          <t>Carlos Silva</t>
        </is>
      </c>
      <c r="K305" s="70" t="n">
        <v>752400</v>
      </c>
      <c r="L305" s="71" t="n">
        <v>79.87</v>
      </c>
      <c r="M305" s="71" t="n">
        <v>60094188</v>
      </c>
      <c r="N305" s="71" t="n">
        <v>600941.88</v>
      </c>
      <c r="O305" s="71" t="n">
        <v>59493246.12</v>
      </c>
      <c r="P305" s="71" t="n">
        <v>13143858.25</v>
      </c>
      <c r="Q305" s="71" t="n">
        <v>46349387.87</v>
      </c>
      <c r="R305" t="inlineStr">
        <is>
          <t>Crude</t>
        </is>
      </c>
      <c r="S305" t="inlineStr">
        <is>
          <t>Yes</t>
        </is>
      </c>
      <c r="T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SA100297</t>
        </is>
      </c>
      <c r="B306" s="68" t="n">
        <v>45700</v>
      </c>
      <c r="C306" s="69" t="n">
        <v>2025</v>
      </c>
      <c r="D306" t="inlineStr">
        <is>
          <t>Feb</t>
        </is>
      </c>
      <c r="E306" t="inlineStr">
        <is>
          <t>Asia</t>
        </is>
      </c>
      <c r="F306" t="inlineStr">
        <is>
          <t>China</t>
        </is>
      </c>
      <c r="G306" t="inlineStr">
        <is>
          <t>Arab Medium</t>
        </is>
      </c>
      <c r="H306" t="inlineStr">
        <is>
          <t>Term contract</t>
        </is>
      </c>
      <c r="I306" t="inlineStr">
        <is>
          <t>Refiner</t>
        </is>
      </c>
      <c r="J306" t="inlineStr">
        <is>
          <t>Sara Rossi</t>
        </is>
      </c>
      <c r="K306" s="70" t="n">
        <v>1559700</v>
      </c>
      <c r="L306" s="71" t="n">
        <v>77.53</v>
      </c>
      <c r="M306" s="71" t="n">
        <v>120923541</v>
      </c>
      <c r="N306" s="71" t="n">
        <v>0</v>
      </c>
      <c r="O306" s="71" t="n">
        <v>120923541</v>
      </c>
      <c r="P306" s="71" t="n">
        <v>27631234.88</v>
      </c>
      <c r="Q306" s="71" t="n">
        <v>93292306.12</v>
      </c>
      <c r="R306" t="inlineStr">
        <is>
          <t>Crude</t>
        </is>
      </c>
      <c r="S306" t="inlineStr">
        <is>
          <t>Yes</t>
        </is>
      </c>
      <c r="T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SA100298</t>
        </is>
      </c>
      <c r="B307" s="68" t="n">
        <v>45700</v>
      </c>
      <c r="C307" s="69" t="n">
        <v>2025</v>
      </c>
      <c r="D307" t="inlineStr">
        <is>
          <t>Feb</t>
        </is>
      </c>
      <c r="E307" t="inlineStr">
        <is>
          <t>Asia</t>
        </is>
      </c>
      <c r="F307" t="inlineStr">
        <is>
          <t>Japan</t>
        </is>
      </c>
      <c r="G307" t="inlineStr">
        <is>
          <t>Gasoline</t>
        </is>
      </c>
      <c r="H307" t="inlineStr">
        <is>
          <t>Term contract</t>
        </is>
      </c>
      <c r="I307" t="inlineStr">
        <is>
          <t>National oil company</t>
        </is>
      </c>
      <c r="J307" t="inlineStr">
        <is>
          <t>Noah Smith</t>
        </is>
      </c>
      <c r="K307" s="70" t="n">
        <v>171000</v>
      </c>
      <c r="L307" s="71" t="n">
        <v>102.89</v>
      </c>
      <c r="M307" s="71" t="n">
        <v>17594190</v>
      </c>
      <c r="N307" s="71" t="n">
        <v>351883.8</v>
      </c>
      <c r="O307" s="71" t="n">
        <v>17242306.2</v>
      </c>
      <c r="P307" s="71" t="n">
        <v>12342993.37</v>
      </c>
      <c r="Q307" s="71" t="n">
        <v>4899312.83</v>
      </c>
      <c r="R307" t="inlineStr">
        <is>
          <t>Refined</t>
        </is>
      </c>
      <c r="S307" t="inlineStr">
        <is>
          <t>Yes</t>
        </is>
      </c>
      <c r="T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SA100299</t>
        </is>
      </c>
      <c r="B308" s="68" t="n">
        <v>45700</v>
      </c>
      <c r="C308" s="69" t="n">
        <v>2025</v>
      </c>
      <c r="D308" t="inlineStr">
        <is>
          <t>Feb</t>
        </is>
      </c>
      <c r="E308" t="inlineStr">
        <is>
          <t>Asia</t>
        </is>
      </c>
      <c r="F308" t="inlineStr">
        <is>
          <t>China</t>
        </is>
      </c>
      <c r="G308" t="inlineStr">
        <is>
          <t>Diesel</t>
        </is>
      </c>
      <c r="H308" t="inlineStr">
        <is>
          <t>Term contract</t>
        </is>
      </c>
      <c r="I308" t="inlineStr">
        <is>
          <t>Refiner</t>
        </is>
      </c>
      <c r="J308" t="inlineStr">
        <is>
          <t>Aisha Bello</t>
        </is>
      </c>
      <c r="K308" s="70" t="n">
        <v>443700</v>
      </c>
      <c r="L308" s="71" t="n">
        <v>104.11</v>
      </c>
      <c r="M308" s="71" t="n">
        <v>46193607</v>
      </c>
      <c r="N308" s="71" t="n">
        <v>461936.07</v>
      </c>
      <c r="O308" s="71" t="n">
        <v>45731670.93</v>
      </c>
      <c r="P308" s="71" t="n">
        <v>32419325.04</v>
      </c>
      <c r="Q308" s="71" t="n">
        <v>13312345.89</v>
      </c>
      <c r="R308" t="inlineStr">
        <is>
          <t>Refined</t>
        </is>
      </c>
      <c r="S308" t="inlineStr">
        <is>
          <t>Yes</t>
        </is>
      </c>
      <c r="T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SA100300</t>
        </is>
      </c>
      <c r="B309" s="68" t="n">
        <v>45700</v>
      </c>
      <c r="C309" s="69" t="n">
        <v>2025</v>
      </c>
      <c r="D309" t="inlineStr">
        <is>
          <t>Feb</t>
        </is>
      </c>
      <c r="E309" t="inlineStr">
        <is>
          <t>Asia</t>
        </is>
      </c>
      <c r="F309" t="inlineStr">
        <is>
          <t>India</t>
        </is>
      </c>
      <c r="G309" t="inlineStr">
        <is>
          <t>Jet fuel</t>
        </is>
      </c>
      <c r="H309" t="inlineStr">
        <is>
          <t>Term contract</t>
        </is>
      </c>
      <c r="I309" t="inlineStr">
        <is>
          <t>Trader</t>
        </is>
      </c>
      <c r="J309" t="inlineStr">
        <is>
          <t>Shraddha Kulkarni</t>
        </is>
      </c>
      <c r="K309" s="70" t="n">
        <v>500400</v>
      </c>
      <c r="L309" s="71" t="n">
        <v>107.55</v>
      </c>
      <c r="M309" s="71" t="n">
        <v>53818020</v>
      </c>
      <c r="N309" s="71" t="n">
        <v>0</v>
      </c>
      <c r="O309" s="71" t="n">
        <v>53818020</v>
      </c>
      <c r="P309" s="71" t="n">
        <v>37548951.41</v>
      </c>
      <c r="Q309" s="71" t="n">
        <v>16269068.59</v>
      </c>
      <c r="R309" t="inlineStr">
        <is>
          <t>Refined</t>
        </is>
      </c>
      <c r="S309" t="inlineStr">
        <is>
          <t>Yes</t>
        </is>
      </c>
      <c r="T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SA100301</t>
        </is>
      </c>
      <c r="B310" s="68" t="n">
        <v>45700</v>
      </c>
      <c r="C310" s="69" t="n">
        <v>2025</v>
      </c>
      <c r="D310" t="inlineStr">
        <is>
          <t>Feb</t>
        </is>
      </c>
      <c r="E310" t="inlineStr">
        <is>
          <t>Middle East</t>
        </is>
      </c>
      <c r="F310" t="inlineStr">
        <is>
          <t>UAE</t>
        </is>
      </c>
      <c r="G310" t="inlineStr">
        <is>
          <t>Jet fuel</t>
        </is>
      </c>
      <c r="H310" t="inlineStr">
        <is>
          <t>Term contract</t>
        </is>
      </c>
      <c r="I310" t="inlineStr">
        <is>
          <t>National oil company</t>
        </is>
      </c>
      <c r="J310" t="inlineStr">
        <is>
          <t>Aisha Bello</t>
        </is>
      </c>
      <c r="K310" s="70" t="n">
        <v>151200</v>
      </c>
      <c r="L310" s="71" t="n">
        <v>109.39</v>
      </c>
      <c r="M310" s="71" t="n">
        <v>16539768</v>
      </c>
      <c r="N310" s="71" t="n">
        <v>330795.36</v>
      </c>
      <c r="O310" s="71" t="n">
        <v>16208972.64</v>
      </c>
      <c r="P310" s="71" t="n">
        <v>11151284.79</v>
      </c>
      <c r="Q310" s="71" t="n">
        <v>5057687.85</v>
      </c>
      <c r="R310" t="inlineStr">
        <is>
          <t>Refined</t>
        </is>
      </c>
      <c r="S310" t="inlineStr">
        <is>
          <t>Yes</t>
        </is>
      </c>
      <c r="T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SA100302</t>
        </is>
      </c>
      <c r="B311" s="68" t="n">
        <v>45700</v>
      </c>
      <c r="C311" s="69" t="n">
        <v>2025</v>
      </c>
      <c r="D311" t="inlineStr">
        <is>
          <t>Feb</t>
        </is>
      </c>
      <c r="E311" t="inlineStr">
        <is>
          <t>Asia</t>
        </is>
      </c>
      <c r="F311" t="inlineStr">
        <is>
          <t>India</t>
        </is>
      </c>
      <c r="G311" t="inlineStr">
        <is>
          <t>Arab Light</t>
        </is>
      </c>
      <c r="H311" t="inlineStr">
        <is>
          <t>Term contract</t>
        </is>
      </c>
      <c r="I311" t="inlineStr">
        <is>
          <t>Trader</t>
        </is>
      </c>
      <c r="J311" t="inlineStr">
        <is>
          <t>Aisha Bello</t>
        </is>
      </c>
      <c r="K311" s="70" t="n">
        <v>1719900</v>
      </c>
      <c r="L311" s="71" t="n">
        <v>87.5</v>
      </c>
      <c r="M311" s="71" t="n">
        <v>150491250</v>
      </c>
      <c r="N311" s="71" t="n">
        <v>3009825</v>
      </c>
      <c r="O311" s="71" t="n">
        <v>147481425</v>
      </c>
      <c r="P311" s="71" t="n">
        <v>30617471.22</v>
      </c>
      <c r="Q311" s="71" t="n">
        <v>116863953.78</v>
      </c>
      <c r="R311" t="inlineStr">
        <is>
          <t>Crude</t>
        </is>
      </c>
      <c r="S311" t="inlineStr">
        <is>
          <t>Yes</t>
        </is>
      </c>
      <c r="T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SA100303</t>
        </is>
      </c>
      <c r="B312" s="68" t="n">
        <v>45700</v>
      </c>
      <c r="C312" s="69" t="n">
        <v>2025</v>
      </c>
      <c r="D312" t="inlineStr">
        <is>
          <t>Feb</t>
        </is>
      </c>
      <c r="E312" t="inlineStr">
        <is>
          <t>Asia</t>
        </is>
      </c>
      <c r="F312" t="inlineStr">
        <is>
          <t>Japan</t>
        </is>
      </c>
      <c r="G312" t="inlineStr">
        <is>
          <t>Arab Light</t>
        </is>
      </c>
      <c r="H312" t="inlineStr">
        <is>
          <t>Term contract</t>
        </is>
      </c>
      <c r="I312" t="inlineStr">
        <is>
          <t>Refiner</t>
        </is>
      </c>
      <c r="J312" t="inlineStr">
        <is>
          <t>Liam O'Brien</t>
        </is>
      </c>
      <c r="K312" s="70" t="n">
        <v>1003500</v>
      </c>
      <c r="L312" s="71" t="n">
        <v>78.61</v>
      </c>
      <c r="M312" s="71" t="n">
        <v>78885135</v>
      </c>
      <c r="N312" s="71" t="n">
        <v>0</v>
      </c>
      <c r="O312" s="71" t="n">
        <v>78885135</v>
      </c>
      <c r="P312" s="71" t="n">
        <v>17850243.36</v>
      </c>
      <c r="Q312" s="71" t="n">
        <v>61034891.64</v>
      </c>
      <c r="R312" t="inlineStr">
        <is>
          <t>Crude</t>
        </is>
      </c>
      <c r="S312" t="inlineStr">
        <is>
          <t>Yes</t>
        </is>
      </c>
      <c r="T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SA100304</t>
        </is>
      </c>
      <c r="B313" s="68" t="n">
        <v>45700</v>
      </c>
      <c r="C313" s="69" t="n">
        <v>2025</v>
      </c>
      <c r="D313" t="inlineStr">
        <is>
          <t>Feb</t>
        </is>
      </c>
      <c r="E313" t="inlineStr">
        <is>
          <t>Europe</t>
        </is>
      </c>
      <c r="F313" t="inlineStr">
        <is>
          <t>Italy</t>
        </is>
      </c>
      <c r="G313" t="inlineStr">
        <is>
          <t>Arab Heavy</t>
        </is>
      </c>
      <c r="H313" t="inlineStr">
        <is>
          <t>Term contract</t>
        </is>
      </c>
      <c r="I313" t="inlineStr">
        <is>
          <t>Refiner</t>
        </is>
      </c>
      <c r="J313" t="inlineStr">
        <is>
          <t>Zoya Ahmed</t>
        </is>
      </c>
      <c r="K313" s="70" t="n">
        <v>931500</v>
      </c>
      <c r="L313" s="71" t="n">
        <v>77.72</v>
      </c>
      <c r="M313" s="71" t="n">
        <v>72396180</v>
      </c>
      <c r="N313" s="71" t="n">
        <v>723961.8</v>
      </c>
      <c r="O313" s="71" t="n">
        <v>71672218.2</v>
      </c>
      <c r="P313" s="71" t="n">
        <v>16960135.71</v>
      </c>
      <c r="Q313" s="71" t="n">
        <v>54712082.49</v>
      </c>
      <c r="R313" t="inlineStr">
        <is>
          <t>Crude</t>
        </is>
      </c>
      <c r="S313" t="inlineStr">
        <is>
          <t>Yes</t>
        </is>
      </c>
      <c r="T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SA100305</t>
        </is>
      </c>
      <c r="B314" s="68" t="n">
        <v>45701</v>
      </c>
      <c r="C314" s="69" t="n">
        <v>2025</v>
      </c>
      <c r="D314" t="inlineStr">
        <is>
          <t>Feb</t>
        </is>
      </c>
      <c r="E314" t="inlineStr">
        <is>
          <t>Middle East</t>
        </is>
      </c>
      <c r="F314" t="inlineStr">
        <is>
          <t>UAE</t>
        </is>
      </c>
      <c r="G314" t="inlineStr">
        <is>
          <t>Arab Light</t>
        </is>
      </c>
      <c r="H314" t="inlineStr">
        <is>
          <t>Term contract</t>
        </is>
      </c>
      <c r="I314" t="inlineStr">
        <is>
          <t>National oil company</t>
        </is>
      </c>
      <c r="J314" t="inlineStr">
        <is>
          <t>Ravindra Patil</t>
        </is>
      </c>
      <c r="K314" s="70" t="n">
        <v>784800</v>
      </c>
      <c r="L314" s="71" t="n">
        <v>86.66</v>
      </c>
      <c r="M314" s="71" t="n">
        <v>68010768</v>
      </c>
      <c r="N314" s="71" t="n">
        <v>0</v>
      </c>
      <c r="O314" s="71" t="n">
        <v>68010768</v>
      </c>
      <c r="P314" s="71" t="n">
        <v>14428051.82</v>
      </c>
      <c r="Q314" s="71" t="n">
        <v>53582716.18</v>
      </c>
      <c r="R314" t="inlineStr">
        <is>
          <t>Crude</t>
        </is>
      </c>
      <c r="S314" t="inlineStr">
        <is>
          <t>Yes</t>
        </is>
      </c>
      <c r="T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SA100306</t>
        </is>
      </c>
      <c r="B315" s="68" t="n">
        <v>45701</v>
      </c>
      <c r="C315" s="69" t="n">
        <v>2025</v>
      </c>
      <c r="D315" t="inlineStr">
        <is>
          <t>Feb</t>
        </is>
      </c>
      <c r="E315" t="inlineStr">
        <is>
          <t>Asia</t>
        </is>
      </c>
      <c r="F315" t="inlineStr">
        <is>
          <t>South Korea</t>
        </is>
      </c>
      <c r="G315" t="inlineStr">
        <is>
          <t>Gasoline</t>
        </is>
      </c>
      <c r="H315" t="inlineStr">
        <is>
          <t>Spot</t>
        </is>
      </c>
      <c r="I315" t="inlineStr">
        <is>
          <t>National oil company</t>
        </is>
      </c>
      <c r="J315" t="inlineStr">
        <is>
          <t>Shraddha Kulkarni</t>
        </is>
      </c>
      <c r="K315" s="70" t="n">
        <v>512100</v>
      </c>
      <c r="L315" s="71" t="n">
        <v>95.8</v>
      </c>
      <c r="M315" s="71" t="n">
        <v>49059180</v>
      </c>
      <c r="N315" s="71" t="n">
        <v>490591.8</v>
      </c>
      <c r="O315" s="71" t="n">
        <v>48568588.2</v>
      </c>
      <c r="P315" s="71" t="n">
        <v>35444463.98</v>
      </c>
      <c r="Q315" s="71" t="n">
        <v>13124124.22</v>
      </c>
      <c r="R315" t="inlineStr">
        <is>
          <t>Refined</t>
        </is>
      </c>
      <c r="S315" t="inlineStr">
        <is>
          <t>Yes</t>
        </is>
      </c>
      <c r="T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SA100307</t>
        </is>
      </c>
      <c r="B316" s="68" t="n">
        <v>45701</v>
      </c>
      <c r="C316" s="69" t="n">
        <v>2025</v>
      </c>
      <c r="D316" t="inlineStr">
        <is>
          <t>Feb</t>
        </is>
      </c>
      <c r="E316" t="inlineStr">
        <is>
          <t>Asia</t>
        </is>
      </c>
      <c r="F316" t="inlineStr">
        <is>
          <t>China</t>
        </is>
      </c>
      <c r="G316" t="inlineStr">
        <is>
          <t>Arab Medium</t>
        </is>
      </c>
      <c r="H316" t="inlineStr">
        <is>
          <t>Term contract</t>
        </is>
      </c>
      <c r="I316" t="inlineStr">
        <is>
          <t>Trader</t>
        </is>
      </c>
      <c r="J316" t="inlineStr">
        <is>
          <t>Ruhi Shaikh</t>
        </is>
      </c>
      <c r="K316" s="70" t="n">
        <v>656100</v>
      </c>
      <c r="L316" s="71" t="n">
        <v>83.16</v>
      </c>
      <c r="M316" s="71" t="n">
        <v>54561276</v>
      </c>
      <c r="N316" s="71" t="n">
        <v>545612.76</v>
      </c>
      <c r="O316" s="71" t="n">
        <v>54015663.24</v>
      </c>
      <c r="P316" s="71" t="n">
        <v>11793602.24</v>
      </c>
      <c r="Q316" s="71" t="n">
        <v>42222061</v>
      </c>
      <c r="R316" t="inlineStr">
        <is>
          <t>Crude</t>
        </is>
      </c>
      <c r="S316" t="inlineStr">
        <is>
          <t>Yes</t>
        </is>
      </c>
      <c r="T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SA100308</t>
        </is>
      </c>
      <c r="B317" s="68" t="n">
        <v>45701</v>
      </c>
      <c r="C317" s="69" t="n">
        <v>2025</v>
      </c>
      <c r="D317" t="inlineStr">
        <is>
          <t>Feb</t>
        </is>
      </c>
      <c r="E317" t="inlineStr">
        <is>
          <t>North America</t>
        </is>
      </c>
      <c r="F317" t="inlineStr">
        <is>
          <t>USA</t>
        </is>
      </c>
      <c r="G317" t="inlineStr">
        <is>
          <t>Arab Light</t>
        </is>
      </c>
      <c r="H317" t="inlineStr">
        <is>
          <t>Term contract</t>
        </is>
      </c>
      <c r="I317" t="inlineStr">
        <is>
          <t>Refiner</t>
        </is>
      </c>
      <c r="J317" t="inlineStr">
        <is>
          <t>Emma Clarke</t>
        </is>
      </c>
      <c r="K317" s="70" t="n">
        <v>1207800</v>
      </c>
      <c r="L317" s="71" t="n">
        <v>80.87</v>
      </c>
      <c r="M317" s="71" t="n">
        <v>97674786</v>
      </c>
      <c r="N317" s="71" t="n">
        <v>0</v>
      </c>
      <c r="O317" s="71" t="n">
        <v>97674786</v>
      </c>
      <c r="P317" s="71" t="n">
        <v>22069387.56</v>
      </c>
      <c r="Q317" s="71" t="n">
        <v>75605398.44</v>
      </c>
      <c r="R317" t="inlineStr">
        <is>
          <t>Crude</t>
        </is>
      </c>
      <c r="S317" t="inlineStr">
        <is>
          <t>Yes</t>
        </is>
      </c>
      <c r="T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SA100309</t>
        </is>
      </c>
      <c r="B318" s="68" t="n">
        <v>45701</v>
      </c>
      <c r="C318" s="69" t="n">
        <v>2025</v>
      </c>
      <c r="D318" t="inlineStr">
        <is>
          <t>Feb</t>
        </is>
      </c>
      <c r="E318" t="inlineStr">
        <is>
          <t>Asia</t>
        </is>
      </c>
      <c r="F318" t="inlineStr">
        <is>
          <t>Japan</t>
        </is>
      </c>
      <c r="G318" t="inlineStr">
        <is>
          <t>Diesel</t>
        </is>
      </c>
      <c r="H318" t="inlineStr">
        <is>
          <t>Term contract</t>
        </is>
      </c>
      <c r="I318" t="inlineStr">
        <is>
          <t>National oil company</t>
        </is>
      </c>
      <c r="J318" t="inlineStr">
        <is>
          <t>Hiroshi Tanaka</t>
        </is>
      </c>
      <c r="K318" s="70" t="n">
        <v>369900</v>
      </c>
      <c r="L318" s="71" t="n">
        <v>95.67</v>
      </c>
      <c r="M318" s="71" t="n">
        <v>35388333</v>
      </c>
      <c r="N318" s="71" t="n">
        <v>707766.66</v>
      </c>
      <c r="O318" s="71" t="n">
        <v>34680566.34</v>
      </c>
      <c r="P318" s="71" t="n">
        <v>26594249.04</v>
      </c>
      <c r="Q318" s="71" t="n">
        <v>8086317.3</v>
      </c>
      <c r="R318" t="inlineStr">
        <is>
          <t>Refined</t>
        </is>
      </c>
      <c r="S318" t="inlineStr">
        <is>
          <t>Yes</t>
        </is>
      </c>
      <c r="T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SA100310</t>
        </is>
      </c>
      <c r="B319" s="68" t="n">
        <v>45701</v>
      </c>
      <c r="C319" s="69" t="n">
        <v>2025</v>
      </c>
      <c r="D319" t="inlineStr">
        <is>
          <t>Feb</t>
        </is>
      </c>
      <c r="E319" t="inlineStr">
        <is>
          <t>North America</t>
        </is>
      </c>
      <c r="F319" t="inlineStr">
        <is>
          <t>USA</t>
        </is>
      </c>
      <c r="G319" t="inlineStr">
        <is>
          <t>Gasoline</t>
        </is>
      </c>
      <c r="H319" t="inlineStr">
        <is>
          <t>Term contract</t>
        </is>
      </c>
      <c r="I319" t="inlineStr">
        <is>
          <t>National oil company</t>
        </is>
      </c>
      <c r="J319" t="inlineStr">
        <is>
          <t>Wei Chen</t>
        </is>
      </c>
      <c r="K319" s="70" t="n">
        <v>405000</v>
      </c>
      <c r="L319" s="71" t="n">
        <v>100.23</v>
      </c>
      <c r="M319" s="71" t="n">
        <v>40593150</v>
      </c>
      <c r="N319" s="71" t="n">
        <v>0</v>
      </c>
      <c r="O319" s="71" t="n">
        <v>40593150</v>
      </c>
      <c r="P319" s="71" t="n">
        <v>29397695.57</v>
      </c>
      <c r="Q319" s="71" t="n">
        <v>11195454.43</v>
      </c>
      <c r="R319" t="inlineStr">
        <is>
          <t>Refined</t>
        </is>
      </c>
      <c r="S319" t="inlineStr">
        <is>
          <t>Yes</t>
        </is>
      </c>
      <c r="T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SA100311</t>
        </is>
      </c>
      <c r="B320" s="68" t="n">
        <v>45701</v>
      </c>
      <c r="C320" s="69" t="n">
        <v>2025</v>
      </c>
      <c r="D320" t="inlineStr">
        <is>
          <t>Feb</t>
        </is>
      </c>
      <c r="E320" t="inlineStr">
        <is>
          <t>Middle East</t>
        </is>
      </c>
      <c r="F320" t="inlineStr">
        <is>
          <t>Saudi Arabia</t>
        </is>
      </c>
      <c r="G320" t="inlineStr">
        <is>
          <t>Arab Light</t>
        </is>
      </c>
      <c r="H320" t="inlineStr">
        <is>
          <t>Domestic</t>
        </is>
      </c>
      <c r="I320" t="inlineStr">
        <is>
          <t>National oil company</t>
        </is>
      </c>
      <c r="J320" t="inlineStr">
        <is>
          <t>Noah Smith</t>
        </is>
      </c>
      <c r="K320" s="70" t="n">
        <v>309600</v>
      </c>
      <c r="L320" s="71" t="n">
        <v>81.59999999999999</v>
      </c>
      <c r="M320" s="71" t="n">
        <v>25263360</v>
      </c>
      <c r="N320" s="71" t="n">
        <v>0</v>
      </c>
      <c r="O320" s="71" t="n">
        <v>25263360</v>
      </c>
      <c r="P320" s="71" t="n">
        <v>5740520.13</v>
      </c>
      <c r="Q320" s="71" t="n">
        <v>19522839.87</v>
      </c>
      <c r="R320" t="inlineStr">
        <is>
          <t>Crude</t>
        </is>
      </c>
      <c r="S320" t="inlineStr">
        <is>
          <t>No</t>
        </is>
      </c>
      <c r="T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SA100312</t>
        </is>
      </c>
      <c r="B321" s="68" t="n">
        <v>45701</v>
      </c>
      <c r="C321" s="69" t="n">
        <v>2025</v>
      </c>
      <c r="D321" t="inlineStr">
        <is>
          <t>Feb</t>
        </is>
      </c>
      <c r="E321" t="inlineStr">
        <is>
          <t>Middle East</t>
        </is>
      </c>
      <c r="F321" t="inlineStr">
        <is>
          <t>UAE</t>
        </is>
      </c>
      <c r="G321" t="inlineStr">
        <is>
          <t>Arab Extra Light</t>
        </is>
      </c>
      <c r="H321" t="inlineStr">
        <is>
          <t>Term contract</t>
        </is>
      </c>
      <c r="I321" t="inlineStr">
        <is>
          <t>National oil company</t>
        </is>
      </c>
      <c r="J321" t="inlineStr">
        <is>
          <t>Ruhi Shaikh</t>
        </is>
      </c>
      <c r="K321" s="70" t="n">
        <v>1174500</v>
      </c>
      <c r="L321" s="71" t="n">
        <v>91.22</v>
      </c>
      <c r="M321" s="71" t="n">
        <v>107137890</v>
      </c>
      <c r="N321" s="71" t="n">
        <v>2142757.8</v>
      </c>
      <c r="O321" s="71" t="n">
        <v>104995132.2</v>
      </c>
      <c r="P321" s="71" t="n">
        <v>20999466.64</v>
      </c>
      <c r="Q321" s="71" t="n">
        <v>83995665.56</v>
      </c>
      <c r="R321" t="inlineStr">
        <is>
          <t>Crude</t>
        </is>
      </c>
      <c r="S321" t="inlineStr">
        <is>
          <t>Yes</t>
        </is>
      </c>
      <c r="T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SA100313</t>
        </is>
      </c>
      <c r="B322" s="68" t="n">
        <v>45702</v>
      </c>
      <c r="C322" s="69" t="n">
        <v>2025</v>
      </c>
      <c r="D322" t="inlineStr">
        <is>
          <t>Feb</t>
        </is>
      </c>
      <c r="E322" t="inlineStr">
        <is>
          <t>Asia</t>
        </is>
      </c>
      <c r="F322" t="inlineStr">
        <is>
          <t>South Korea</t>
        </is>
      </c>
      <c r="G322" t="inlineStr">
        <is>
          <t>Arab Medium</t>
        </is>
      </c>
      <c r="H322" t="inlineStr">
        <is>
          <t>Spot</t>
        </is>
      </c>
      <c r="I322" t="inlineStr">
        <is>
          <t>Trader</t>
        </is>
      </c>
      <c r="J322" t="inlineStr">
        <is>
          <t>Ana Costa</t>
        </is>
      </c>
      <c r="K322" s="70" t="n">
        <v>571500</v>
      </c>
      <c r="L322" s="71" t="n">
        <v>74.7</v>
      </c>
      <c r="M322" s="71" t="n">
        <v>42691050</v>
      </c>
      <c r="N322" s="71" t="n">
        <v>426910.5</v>
      </c>
      <c r="O322" s="71" t="n">
        <v>42264139.5</v>
      </c>
      <c r="P322" s="71" t="n">
        <v>10297766.84</v>
      </c>
      <c r="Q322" s="71" t="n">
        <v>31966372.66</v>
      </c>
      <c r="R322" t="inlineStr">
        <is>
          <t>Crude</t>
        </is>
      </c>
      <c r="S322" t="inlineStr">
        <is>
          <t>Yes</t>
        </is>
      </c>
      <c r="T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SA100314</t>
        </is>
      </c>
      <c r="B323" s="68" t="n">
        <v>45702</v>
      </c>
      <c r="C323" s="69" t="n">
        <v>2025</v>
      </c>
      <c r="D323" t="inlineStr">
        <is>
          <t>Feb</t>
        </is>
      </c>
      <c r="E323" t="inlineStr">
        <is>
          <t>Asia</t>
        </is>
      </c>
      <c r="F323" t="inlineStr">
        <is>
          <t>China</t>
        </is>
      </c>
      <c r="G323" t="inlineStr">
        <is>
          <t>Diesel</t>
        </is>
      </c>
      <c r="H323" t="inlineStr">
        <is>
          <t>Term contract</t>
        </is>
      </c>
      <c r="I323" t="inlineStr">
        <is>
          <t>Refiner</t>
        </is>
      </c>
      <c r="J323" t="inlineStr">
        <is>
          <t>Sara Rossi</t>
        </is>
      </c>
      <c r="K323" s="70" t="n">
        <v>462600</v>
      </c>
      <c r="L323" s="71" t="n">
        <v>106.03</v>
      </c>
      <c r="M323" s="71" t="n">
        <v>49049478</v>
      </c>
      <c r="N323" s="71" t="n">
        <v>490494.78</v>
      </c>
      <c r="O323" s="71" t="n">
        <v>48558983.22</v>
      </c>
      <c r="P323" s="71" t="n">
        <v>32871404.57</v>
      </c>
      <c r="Q323" s="71" t="n">
        <v>15687578.65</v>
      </c>
      <c r="R323" t="inlineStr">
        <is>
          <t>Refined</t>
        </is>
      </c>
      <c r="S323" t="inlineStr">
        <is>
          <t>Yes</t>
        </is>
      </c>
      <c r="T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SA100315</t>
        </is>
      </c>
      <c r="B324" s="68" t="n">
        <v>45702</v>
      </c>
      <c r="C324" s="69" t="n">
        <v>2025</v>
      </c>
      <c r="D324" t="inlineStr">
        <is>
          <t>Feb</t>
        </is>
      </c>
      <c r="E324" t="inlineStr">
        <is>
          <t>Middle East</t>
        </is>
      </c>
      <c r="F324" t="inlineStr">
        <is>
          <t>Bahrain</t>
        </is>
      </c>
      <c r="G324" t="inlineStr">
        <is>
          <t>Arab Light</t>
        </is>
      </c>
      <c r="H324" t="inlineStr">
        <is>
          <t>Spot</t>
        </is>
      </c>
      <c r="I324" t="inlineStr">
        <is>
          <t>Trader</t>
        </is>
      </c>
      <c r="J324" t="inlineStr">
        <is>
          <t>Omar Haddad</t>
        </is>
      </c>
      <c r="K324" s="70" t="n">
        <v>1125900</v>
      </c>
      <c r="L324" s="71" t="n">
        <v>87.34</v>
      </c>
      <c r="M324" s="71" t="n">
        <v>98336106</v>
      </c>
      <c r="N324" s="71" t="n">
        <v>0</v>
      </c>
      <c r="O324" s="71" t="n">
        <v>98336106</v>
      </c>
      <c r="P324" s="71" t="n">
        <v>20193903.27</v>
      </c>
      <c r="Q324" s="71" t="n">
        <v>78142202.73</v>
      </c>
      <c r="R324" t="inlineStr">
        <is>
          <t>Crude</t>
        </is>
      </c>
      <c r="S324" t="inlineStr">
        <is>
          <t>Yes</t>
        </is>
      </c>
      <c r="T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SA100316</t>
        </is>
      </c>
      <c r="B325" s="68" t="n">
        <v>45702</v>
      </c>
      <c r="C325" s="69" t="n">
        <v>2025</v>
      </c>
      <c r="D325" t="inlineStr">
        <is>
          <t>Feb</t>
        </is>
      </c>
      <c r="E325" t="inlineStr">
        <is>
          <t>Asia</t>
        </is>
      </c>
      <c r="F325" t="inlineStr">
        <is>
          <t>China</t>
        </is>
      </c>
      <c r="G325" t="inlineStr">
        <is>
          <t>Arab Light</t>
        </is>
      </c>
      <c r="H325" t="inlineStr">
        <is>
          <t>Term contract</t>
        </is>
      </c>
      <c r="I325" t="inlineStr">
        <is>
          <t>Refiner</t>
        </is>
      </c>
      <c r="J325" t="inlineStr">
        <is>
          <t>Ravindra Patil</t>
        </is>
      </c>
      <c r="K325" s="70" t="n">
        <v>543600</v>
      </c>
      <c r="L325" s="71" t="n">
        <v>85.88</v>
      </c>
      <c r="M325" s="71" t="n">
        <v>46684368</v>
      </c>
      <c r="N325" s="71" t="n">
        <v>466843.68</v>
      </c>
      <c r="O325" s="71" t="n">
        <v>46217524.32</v>
      </c>
      <c r="P325" s="71" t="n">
        <v>9752322.76</v>
      </c>
      <c r="Q325" s="71" t="n">
        <v>36465201.56</v>
      </c>
      <c r="R325" t="inlineStr">
        <is>
          <t>Crude</t>
        </is>
      </c>
      <c r="S325" t="inlineStr">
        <is>
          <t>Yes</t>
        </is>
      </c>
      <c r="T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SA100317</t>
        </is>
      </c>
      <c r="B326" s="68" t="n">
        <v>45702</v>
      </c>
      <c r="C326" s="69" t="n">
        <v>2025</v>
      </c>
      <c r="D326" t="inlineStr">
        <is>
          <t>Feb</t>
        </is>
      </c>
      <c r="E326" t="inlineStr">
        <is>
          <t>Middle East</t>
        </is>
      </c>
      <c r="F326" t="inlineStr">
        <is>
          <t>UAE</t>
        </is>
      </c>
      <c r="G326" t="inlineStr">
        <is>
          <t>Arab Light</t>
        </is>
      </c>
      <c r="H326" t="inlineStr">
        <is>
          <t>Term contract</t>
        </is>
      </c>
      <c r="I326" t="inlineStr">
        <is>
          <t>Refiner</t>
        </is>
      </c>
      <c r="J326" t="inlineStr">
        <is>
          <t>Wei Chen</t>
        </is>
      </c>
      <c r="K326" s="70" t="n">
        <v>1676700</v>
      </c>
      <c r="L326" s="71" t="n">
        <v>83.65000000000001</v>
      </c>
      <c r="M326" s="71" t="n">
        <v>140255955</v>
      </c>
      <c r="N326" s="71" t="n">
        <v>1402559.55</v>
      </c>
      <c r="O326" s="71" t="n">
        <v>138853395.45</v>
      </c>
      <c r="P326" s="71" t="n">
        <v>30683771.72</v>
      </c>
      <c r="Q326" s="71" t="n">
        <v>108169623.73</v>
      </c>
      <c r="R326" t="inlineStr">
        <is>
          <t>Crude</t>
        </is>
      </c>
      <c r="S326" t="inlineStr">
        <is>
          <t>Yes</t>
        </is>
      </c>
      <c r="T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SA100318</t>
        </is>
      </c>
      <c r="B327" s="68" t="n">
        <v>45702</v>
      </c>
      <c r="C327" s="69" t="n">
        <v>2025</v>
      </c>
      <c r="D327" t="inlineStr">
        <is>
          <t>Feb</t>
        </is>
      </c>
      <c r="E327" t="inlineStr">
        <is>
          <t>Asia</t>
        </is>
      </c>
      <c r="F327" t="inlineStr">
        <is>
          <t>South Korea</t>
        </is>
      </c>
      <c r="G327" t="inlineStr">
        <is>
          <t>Arab Light</t>
        </is>
      </c>
      <c r="H327" t="inlineStr">
        <is>
          <t>Term contract</t>
        </is>
      </c>
      <c r="I327" t="inlineStr">
        <is>
          <t>National oil company</t>
        </is>
      </c>
      <c r="J327" t="inlineStr">
        <is>
          <t>Kofi Mensah</t>
        </is>
      </c>
      <c r="K327" s="70" t="n">
        <v>574200</v>
      </c>
      <c r="L327" s="71" t="n">
        <v>83.06999999999999</v>
      </c>
      <c r="M327" s="71" t="n">
        <v>47698794</v>
      </c>
      <c r="N327" s="71" t="n">
        <v>0</v>
      </c>
      <c r="O327" s="71" t="n">
        <v>47698794</v>
      </c>
      <c r="P327" s="71" t="n">
        <v>10407593.75</v>
      </c>
      <c r="Q327" s="71" t="n">
        <v>37291200.25</v>
      </c>
      <c r="R327" t="inlineStr">
        <is>
          <t>Crude</t>
        </is>
      </c>
      <c r="S327" t="inlineStr">
        <is>
          <t>Yes</t>
        </is>
      </c>
      <c r="T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SA100319</t>
        </is>
      </c>
      <c r="B328" s="68" t="n">
        <v>45702</v>
      </c>
      <c r="C328" s="69" t="n">
        <v>2025</v>
      </c>
      <c r="D328" t="inlineStr">
        <is>
          <t>Feb</t>
        </is>
      </c>
      <c r="E328" t="inlineStr">
        <is>
          <t>Asia</t>
        </is>
      </c>
      <c r="F328" t="inlineStr">
        <is>
          <t>India</t>
        </is>
      </c>
      <c r="G328" t="inlineStr">
        <is>
          <t>Gasoline</t>
        </is>
      </c>
      <c r="H328" t="inlineStr">
        <is>
          <t>Term contract</t>
        </is>
      </c>
      <c r="I328" t="inlineStr">
        <is>
          <t>Trader</t>
        </is>
      </c>
      <c r="J328" t="inlineStr">
        <is>
          <t>Shraddha Kulkarni</t>
        </is>
      </c>
      <c r="K328" s="70" t="n">
        <v>270000</v>
      </c>
      <c r="L328" s="71" t="n">
        <v>90.34</v>
      </c>
      <c r="M328" s="71" t="n">
        <v>24391800</v>
      </c>
      <c r="N328" s="71" t="n">
        <v>487836</v>
      </c>
      <c r="O328" s="71" t="n">
        <v>23903964</v>
      </c>
      <c r="P328" s="71" t="n">
        <v>18800722.93</v>
      </c>
      <c r="Q328" s="71" t="n">
        <v>5103241.07</v>
      </c>
      <c r="R328" t="inlineStr">
        <is>
          <t>Refined</t>
        </is>
      </c>
      <c r="S328" t="inlineStr">
        <is>
          <t>Yes</t>
        </is>
      </c>
      <c r="T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SA100320</t>
        </is>
      </c>
      <c r="B329" s="68" t="n">
        <v>45703</v>
      </c>
      <c r="C329" s="69" t="n">
        <v>2025</v>
      </c>
      <c r="D329" t="inlineStr">
        <is>
          <t>Feb</t>
        </is>
      </c>
      <c r="E329" t="inlineStr">
        <is>
          <t>Asia</t>
        </is>
      </c>
      <c r="F329" t="inlineStr">
        <is>
          <t>South Korea</t>
        </is>
      </c>
      <c r="G329" t="inlineStr">
        <is>
          <t>Arab Heavy</t>
        </is>
      </c>
      <c r="H329" t="inlineStr">
        <is>
          <t>Term contract</t>
        </is>
      </c>
      <c r="I329" t="inlineStr">
        <is>
          <t>National oil company</t>
        </is>
      </c>
      <c r="J329" t="inlineStr">
        <is>
          <t>Olivia Brown</t>
        </is>
      </c>
      <c r="K329" s="70" t="n">
        <v>964800</v>
      </c>
      <c r="L329" s="71" t="n">
        <v>74.90000000000001</v>
      </c>
      <c r="M329" s="71" t="n">
        <v>72263520</v>
      </c>
      <c r="N329" s="71" t="n">
        <v>1445270.4</v>
      </c>
      <c r="O329" s="71" t="n">
        <v>70818249.59999999</v>
      </c>
      <c r="P329" s="71" t="n">
        <v>16533404.21</v>
      </c>
      <c r="Q329" s="71" t="n">
        <v>54284845.39</v>
      </c>
      <c r="R329" t="inlineStr">
        <is>
          <t>Crude</t>
        </is>
      </c>
      <c r="S329" t="inlineStr">
        <is>
          <t>Yes</t>
        </is>
      </c>
      <c r="T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SA100321</t>
        </is>
      </c>
      <c r="B330" s="68" t="n">
        <v>45703</v>
      </c>
      <c r="C330" s="69" t="n">
        <v>2025</v>
      </c>
      <c r="D330" t="inlineStr">
        <is>
          <t>Feb</t>
        </is>
      </c>
      <c r="E330" t="inlineStr">
        <is>
          <t>Middle East</t>
        </is>
      </c>
      <c r="F330" t="inlineStr">
        <is>
          <t>Saudi Arabia</t>
        </is>
      </c>
      <c r="G330" t="inlineStr">
        <is>
          <t>Arab Light</t>
        </is>
      </c>
      <c r="H330" t="inlineStr">
        <is>
          <t>Domestic</t>
        </is>
      </c>
      <c r="I330" t="inlineStr">
        <is>
          <t>Trader</t>
        </is>
      </c>
      <c r="J330" t="inlineStr">
        <is>
          <t>Hiroshi Tanaka</t>
        </is>
      </c>
      <c r="K330" s="70" t="n">
        <v>1773000</v>
      </c>
      <c r="L330" s="71" t="n">
        <v>74.23999999999999</v>
      </c>
      <c r="M330" s="71" t="n">
        <v>131627520</v>
      </c>
      <c r="N330" s="71" t="n">
        <v>0</v>
      </c>
      <c r="O330" s="71" t="n">
        <v>131627520</v>
      </c>
      <c r="P330" s="71" t="n">
        <v>31610324.03</v>
      </c>
      <c r="Q330" s="71" t="n">
        <v>100017195.97</v>
      </c>
      <c r="R330" t="inlineStr">
        <is>
          <t>Crude</t>
        </is>
      </c>
      <c r="S330" t="inlineStr">
        <is>
          <t>No</t>
        </is>
      </c>
      <c r="T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SA100322</t>
        </is>
      </c>
      <c r="B331" s="68" t="n">
        <v>45703</v>
      </c>
      <c r="C331" s="69" t="n">
        <v>2025</v>
      </c>
      <c r="D331" t="inlineStr">
        <is>
          <t>Feb</t>
        </is>
      </c>
      <c r="E331" t="inlineStr">
        <is>
          <t>Middle East</t>
        </is>
      </c>
      <c r="F331" t="inlineStr">
        <is>
          <t>Saudi Arabia</t>
        </is>
      </c>
      <c r="G331" t="inlineStr">
        <is>
          <t>Arab Medium</t>
        </is>
      </c>
      <c r="H331" t="inlineStr">
        <is>
          <t>Domestic</t>
        </is>
      </c>
      <c r="I331" t="inlineStr">
        <is>
          <t>National oil company</t>
        </is>
      </c>
      <c r="J331" t="inlineStr">
        <is>
          <t>Ana Costa</t>
        </is>
      </c>
      <c r="K331" s="70" t="n">
        <v>1107900</v>
      </c>
      <c r="L331" s="71" t="n">
        <v>86.83</v>
      </c>
      <c r="M331" s="71" t="n">
        <v>96198957</v>
      </c>
      <c r="N331" s="71" t="n">
        <v>1923979.14</v>
      </c>
      <c r="O331" s="71" t="n">
        <v>94274977.86</v>
      </c>
      <c r="P331" s="71" t="n">
        <v>19444680.52</v>
      </c>
      <c r="Q331" s="71" t="n">
        <v>74830297.34</v>
      </c>
      <c r="R331" t="inlineStr">
        <is>
          <t>Crude</t>
        </is>
      </c>
      <c r="S331" t="inlineStr">
        <is>
          <t>No</t>
        </is>
      </c>
      <c r="T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SA100323</t>
        </is>
      </c>
      <c r="B332" s="68" t="n">
        <v>45703</v>
      </c>
      <c r="C332" s="69" t="n">
        <v>2025</v>
      </c>
      <c r="D332" t="inlineStr">
        <is>
          <t>Feb</t>
        </is>
      </c>
      <c r="E332" t="inlineStr">
        <is>
          <t>Asia</t>
        </is>
      </c>
      <c r="F332" t="inlineStr">
        <is>
          <t>China</t>
        </is>
      </c>
      <c r="G332" t="inlineStr">
        <is>
          <t>Arab Light</t>
        </is>
      </c>
      <c r="H332" t="inlineStr">
        <is>
          <t>Term contract</t>
        </is>
      </c>
      <c r="I332" t="inlineStr">
        <is>
          <t>Refiner</t>
        </is>
      </c>
      <c r="J332" t="inlineStr">
        <is>
          <t>Hiroshi Tanaka</t>
        </is>
      </c>
      <c r="K332" s="70" t="n">
        <v>1589400</v>
      </c>
      <c r="L332" s="71" t="n">
        <v>89.70999999999999</v>
      </c>
      <c r="M332" s="71" t="n">
        <v>142585074</v>
      </c>
      <c r="N332" s="71" t="n">
        <v>2851701.48</v>
      </c>
      <c r="O332" s="71" t="n">
        <v>139733372.52</v>
      </c>
      <c r="P332" s="71" t="n">
        <v>29809626.46</v>
      </c>
      <c r="Q332" s="71" t="n">
        <v>109923746.06</v>
      </c>
      <c r="R332" t="inlineStr">
        <is>
          <t>Crude</t>
        </is>
      </c>
      <c r="S332" t="inlineStr">
        <is>
          <t>Yes</t>
        </is>
      </c>
      <c r="T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SA100324</t>
        </is>
      </c>
      <c r="B333" s="68" t="n">
        <v>45703</v>
      </c>
      <c r="C333" s="69" t="n">
        <v>2025</v>
      </c>
      <c r="D333" t="inlineStr">
        <is>
          <t>Feb</t>
        </is>
      </c>
      <c r="E333" t="inlineStr">
        <is>
          <t>Europe</t>
        </is>
      </c>
      <c r="F333" t="inlineStr">
        <is>
          <t>France</t>
        </is>
      </c>
      <c r="G333" t="inlineStr">
        <is>
          <t>Arab Heavy</t>
        </is>
      </c>
      <c r="H333" t="inlineStr">
        <is>
          <t>Term contract</t>
        </is>
      </c>
      <c r="I333" t="inlineStr">
        <is>
          <t>National oil company</t>
        </is>
      </c>
      <c r="J333" t="inlineStr">
        <is>
          <t>Wei Chen</t>
        </is>
      </c>
      <c r="K333" s="70" t="n">
        <v>289800</v>
      </c>
      <c r="L333" s="71" t="n">
        <v>74.45999999999999</v>
      </c>
      <c r="M333" s="71" t="n">
        <v>21578508</v>
      </c>
      <c r="N333" s="71" t="n">
        <v>431570.16</v>
      </c>
      <c r="O333" s="71" t="n">
        <v>21146937.84</v>
      </c>
      <c r="P333" s="71" t="n">
        <v>5305302.44</v>
      </c>
      <c r="Q333" s="71" t="n">
        <v>15841635.4</v>
      </c>
      <c r="R333" t="inlineStr">
        <is>
          <t>Crude</t>
        </is>
      </c>
      <c r="S333" t="inlineStr">
        <is>
          <t>Yes</t>
        </is>
      </c>
      <c r="T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SA100325</t>
        </is>
      </c>
      <c r="B334" s="68" t="n">
        <v>45703</v>
      </c>
      <c r="C334" s="69" t="n">
        <v>2025</v>
      </c>
      <c r="D334" t="inlineStr">
        <is>
          <t>Feb</t>
        </is>
      </c>
      <c r="E334" t="inlineStr">
        <is>
          <t>Asia</t>
        </is>
      </c>
      <c r="F334" t="inlineStr">
        <is>
          <t>China</t>
        </is>
      </c>
      <c r="G334" t="inlineStr">
        <is>
          <t>Jet fuel</t>
        </is>
      </c>
      <c r="H334" t="inlineStr">
        <is>
          <t>Term contract</t>
        </is>
      </c>
      <c r="I334" t="inlineStr">
        <is>
          <t>National oil company</t>
        </is>
      </c>
      <c r="J334" t="inlineStr">
        <is>
          <t>Hiroshi Tanaka</t>
        </is>
      </c>
      <c r="K334" s="70" t="n">
        <v>356400</v>
      </c>
      <c r="L334" s="71" t="n">
        <v>105</v>
      </c>
      <c r="M334" s="71" t="n">
        <v>37422000</v>
      </c>
      <c r="N334" s="71" t="n">
        <v>0</v>
      </c>
      <c r="O334" s="71" t="n">
        <v>37422000</v>
      </c>
      <c r="P334" s="71" t="n">
        <v>25717996.98</v>
      </c>
      <c r="Q334" s="71" t="n">
        <v>11704003.02</v>
      </c>
      <c r="R334" t="inlineStr">
        <is>
          <t>Refined</t>
        </is>
      </c>
      <c r="S334" t="inlineStr">
        <is>
          <t>Yes</t>
        </is>
      </c>
      <c r="T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SA100326</t>
        </is>
      </c>
      <c r="B335" s="68" t="n">
        <v>45704</v>
      </c>
      <c r="C335" s="69" t="n">
        <v>2025</v>
      </c>
      <c r="D335" t="inlineStr">
        <is>
          <t>Feb</t>
        </is>
      </c>
      <c r="E335" t="inlineStr">
        <is>
          <t>Europe</t>
        </is>
      </c>
      <c r="F335" t="inlineStr">
        <is>
          <t>Italy</t>
        </is>
      </c>
      <c r="G335" t="inlineStr">
        <is>
          <t>Arab Extra Light</t>
        </is>
      </c>
      <c r="H335" t="inlineStr">
        <is>
          <t>Term contract</t>
        </is>
      </c>
      <c r="I335" t="inlineStr">
        <is>
          <t>Refiner</t>
        </is>
      </c>
      <c r="J335" t="inlineStr">
        <is>
          <t>Lucas Martin</t>
        </is>
      </c>
      <c r="K335" s="70" t="n">
        <v>1049400</v>
      </c>
      <c r="L335" s="71" t="n">
        <v>91.39</v>
      </c>
      <c r="M335" s="71" t="n">
        <v>95904666</v>
      </c>
      <c r="N335" s="71" t="n">
        <v>0</v>
      </c>
      <c r="O335" s="71" t="n">
        <v>95904666</v>
      </c>
      <c r="P335" s="71" t="n">
        <v>19157136.37</v>
      </c>
      <c r="Q335" s="71" t="n">
        <v>76747529.63</v>
      </c>
      <c r="R335" t="inlineStr">
        <is>
          <t>Crude</t>
        </is>
      </c>
      <c r="S335" t="inlineStr">
        <is>
          <t>Yes</t>
        </is>
      </c>
      <c r="T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SA100327</t>
        </is>
      </c>
      <c r="B336" s="68" t="n">
        <v>45704</v>
      </c>
      <c r="C336" s="69" t="n">
        <v>2025</v>
      </c>
      <c r="D336" t="inlineStr">
        <is>
          <t>Feb</t>
        </is>
      </c>
      <c r="E336" t="inlineStr">
        <is>
          <t>Asia</t>
        </is>
      </c>
      <c r="F336" t="inlineStr">
        <is>
          <t>China</t>
        </is>
      </c>
      <c r="G336" t="inlineStr">
        <is>
          <t>Arab Extra Light</t>
        </is>
      </c>
      <c r="H336" t="inlineStr">
        <is>
          <t>Spot</t>
        </is>
      </c>
      <c r="I336" t="inlineStr">
        <is>
          <t>National oil company</t>
        </is>
      </c>
      <c r="J336" t="inlineStr">
        <is>
          <t>Wei Chen</t>
        </is>
      </c>
      <c r="K336" s="70" t="n">
        <v>1098000</v>
      </c>
      <c r="L336" s="71" t="n">
        <v>89.29000000000001</v>
      </c>
      <c r="M336" s="71" t="n">
        <v>98040420</v>
      </c>
      <c r="N336" s="71" t="n">
        <v>0</v>
      </c>
      <c r="O336" s="71" t="n">
        <v>98040420</v>
      </c>
      <c r="P336" s="71" t="n">
        <v>20322973.86</v>
      </c>
      <c r="Q336" s="71" t="n">
        <v>77717446.14</v>
      </c>
      <c r="R336" t="inlineStr">
        <is>
          <t>Crude</t>
        </is>
      </c>
      <c r="S336" t="inlineStr">
        <is>
          <t>Yes</t>
        </is>
      </c>
      <c r="T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SA100328</t>
        </is>
      </c>
      <c r="B337" s="68" t="n">
        <v>45704</v>
      </c>
      <c r="C337" s="69" t="n">
        <v>2025</v>
      </c>
      <c r="D337" t="inlineStr">
        <is>
          <t>Feb</t>
        </is>
      </c>
      <c r="E337" t="inlineStr">
        <is>
          <t>Middle East</t>
        </is>
      </c>
      <c r="F337" t="inlineStr">
        <is>
          <t>UAE</t>
        </is>
      </c>
      <c r="G337" t="inlineStr">
        <is>
          <t>Arab Light</t>
        </is>
      </c>
      <c r="H337" t="inlineStr">
        <is>
          <t>Spot</t>
        </is>
      </c>
      <c r="I337" t="inlineStr">
        <is>
          <t>Refiner</t>
        </is>
      </c>
      <c r="J337" t="inlineStr">
        <is>
          <t>Emma Clarke</t>
        </is>
      </c>
      <c r="K337" s="70" t="n">
        <v>1125900</v>
      </c>
      <c r="L337" s="71" t="n">
        <v>80.03</v>
      </c>
      <c r="M337" s="71" t="n">
        <v>90105777</v>
      </c>
      <c r="N337" s="71" t="n">
        <v>1802115.54</v>
      </c>
      <c r="O337" s="71" t="n">
        <v>88303661.45999999</v>
      </c>
      <c r="P337" s="71" t="n">
        <v>20916217.83</v>
      </c>
      <c r="Q337" s="71" t="n">
        <v>67387443.63</v>
      </c>
      <c r="R337" t="inlineStr">
        <is>
          <t>Crude</t>
        </is>
      </c>
      <c r="S337" t="inlineStr">
        <is>
          <t>Yes</t>
        </is>
      </c>
      <c r="T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SA100329</t>
        </is>
      </c>
      <c r="B338" s="68" t="n">
        <v>45704</v>
      </c>
      <c r="C338" s="69" t="n">
        <v>2025</v>
      </c>
      <c r="D338" t="inlineStr">
        <is>
          <t>Feb</t>
        </is>
      </c>
      <c r="E338" t="inlineStr">
        <is>
          <t>Europe</t>
        </is>
      </c>
      <c r="F338" t="inlineStr">
        <is>
          <t>Netherlands</t>
        </is>
      </c>
      <c r="G338" t="inlineStr">
        <is>
          <t>Arab Heavy</t>
        </is>
      </c>
      <c r="H338" t="inlineStr">
        <is>
          <t>Term contract</t>
        </is>
      </c>
      <c r="I338" t="inlineStr">
        <is>
          <t>National oil company</t>
        </is>
      </c>
      <c r="J338" t="inlineStr">
        <is>
          <t>Ana Costa</t>
        </is>
      </c>
      <c r="K338" s="70" t="n">
        <v>1043100</v>
      </c>
      <c r="L338" s="71" t="n">
        <v>69.76000000000001</v>
      </c>
      <c r="M338" s="71" t="n">
        <v>72766656</v>
      </c>
      <c r="N338" s="71" t="n">
        <v>0</v>
      </c>
      <c r="O338" s="71" t="n">
        <v>72766656</v>
      </c>
      <c r="P338" s="71" t="n">
        <v>18588995.52</v>
      </c>
      <c r="Q338" s="71" t="n">
        <v>54177660.48</v>
      </c>
      <c r="R338" t="inlineStr">
        <is>
          <t>Crude</t>
        </is>
      </c>
      <c r="S338" t="inlineStr">
        <is>
          <t>Yes</t>
        </is>
      </c>
      <c r="T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SA100330</t>
        </is>
      </c>
      <c r="B339" s="68" t="n">
        <v>45704</v>
      </c>
      <c r="C339" s="69" t="n">
        <v>2025</v>
      </c>
      <c r="D339" t="inlineStr">
        <is>
          <t>Feb</t>
        </is>
      </c>
      <c r="E339" t="inlineStr">
        <is>
          <t>Asia</t>
        </is>
      </c>
      <c r="F339" t="inlineStr">
        <is>
          <t>Japan</t>
        </is>
      </c>
      <c r="G339" t="inlineStr">
        <is>
          <t>Arab Heavy</t>
        </is>
      </c>
      <c r="H339" t="inlineStr">
        <is>
          <t>Spot</t>
        </is>
      </c>
      <c r="I339" t="inlineStr">
        <is>
          <t>National oil company</t>
        </is>
      </c>
      <c r="J339" t="inlineStr">
        <is>
          <t>Fatima Al-Saud</t>
        </is>
      </c>
      <c r="K339" s="70" t="n">
        <v>1161900</v>
      </c>
      <c r="L339" s="71" t="n">
        <v>82.22</v>
      </c>
      <c r="M339" s="71" t="n">
        <v>95531418</v>
      </c>
      <c r="N339" s="71" t="n">
        <v>0</v>
      </c>
      <c r="O339" s="71" t="n">
        <v>95531418</v>
      </c>
      <c r="P339" s="71" t="n">
        <v>21174854.41</v>
      </c>
      <c r="Q339" s="71" t="n">
        <v>74356563.59</v>
      </c>
      <c r="R339" t="inlineStr">
        <is>
          <t>Crude</t>
        </is>
      </c>
      <c r="S339" t="inlineStr">
        <is>
          <t>Yes</t>
        </is>
      </c>
      <c r="T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SA100331</t>
        </is>
      </c>
      <c r="B340" s="68" t="n">
        <v>45704</v>
      </c>
      <c r="C340" s="69" t="n">
        <v>2025</v>
      </c>
      <c r="D340" t="inlineStr">
        <is>
          <t>Feb</t>
        </is>
      </c>
      <c r="E340" t="inlineStr">
        <is>
          <t>North America</t>
        </is>
      </c>
      <c r="F340" t="inlineStr">
        <is>
          <t>USA</t>
        </is>
      </c>
      <c r="G340" t="inlineStr">
        <is>
          <t>Gasoline</t>
        </is>
      </c>
      <c r="H340" t="inlineStr">
        <is>
          <t>Spot</t>
        </is>
      </c>
      <c r="I340" t="inlineStr">
        <is>
          <t>Refiner</t>
        </is>
      </c>
      <c r="J340" t="inlineStr">
        <is>
          <t>Hiroshi Tanaka</t>
        </is>
      </c>
      <c r="K340" s="70" t="n">
        <v>442800</v>
      </c>
      <c r="L340" s="71" t="n">
        <v>87.5</v>
      </c>
      <c r="M340" s="71" t="n">
        <v>38745000</v>
      </c>
      <c r="N340" s="71" t="n">
        <v>0</v>
      </c>
      <c r="O340" s="71" t="n">
        <v>38745000</v>
      </c>
      <c r="P340" s="71" t="n">
        <v>31309712.1</v>
      </c>
      <c r="Q340" s="71" t="n">
        <v>7435287.9</v>
      </c>
      <c r="R340" t="inlineStr">
        <is>
          <t>Refined</t>
        </is>
      </c>
      <c r="S340" t="inlineStr">
        <is>
          <t>Yes</t>
        </is>
      </c>
      <c r="T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SA100332</t>
        </is>
      </c>
      <c r="B341" s="68" t="n">
        <v>45704</v>
      </c>
      <c r="C341" s="69" t="n">
        <v>2025</v>
      </c>
      <c r="D341" t="inlineStr">
        <is>
          <t>Feb</t>
        </is>
      </c>
      <c r="E341" t="inlineStr">
        <is>
          <t>Asia</t>
        </is>
      </c>
      <c r="F341" t="inlineStr">
        <is>
          <t>Japan</t>
        </is>
      </c>
      <c r="G341" t="inlineStr">
        <is>
          <t>Arab Extra Light</t>
        </is>
      </c>
      <c r="H341" t="inlineStr">
        <is>
          <t>Spot</t>
        </is>
      </c>
      <c r="I341" t="inlineStr">
        <is>
          <t>Refiner</t>
        </is>
      </c>
      <c r="J341" t="inlineStr">
        <is>
          <t>Hiroshi Tanaka</t>
        </is>
      </c>
      <c r="K341" s="70" t="n">
        <v>1112400</v>
      </c>
      <c r="L341" s="71" t="n">
        <v>88.66</v>
      </c>
      <c r="M341" s="71" t="n">
        <v>98625384</v>
      </c>
      <c r="N341" s="71" t="n">
        <v>1972507.68</v>
      </c>
      <c r="O341" s="71" t="n">
        <v>96652876.31999999</v>
      </c>
      <c r="P341" s="71" t="n">
        <v>20572646.66</v>
      </c>
      <c r="Q341" s="71" t="n">
        <v>76080229.66</v>
      </c>
      <c r="R341" t="inlineStr">
        <is>
          <t>Crude</t>
        </is>
      </c>
      <c r="S341" t="inlineStr">
        <is>
          <t>Yes</t>
        </is>
      </c>
      <c r="T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SA100333</t>
        </is>
      </c>
      <c r="B342" s="68" t="n">
        <v>45704</v>
      </c>
      <c r="C342" s="69" t="n">
        <v>2025</v>
      </c>
      <c r="D342" t="inlineStr">
        <is>
          <t>Feb</t>
        </is>
      </c>
      <c r="E342" t="inlineStr">
        <is>
          <t>Asia</t>
        </is>
      </c>
      <c r="F342" t="inlineStr">
        <is>
          <t>Japan</t>
        </is>
      </c>
      <c r="G342" t="inlineStr">
        <is>
          <t>Arab Light</t>
        </is>
      </c>
      <c r="H342" t="inlineStr">
        <is>
          <t>Term contract</t>
        </is>
      </c>
      <c r="I342" t="inlineStr">
        <is>
          <t>Trader</t>
        </is>
      </c>
      <c r="J342" t="inlineStr">
        <is>
          <t>Sophie Müller</t>
        </is>
      </c>
      <c r="K342" s="70" t="n">
        <v>1278900</v>
      </c>
      <c r="L342" s="71" t="n">
        <v>79.42</v>
      </c>
      <c r="M342" s="71" t="n">
        <v>101570238</v>
      </c>
      <c r="N342" s="71" t="n">
        <v>0</v>
      </c>
      <c r="O342" s="71" t="n">
        <v>101570238</v>
      </c>
      <c r="P342" s="71" t="n">
        <v>23116642.84</v>
      </c>
      <c r="Q342" s="71" t="n">
        <v>78453595.16</v>
      </c>
      <c r="R342" t="inlineStr">
        <is>
          <t>Crude</t>
        </is>
      </c>
      <c r="S342" t="inlineStr">
        <is>
          <t>Yes</t>
        </is>
      </c>
      <c r="T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SA100334</t>
        </is>
      </c>
      <c r="B343" s="68" t="n">
        <v>45705</v>
      </c>
      <c r="C343" s="69" t="n">
        <v>2025</v>
      </c>
      <c r="D343" t="inlineStr">
        <is>
          <t>Feb</t>
        </is>
      </c>
      <c r="E343" t="inlineStr">
        <is>
          <t>Europe</t>
        </is>
      </c>
      <c r="F343" t="inlineStr">
        <is>
          <t>Italy</t>
        </is>
      </c>
      <c r="G343" t="inlineStr">
        <is>
          <t>Arab Extra Light</t>
        </is>
      </c>
      <c r="H343" t="inlineStr">
        <is>
          <t>Spot</t>
        </is>
      </c>
      <c r="I343" t="inlineStr">
        <is>
          <t>National oil company</t>
        </is>
      </c>
      <c r="J343" t="inlineStr">
        <is>
          <t>Olivia Brown</t>
        </is>
      </c>
      <c r="K343" s="70" t="n">
        <v>1498500</v>
      </c>
      <c r="L343" s="71" t="n">
        <v>78.03</v>
      </c>
      <c r="M343" s="71" t="n">
        <v>116927955</v>
      </c>
      <c r="N343" s="71" t="n">
        <v>0</v>
      </c>
      <c r="O343" s="71" t="n">
        <v>116927955</v>
      </c>
      <c r="P343" s="71" t="n">
        <v>27893773.06</v>
      </c>
      <c r="Q343" s="71" t="n">
        <v>89034181.94</v>
      </c>
      <c r="R343" t="inlineStr">
        <is>
          <t>Crude</t>
        </is>
      </c>
      <c r="S343" t="inlineStr">
        <is>
          <t>Yes</t>
        </is>
      </c>
      <c r="T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SA100335</t>
        </is>
      </c>
      <c r="B344" s="68" t="n">
        <v>45705</v>
      </c>
      <c r="C344" s="69" t="n">
        <v>2025</v>
      </c>
      <c r="D344" t="inlineStr">
        <is>
          <t>Feb</t>
        </is>
      </c>
      <c r="E344" t="inlineStr">
        <is>
          <t>Middle East</t>
        </is>
      </c>
      <c r="F344" t="inlineStr">
        <is>
          <t>Saudi Arabia</t>
        </is>
      </c>
      <c r="G344" t="inlineStr">
        <is>
          <t>Gasoline</t>
        </is>
      </c>
      <c r="H344" t="inlineStr">
        <is>
          <t>Domestic</t>
        </is>
      </c>
      <c r="I344" t="inlineStr">
        <is>
          <t>Refiner</t>
        </is>
      </c>
      <c r="J344" t="inlineStr">
        <is>
          <t>Aisha Bello</t>
        </is>
      </c>
      <c r="K344" s="70" t="n">
        <v>251100</v>
      </c>
      <c r="L344" s="71" t="n">
        <v>98.12</v>
      </c>
      <c r="M344" s="71" t="n">
        <v>24637932</v>
      </c>
      <c r="N344" s="71" t="n">
        <v>492758.64</v>
      </c>
      <c r="O344" s="71" t="n">
        <v>24145173.36</v>
      </c>
      <c r="P344" s="71" t="n">
        <v>17913924.05</v>
      </c>
      <c r="Q344" s="71" t="n">
        <v>6231249.31</v>
      </c>
      <c r="R344" t="inlineStr">
        <is>
          <t>Refined</t>
        </is>
      </c>
      <c r="S344" t="inlineStr">
        <is>
          <t>No</t>
        </is>
      </c>
      <c r="T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SA100336</t>
        </is>
      </c>
      <c r="B345" s="68" t="n">
        <v>45705</v>
      </c>
      <c r="C345" s="69" t="n">
        <v>2025</v>
      </c>
      <c r="D345" t="inlineStr">
        <is>
          <t>Feb</t>
        </is>
      </c>
      <c r="E345" t="inlineStr">
        <is>
          <t>Asia</t>
        </is>
      </c>
      <c r="F345" t="inlineStr">
        <is>
          <t>Japan</t>
        </is>
      </c>
      <c r="G345" t="inlineStr">
        <is>
          <t>Arab Heavy</t>
        </is>
      </c>
      <c r="H345" t="inlineStr">
        <is>
          <t>Spot</t>
        </is>
      </c>
      <c r="I345" t="inlineStr">
        <is>
          <t>National oil company</t>
        </is>
      </c>
      <c r="J345" t="inlineStr">
        <is>
          <t>Omar Haddad</t>
        </is>
      </c>
      <c r="K345" s="70" t="n">
        <v>887400</v>
      </c>
      <c r="L345" s="71" t="n">
        <v>75.67</v>
      </c>
      <c r="M345" s="71" t="n">
        <v>67149558</v>
      </c>
      <c r="N345" s="71" t="n">
        <v>671495.58</v>
      </c>
      <c r="O345" s="71" t="n">
        <v>66478062.42</v>
      </c>
      <c r="P345" s="71" t="n">
        <v>15660144.22</v>
      </c>
      <c r="Q345" s="71" t="n">
        <v>50817918.2</v>
      </c>
      <c r="R345" t="inlineStr">
        <is>
          <t>Crude</t>
        </is>
      </c>
      <c r="S345" t="inlineStr">
        <is>
          <t>Yes</t>
        </is>
      </c>
      <c r="T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SA100337</t>
        </is>
      </c>
      <c r="B346" s="68" t="n">
        <v>45705</v>
      </c>
      <c r="C346" s="69" t="n">
        <v>2025</v>
      </c>
      <c r="D346" t="inlineStr">
        <is>
          <t>Feb</t>
        </is>
      </c>
      <c r="E346" t="inlineStr">
        <is>
          <t>Europe</t>
        </is>
      </c>
      <c r="F346" t="inlineStr">
        <is>
          <t>Netherlands</t>
        </is>
      </c>
      <c r="G346" t="inlineStr">
        <is>
          <t>Diesel</t>
        </is>
      </c>
      <c r="H346" t="inlineStr">
        <is>
          <t>Term contract</t>
        </is>
      </c>
      <c r="I346" t="inlineStr">
        <is>
          <t>Refiner</t>
        </is>
      </c>
      <c r="J346" t="inlineStr">
        <is>
          <t>Carlos Silva</t>
        </is>
      </c>
      <c r="K346" s="70" t="n">
        <v>180900</v>
      </c>
      <c r="L346" s="71" t="n">
        <v>92.70999999999999</v>
      </c>
      <c r="M346" s="71" t="n">
        <v>16771239</v>
      </c>
      <c r="N346" s="71" t="n">
        <v>0</v>
      </c>
      <c r="O346" s="71" t="n">
        <v>16771239</v>
      </c>
      <c r="P346" s="71" t="n">
        <v>13021998.5</v>
      </c>
      <c r="Q346" s="71" t="n">
        <v>3749240.5</v>
      </c>
      <c r="R346" t="inlineStr">
        <is>
          <t>Refined</t>
        </is>
      </c>
      <c r="S346" t="inlineStr">
        <is>
          <t>Yes</t>
        </is>
      </c>
      <c r="T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SA100338</t>
        </is>
      </c>
      <c r="B347" s="68" t="n">
        <v>45705</v>
      </c>
      <c r="C347" s="69" t="n">
        <v>2025</v>
      </c>
      <c r="D347" t="inlineStr">
        <is>
          <t>Feb</t>
        </is>
      </c>
      <c r="E347" t="inlineStr">
        <is>
          <t>Asia</t>
        </is>
      </c>
      <c r="F347" t="inlineStr">
        <is>
          <t>South Korea</t>
        </is>
      </c>
      <c r="G347" t="inlineStr">
        <is>
          <t>Jet fuel</t>
        </is>
      </c>
      <c r="H347" t="inlineStr">
        <is>
          <t>Spot</t>
        </is>
      </c>
      <c r="I347" t="inlineStr">
        <is>
          <t>National oil company</t>
        </is>
      </c>
      <c r="J347" t="inlineStr">
        <is>
          <t>Aisha Bello</t>
        </is>
      </c>
      <c r="K347" s="70" t="n">
        <v>436500</v>
      </c>
      <c r="L347" s="71" t="n">
        <v>100.53</v>
      </c>
      <c r="M347" s="71" t="n">
        <v>43881345</v>
      </c>
      <c r="N347" s="71" t="n">
        <v>0</v>
      </c>
      <c r="O347" s="71" t="n">
        <v>43881345</v>
      </c>
      <c r="P347" s="71" t="n">
        <v>30813010.79</v>
      </c>
      <c r="Q347" s="71" t="n">
        <v>13068334.21</v>
      </c>
      <c r="R347" t="inlineStr">
        <is>
          <t>Refined</t>
        </is>
      </c>
      <c r="S347" t="inlineStr">
        <is>
          <t>Yes</t>
        </is>
      </c>
      <c r="T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SA100339</t>
        </is>
      </c>
      <c r="B348" s="68" t="n">
        <v>45705</v>
      </c>
      <c r="C348" s="69" t="n">
        <v>2025</v>
      </c>
      <c r="D348" t="inlineStr">
        <is>
          <t>Feb</t>
        </is>
      </c>
      <c r="E348" t="inlineStr">
        <is>
          <t>Middle East</t>
        </is>
      </c>
      <c r="F348" t="inlineStr">
        <is>
          <t>UAE</t>
        </is>
      </c>
      <c r="G348" t="inlineStr">
        <is>
          <t>Arab Light</t>
        </is>
      </c>
      <c r="H348" t="inlineStr">
        <is>
          <t>Term contract</t>
        </is>
      </c>
      <c r="I348" t="inlineStr">
        <is>
          <t>National oil company</t>
        </is>
      </c>
      <c r="J348" t="inlineStr">
        <is>
          <t>Sophie Müller</t>
        </is>
      </c>
      <c r="K348" s="70" t="n">
        <v>306900</v>
      </c>
      <c r="L348" s="71" t="n">
        <v>77.40000000000001</v>
      </c>
      <c r="M348" s="71" t="n">
        <v>23754060</v>
      </c>
      <c r="N348" s="71" t="n">
        <v>237540.6</v>
      </c>
      <c r="O348" s="71" t="n">
        <v>23516519.4</v>
      </c>
      <c r="P348" s="71" t="n">
        <v>5561863.91</v>
      </c>
      <c r="Q348" s="71" t="n">
        <v>17954655.49</v>
      </c>
      <c r="R348" t="inlineStr">
        <is>
          <t>Crude</t>
        </is>
      </c>
      <c r="S348" t="inlineStr">
        <is>
          <t>Yes</t>
        </is>
      </c>
      <c r="T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SA100340</t>
        </is>
      </c>
      <c r="B349" s="68" t="n">
        <v>45705</v>
      </c>
      <c r="C349" s="69" t="n">
        <v>2025</v>
      </c>
      <c r="D349" t="inlineStr">
        <is>
          <t>Feb</t>
        </is>
      </c>
      <c r="E349" t="inlineStr">
        <is>
          <t>Middle East</t>
        </is>
      </c>
      <c r="F349" t="inlineStr">
        <is>
          <t>Bahrain</t>
        </is>
      </c>
      <c r="G349" t="inlineStr">
        <is>
          <t>Arab Light</t>
        </is>
      </c>
      <c r="H349" t="inlineStr">
        <is>
          <t>Spot</t>
        </is>
      </c>
      <c r="I349" t="inlineStr">
        <is>
          <t>National oil company</t>
        </is>
      </c>
      <c r="J349" t="inlineStr">
        <is>
          <t>Noah Smith</t>
        </is>
      </c>
      <c r="K349" s="70" t="n">
        <v>901800</v>
      </c>
      <c r="L349" s="71" t="n">
        <v>77.25</v>
      </c>
      <c r="M349" s="71" t="n">
        <v>69664050</v>
      </c>
      <c r="N349" s="71" t="n">
        <v>696640.5</v>
      </c>
      <c r="O349" s="71" t="n">
        <v>68967409.5</v>
      </c>
      <c r="P349" s="71" t="n">
        <v>15749601.69</v>
      </c>
      <c r="Q349" s="71" t="n">
        <v>53217807.81</v>
      </c>
      <c r="R349" t="inlineStr">
        <is>
          <t>Crude</t>
        </is>
      </c>
      <c r="S349" t="inlineStr">
        <is>
          <t>Yes</t>
        </is>
      </c>
      <c r="T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SA100341</t>
        </is>
      </c>
      <c r="B350" s="68" t="n">
        <v>45706</v>
      </c>
      <c r="C350" s="69" t="n">
        <v>2025</v>
      </c>
      <c r="D350" t="inlineStr">
        <is>
          <t>Feb</t>
        </is>
      </c>
      <c r="E350" t="inlineStr">
        <is>
          <t>Middle East</t>
        </is>
      </c>
      <c r="F350" t="inlineStr">
        <is>
          <t>UAE</t>
        </is>
      </c>
      <c r="G350" t="inlineStr">
        <is>
          <t>Arab Medium</t>
        </is>
      </c>
      <c r="H350" t="inlineStr">
        <is>
          <t>Spot</t>
        </is>
      </c>
      <c r="I350" t="inlineStr">
        <is>
          <t>National oil company</t>
        </is>
      </c>
      <c r="J350" t="inlineStr">
        <is>
          <t>Arjun Mehta</t>
        </is>
      </c>
      <c r="K350" s="70" t="n">
        <v>1661400</v>
      </c>
      <c r="L350" s="71" t="n">
        <v>72.31999999999999</v>
      </c>
      <c r="M350" s="71" t="n">
        <v>120152448</v>
      </c>
      <c r="N350" s="71" t="n">
        <v>0</v>
      </c>
      <c r="O350" s="71" t="n">
        <v>120152448</v>
      </c>
      <c r="P350" s="71" t="n">
        <v>29371673.48</v>
      </c>
      <c r="Q350" s="71" t="n">
        <v>90780774.52</v>
      </c>
      <c r="R350" t="inlineStr">
        <is>
          <t>Crude</t>
        </is>
      </c>
      <c r="S350" t="inlineStr">
        <is>
          <t>Yes</t>
        </is>
      </c>
      <c r="T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SA100342</t>
        </is>
      </c>
      <c r="B351" s="68" t="n">
        <v>45706</v>
      </c>
      <c r="C351" s="69" t="n">
        <v>2025</v>
      </c>
      <c r="D351" t="inlineStr">
        <is>
          <t>Feb</t>
        </is>
      </c>
      <c r="E351" t="inlineStr">
        <is>
          <t>Middle East</t>
        </is>
      </c>
      <c r="F351" t="inlineStr">
        <is>
          <t>Bahrain</t>
        </is>
      </c>
      <c r="G351" t="inlineStr">
        <is>
          <t>Arab Light</t>
        </is>
      </c>
      <c r="H351" t="inlineStr">
        <is>
          <t>Term contract</t>
        </is>
      </c>
      <c r="I351" t="inlineStr">
        <is>
          <t>Trader</t>
        </is>
      </c>
      <c r="J351" t="inlineStr">
        <is>
          <t>Sara Rossi</t>
        </is>
      </c>
      <c r="K351" s="70" t="n">
        <v>1080900</v>
      </c>
      <c r="L351" s="71" t="n">
        <v>86.76000000000001</v>
      </c>
      <c r="M351" s="71" t="n">
        <v>93778884</v>
      </c>
      <c r="N351" s="71" t="n">
        <v>1875577.68</v>
      </c>
      <c r="O351" s="71" t="n">
        <v>91903306.31999999</v>
      </c>
      <c r="P351" s="71" t="n">
        <v>20054810.07</v>
      </c>
      <c r="Q351" s="71" t="n">
        <v>71848496.25</v>
      </c>
      <c r="R351" t="inlineStr">
        <is>
          <t>Crude</t>
        </is>
      </c>
      <c r="S351" t="inlineStr">
        <is>
          <t>Yes</t>
        </is>
      </c>
      <c r="T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SA100343</t>
        </is>
      </c>
      <c r="B352" s="68" t="n">
        <v>45706</v>
      </c>
      <c r="C352" s="69" t="n">
        <v>2025</v>
      </c>
      <c r="D352" t="inlineStr">
        <is>
          <t>Feb</t>
        </is>
      </c>
      <c r="E352" t="inlineStr">
        <is>
          <t>Asia</t>
        </is>
      </c>
      <c r="F352" t="inlineStr">
        <is>
          <t>India</t>
        </is>
      </c>
      <c r="G352" t="inlineStr">
        <is>
          <t>Gasoline</t>
        </is>
      </c>
      <c r="H352" t="inlineStr">
        <is>
          <t>Term contract</t>
        </is>
      </c>
      <c r="I352" t="inlineStr">
        <is>
          <t>Trader</t>
        </is>
      </c>
      <c r="J352" t="inlineStr">
        <is>
          <t>Shraddha Kulkarni</t>
        </is>
      </c>
      <c r="K352" s="70" t="n">
        <v>418500</v>
      </c>
      <c r="L352" s="71" t="n">
        <v>93.86</v>
      </c>
      <c r="M352" s="71" t="n">
        <v>39280410</v>
      </c>
      <c r="N352" s="71" t="n">
        <v>785608.2</v>
      </c>
      <c r="O352" s="71" t="n">
        <v>38494801.8</v>
      </c>
      <c r="P352" s="71" t="n">
        <v>29289095.67</v>
      </c>
      <c r="Q352" s="71" t="n">
        <v>9205706.130000001</v>
      </c>
      <c r="R352" t="inlineStr">
        <is>
          <t>Refined</t>
        </is>
      </c>
      <c r="S352" t="inlineStr">
        <is>
          <t>Yes</t>
        </is>
      </c>
      <c r="T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SA100344</t>
        </is>
      </c>
      <c r="B353" s="68" t="n">
        <v>45706</v>
      </c>
      <c r="C353" s="69" t="n">
        <v>2025</v>
      </c>
      <c r="D353" t="inlineStr">
        <is>
          <t>Feb</t>
        </is>
      </c>
      <c r="E353" t="inlineStr">
        <is>
          <t>Asia</t>
        </is>
      </c>
      <c r="F353" t="inlineStr">
        <is>
          <t>China</t>
        </is>
      </c>
      <c r="G353" t="inlineStr">
        <is>
          <t>Gasoline</t>
        </is>
      </c>
      <c r="H353" t="inlineStr">
        <is>
          <t>Term contract</t>
        </is>
      </c>
      <c r="I353" t="inlineStr">
        <is>
          <t>Refiner</t>
        </is>
      </c>
      <c r="J353" t="inlineStr">
        <is>
          <t>Carlos Silva</t>
        </is>
      </c>
      <c r="K353" s="70" t="n">
        <v>258300</v>
      </c>
      <c r="L353" s="71" t="n">
        <v>88.31999999999999</v>
      </c>
      <c r="M353" s="71" t="n">
        <v>22813056</v>
      </c>
      <c r="N353" s="71" t="n">
        <v>0</v>
      </c>
      <c r="O353" s="71" t="n">
        <v>22813056</v>
      </c>
      <c r="P353" s="71" t="n">
        <v>17609210.79</v>
      </c>
      <c r="Q353" s="71" t="n">
        <v>5203845.21</v>
      </c>
      <c r="R353" t="inlineStr">
        <is>
          <t>Refined</t>
        </is>
      </c>
      <c r="S353" t="inlineStr">
        <is>
          <t>Yes</t>
        </is>
      </c>
      <c r="T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SA100345</t>
        </is>
      </c>
      <c r="B354" s="68" t="n">
        <v>45706</v>
      </c>
      <c r="C354" s="69" t="n">
        <v>2025</v>
      </c>
      <c r="D354" t="inlineStr">
        <is>
          <t>Feb</t>
        </is>
      </c>
      <c r="E354" t="inlineStr">
        <is>
          <t>Asia</t>
        </is>
      </c>
      <c r="F354" t="inlineStr">
        <is>
          <t>South Korea</t>
        </is>
      </c>
      <c r="G354" t="inlineStr">
        <is>
          <t>Diesel</t>
        </is>
      </c>
      <c r="H354" t="inlineStr">
        <is>
          <t>Spot</t>
        </is>
      </c>
      <c r="I354" t="inlineStr">
        <is>
          <t>National oil company</t>
        </is>
      </c>
      <c r="J354" t="inlineStr">
        <is>
          <t>Emma Clarke</t>
        </is>
      </c>
      <c r="K354" s="70" t="n">
        <v>240300</v>
      </c>
      <c r="L354" s="71" t="n">
        <v>97.67</v>
      </c>
      <c r="M354" s="71" t="n">
        <v>23470101</v>
      </c>
      <c r="N354" s="71" t="n">
        <v>234701.01</v>
      </c>
      <c r="O354" s="71" t="n">
        <v>23235399.99</v>
      </c>
      <c r="P354" s="71" t="n">
        <v>17112047.4</v>
      </c>
      <c r="Q354" s="71" t="n">
        <v>6123352.59</v>
      </c>
      <c r="R354" t="inlineStr">
        <is>
          <t>Refined</t>
        </is>
      </c>
      <c r="S354" t="inlineStr">
        <is>
          <t>Yes</t>
        </is>
      </c>
      <c r="T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SA100346</t>
        </is>
      </c>
      <c r="B355" s="68" t="n">
        <v>45707</v>
      </c>
      <c r="C355" s="69" t="n">
        <v>2025</v>
      </c>
      <c r="D355" t="inlineStr">
        <is>
          <t>Feb</t>
        </is>
      </c>
      <c r="E355" t="inlineStr">
        <is>
          <t>North America</t>
        </is>
      </c>
      <c r="F355" t="inlineStr">
        <is>
          <t>USA</t>
        </is>
      </c>
      <c r="G355" t="inlineStr">
        <is>
          <t>Jet fuel</t>
        </is>
      </c>
      <c r="H355" t="inlineStr">
        <is>
          <t>Term contract</t>
        </is>
      </c>
      <c r="I355" t="inlineStr">
        <is>
          <t>Refiner</t>
        </is>
      </c>
      <c r="J355" t="inlineStr">
        <is>
          <t>Sara Rossi</t>
        </is>
      </c>
      <c r="K355" s="70" t="n">
        <v>143100</v>
      </c>
      <c r="L355" s="71" t="n">
        <v>107.74</v>
      </c>
      <c r="M355" s="71" t="n">
        <v>15417594</v>
      </c>
      <c r="N355" s="71" t="n">
        <v>154175.94</v>
      </c>
      <c r="O355" s="71" t="n">
        <v>15263418.06</v>
      </c>
      <c r="P355" s="71" t="n">
        <v>10731261.98</v>
      </c>
      <c r="Q355" s="71" t="n">
        <v>4532156.08</v>
      </c>
      <c r="R355" t="inlineStr">
        <is>
          <t>Refined</t>
        </is>
      </c>
      <c r="S355" t="inlineStr">
        <is>
          <t>Yes</t>
        </is>
      </c>
      <c r="T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SA100347</t>
        </is>
      </c>
      <c r="B356" s="68" t="n">
        <v>45707</v>
      </c>
      <c r="C356" s="69" t="n">
        <v>2025</v>
      </c>
      <c r="D356" t="inlineStr">
        <is>
          <t>Feb</t>
        </is>
      </c>
      <c r="E356" t="inlineStr">
        <is>
          <t>Asia</t>
        </is>
      </c>
      <c r="F356" t="inlineStr">
        <is>
          <t>India</t>
        </is>
      </c>
      <c r="G356" t="inlineStr">
        <is>
          <t>Diesel</t>
        </is>
      </c>
      <c r="H356" t="inlineStr">
        <is>
          <t>Term contract</t>
        </is>
      </c>
      <c r="I356" t="inlineStr">
        <is>
          <t>National oil company</t>
        </is>
      </c>
      <c r="J356" t="inlineStr">
        <is>
          <t>Carlos Silva</t>
        </is>
      </c>
      <c r="K356" s="70" t="n">
        <v>472500</v>
      </c>
      <c r="L356" s="71" t="n">
        <v>100.61</v>
      </c>
      <c r="M356" s="71" t="n">
        <v>47538225</v>
      </c>
      <c r="N356" s="71" t="n">
        <v>0</v>
      </c>
      <c r="O356" s="71" t="n">
        <v>47538225</v>
      </c>
      <c r="P356" s="71" t="n">
        <v>34368080.7</v>
      </c>
      <c r="Q356" s="71" t="n">
        <v>13170144.3</v>
      </c>
      <c r="R356" t="inlineStr">
        <is>
          <t>Refined</t>
        </is>
      </c>
      <c r="S356" t="inlineStr">
        <is>
          <t>Yes</t>
        </is>
      </c>
      <c r="T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SA100348</t>
        </is>
      </c>
      <c r="B357" s="68" t="n">
        <v>45707</v>
      </c>
      <c r="C357" s="69" t="n">
        <v>2025</v>
      </c>
      <c r="D357" t="inlineStr">
        <is>
          <t>Feb</t>
        </is>
      </c>
      <c r="E357" t="inlineStr">
        <is>
          <t>Europe</t>
        </is>
      </c>
      <c r="F357" t="inlineStr">
        <is>
          <t>Netherlands</t>
        </is>
      </c>
      <c r="G357" t="inlineStr">
        <is>
          <t>Arab Heavy</t>
        </is>
      </c>
      <c r="H357" t="inlineStr">
        <is>
          <t>Term contract</t>
        </is>
      </c>
      <c r="I357" t="inlineStr">
        <is>
          <t>Refiner</t>
        </is>
      </c>
      <c r="J357" t="inlineStr">
        <is>
          <t>Sara Rossi</t>
        </is>
      </c>
      <c r="K357" s="70" t="n">
        <v>394200</v>
      </c>
      <c r="L357" s="71" t="n">
        <v>75.16</v>
      </c>
      <c r="M357" s="71" t="n">
        <v>29628072</v>
      </c>
      <c r="N357" s="71" t="n">
        <v>0</v>
      </c>
      <c r="O357" s="71" t="n">
        <v>29628072</v>
      </c>
      <c r="P357" s="71" t="n">
        <v>7255172.01</v>
      </c>
      <c r="Q357" s="71" t="n">
        <v>22372899.99</v>
      </c>
      <c r="R357" t="inlineStr">
        <is>
          <t>Crude</t>
        </is>
      </c>
      <c r="S357" t="inlineStr">
        <is>
          <t>Yes</t>
        </is>
      </c>
      <c r="T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SA100349</t>
        </is>
      </c>
      <c r="B358" s="68" t="n">
        <v>45707</v>
      </c>
      <c r="C358" s="69" t="n">
        <v>2025</v>
      </c>
      <c r="D358" t="inlineStr">
        <is>
          <t>Feb</t>
        </is>
      </c>
      <c r="E358" t="inlineStr">
        <is>
          <t>Asia</t>
        </is>
      </c>
      <c r="F358" t="inlineStr">
        <is>
          <t>India</t>
        </is>
      </c>
      <c r="G358" t="inlineStr">
        <is>
          <t>Arab Extra Light</t>
        </is>
      </c>
      <c r="H358" t="inlineStr">
        <is>
          <t>Term contract</t>
        </is>
      </c>
      <c r="I358" t="inlineStr">
        <is>
          <t>National oil company</t>
        </is>
      </c>
      <c r="J358" t="inlineStr">
        <is>
          <t>Ruhi Shaikh</t>
        </is>
      </c>
      <c r="K358" s="70" t="n">
        <v>943200</v>
      </c>
      <c r="L358" s="71" t="n">
        <v>82.44</v>
      </c>
      <c r="M358" s="71" t="n">
        <v>77757408</v>
      </c>
      <c r="N358" s="71" t="n">
        <v>1555148.16</v>
      </c>
      <c r="O358" s="71" t="n">
        <v>76202259.84</v>
      </c>
      <c r="P358" s="71" t="n">
        <v>17631129.37</v>
      </c>
      <c r="Q358" s="71" t="n">
        <v>58571130.47</v>
      </c>
      <c r="R358" t="inlineStr">
        <is>
          <t>Crude</t>
        </is>
      </c>
      <c r="S358" t="inlineStr">
        <is>
          <t>Yes</t>
        </is>
      </c>
      <c r="T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SA100350</t>
        </is>
      </c>
      <c r="B359" s="68" t="n">
        <v>45707</v>
      </c>
      <c r="C359" s="69" t="n">
        <v>2025</v>
      </c>
      <c r="D359" t="inlineStr">
        <is>
          <t>Feb</t>
        </is>
      </c>
      <c r="E359" t="inlineStr">
        <is>
          <t>North America</t>
        </is>
      </c>
      <c r="F359" t="inlineStr">
        <is>
          <t>USA</t>
        </is>
      </c>
      <c r="G359" t="inlineStr">
        <is>
          <t>Arab Heavy</t>
        </is>
      </c>
      <c r="H359" t="inlineStr">
        <is>
          <t>Term contract</t>
        </is>
      </c>
      <c r="I359" t="inlineStr">
        <is>
          <t>Refiner</t>
        </is>
      </c>
      <c r="J359" t="inlineStr">
        <is>
          <t>Hiroshi Tanaka</t>
        </is>
      </c>
      <c r="K359" s="70" t="n">
        <v>956700</v>
      </c>
      <c r="L359" s="71" t="n">
        <v>69.51000000000001</v>
      </c>
      <c r="M359" s="71" t="n">
        <v>66500217</v>
      </c>
      <c r="N359" s="71" t="n">
        <v>1330004.34</v>
      </c>
      <c r="O359" s="71" t="n">
        <v>65170212.66</v>
      </c>
      <c r="P359" s="71" t="n">
        <v>16656891.86</v>
      </c>
      <c r="Q359" s="71" t="n">
        <v>48513320.8</v>
      </c>
      <c r="R359" t="inlineStr">
        <is>
          <t>Crude</t>
        </is>
      </c>
      <c r="S359" t="inlineStr">
        <is>
          <t>Yes</t>
        </is>
      </c>
      <c r="T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SA100351</t>
        </is>
      </c>
      <c r="B360" s="68" t="n">
        <v>45707</v>
      </c>
      <c r="C360" s="69" t="n">
        <v>2025</v>
      </c>
      <c r="D360" t="inlineStr">
        <is>
          <t>Feb</t>
        </is>
      </c>
      <c r="E360" t="inlineStr">
        <is>
          <t>Asia</t>
        </is>
      </c>
      <c r="F360" t="inlineStr">
        <is>
          <t>China</t>
        </is>
      </c>
      <c r="G360" t="inlineStr">
        <is>
          <t>Jet fuel</t>
        </is>
      </c>
      <c r="H360" t="inlineStr">
        <is>
          <t>Term contract</t>
        </is>
      </c>
      <c r="I360" t="inlineStr">
        <is>
          <t>Refiner</t>
        </is>
      </c>
      <c r="J360" t="inlineStr">
        <is>
          <t>Shraddha Kulkarni</t>
        </is>
      </c>
      <c r="K360" s="70" t="n">
        <v>230400</v>
      </c>
      <c r="L360" s="71" t="n">
        <v>103.12</v>
      </c>
      <c r="M360" s="71" t="n">
        <v>23758848</v>
      </c>
      <c r="N360" s="71" t="n">
        <v>237588.48</v>
      </c>
      <c r="O360" s="71" t="n">
        <v>23521259.52</v>
      </c>
      <c r="P360" s="71" t="n">
        <v>16468326.75</v>
      </c>
      <c r="Q360" s="71" t="n">
        <v>7052932.77</v>
      </c>
      <c r="R360" t="inlineStr">
        <is>
          <t>Refined</t>
        </is>
      </c>
      <c r="S360" t="inlineStr">
        <is>
          <t>Yes</t>
        </is>
      </c>
      <c r="T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SA100352</t>
        </is>
      </c>
      <c r="B361" s="68" t="n">
        <v>45707</v>
      </c>
      <c r="C361" s="69" t="n">
        <v>2025</v>
      </c>
      <c r="D361" t="inlineStr">
        <is>
          <t>Feb</t>
        </is>
      </c>
      <c r="E361" t="inlineStr">
        <is>
          <t>Asia</t>
        </is>
      </c>
      <c r="F361" t="inlineStr">
        <is>
          <t>South Korea</t>
        </is>
      </c>
      <c r="G361" t="inlineStr">
        <is>
          <t>Arab Light</t>
        </is>
      </c>
      <c r="H361" t="inlineStr">
        <is>
          <t>Term contract</t>
        </is>
      </c>
      <c r="I361" t="inlineStr">
        <is>
          <t>Trader</t>
        </is>
      </c>
      <c r="J361" t="inlineStr">
        <is>
          <t>Hiroshi Tanaka</t>
        </is>
      </c>
      <c r="K361" s="70" t="n">
        <v>291600</v>
      </c>
      <c r="L361" s="71" t="n">
        <v>86.06</v>
      </c>
      <c r="M361" s="71" t="n">
        <v>25095096</v>
      </c>
      <c r="N361" s="71" t="n">
        <v>501901.92</v>
      </c>
      <c r="O361" s="71" t="n">
        <v>24593194.08</v>
      </c>
      <c r="P361" s="71" t="n">
        <v>5307881.52</v>
      </c>
      <c r="Q361" s="71" t="n">
        <v>19285312.56</v>
      </c>
      <c r="R361" t="inlineStr">
        <is>
          <t>Crude</t>
        </is>
      </c>
      <c r="S361" t="inlineStr">
        <is>
          <t>Yes</t>
        </is>
      </c>
      <c r="T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SA100353</t>
        </is>
      </c>
      <c r="B362" s="68" t="n">
        <v>45707</v>
      </c>
      <c r="C362" s="69" t="n">
        <v>2025</v>
      </c>
      <c r="D362" t="inlineStr">
        <is>
          <t>Feb</t>
        </is>
      </c>
      <c r="E362" t="inlineStr">
        <is>
          <t>Asia</t>
        </is>
      </c>
      <c r="F362" t="inlineStr">
        <is>
          <t>India</t>
        </is>
      </c>
      <c r="G362" t="inlineStr">
        <is>
          <t>Arab Light</t>
        </is>
      </c>
      <c r="H362" t="inlineStr">
        <is>
          <t>Term contract</t>
        </is>
      </c>
      <c r="I362" t="inlineStr">
        <is>
          <t>National oil company</t>
        </is>
      </c>
      <c r="J362" t="inlineStr">
        <is>
          <t>Emma Clarke</t>
        </is>
      </c>
      <c r="K362" s="70" t="n">
        <v>291600</v>
      </c>
      <c r="L362" s="71" t="n">
        <v>78.43000000000001</v>
      </c>
      <c r="M362" s="71" t="n">
        <v>22870188</v>
      </c>
      <c r="N362" s="71" t="n">
        <v>457403.76</v>
      </c>
      <c r="O362" s="71" t="n">
        <v>22412784.24</v>
      </c>
      <c r="P362" s="71" t="n">
        <v>5296111.09</v>
      </c>
      <c r="Q362" s="71" t="n">
        <v>17116673.15</v>
      </c>
      <c r="R362" t="inlineStr">
        <is>
          <t>Crude</t>
        </is>
      </c>
      <c r="S362" t="inlineStr">
        <is>
          <t>Yes</t>
        </is>
      </c>
      <c r="T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SA100354</t>
        </is>
      </c>
      <c r="B363" s="68" t="n">
        <v>45707</v>
      </c>
      <c r="C363" s="69" t="n">
        <v>2025</v>
      </c>
      <c r="D363" t="inlineStr">
        <is>
          <t>Feb</t>
        </is>
      </c>
      <c r="E363" t="inlineStr">
        <is>
          <t>Asia</t>
        </is>
      </c>
      <c r="F363" t="inlineStr">
        <is>
          <t>China</t>
        </is>
      </c>
      <c r="G363" t="inlineStr">
        <is>
          <t>Arab Light</t>
        </is>
      </c>
      <c r="H363" t="inlineStr">
        <is>
          <t>Spot</t>
        </is>
      </c>
      <c r="I363" t="inlineStr">
        <is>
          <t>National oil company</t>
        </is>
      </c>
      <c r="J363" t="inlineStr">
        <is>
          <t>Zoya Ahmed</t>
        </is>
      </c>
      <c r="K363" s="70" t="n">
        <v>1112400</v>
      </c>
      <c r="L363" s="71" t="n">
        <v>81.27</v>
      </c>
      <c r="M363" s="71" t="n">
        <v>90404748</v>
      </c>
      <c r="N363" s="71" t="n">
        <v>904047.48</v>
      </c>
      <c r="O363" s="71" t="n">
        <v>89500700.52</v>
      </c>
      <c r="P363" s="71" t="n">
        <v>20830546.36</v>
      </c>
      <c r="Q363" s="71" t="n">
        <v>68670154.16</v>
      </c>
      <c r="R363" t="inlineStr">
        <is>
          <t>Crude</t>
        </is>
      </c>
      <c r="S363" t="inlineStr">
        <is>
          <t>Yes</t>
        </is>
      </c>
      <c r="T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SA100355</t>
        </is>
      </c>
      <c r="B364" s="68" t="n">
        <v>45708</v>
      </c>
      <c r="C364" s="69" t="n">
        <v>2025</v>
      </c>
      <c r="D364" t="inlineStr">
        <is>
          <t>Feb</t>
        </is>
      </c>
      <c r="E364" t="inlineStr">
        <is>
          <t>Asia</t>
        </is>
      </c>
      <c r="F364" t="inlineStr">
        <is>
          <t>India</t>
        </is>
      </c>
      <c r="G364" t="inlineStr">
        <is>
          <t>Arab Medium</t>
        </is>
      </c>
      <c r="H364" t="inlineStr">
        <is>
          <t>Term contract</t>
        </is>
      </c>
      <c r="I364" t="inlineStr">
        <is>
          <t>Trader</t>
        </is>
      </c>
      <c r="J364" t="inlineStr">
        <is>
          <t>Zoya Ahmed</t>
        </is>
      </c>
      <c r="K364" s="70" t="n">
        <v>1603800</v>
      </c>
      <c r="L364" s="71" t="n">
        <v>80</v>
      </c>
      <c r="M364" s="71" t="n">
        <v>128304000</v>
      </c>
      <c r="N364" s="71" t="n">
        <v>0</v>
      </c>
      <c r="O364" s="71" t="n">
        <v>128304000</v>
      </c>
      <c r="P364" s="71" t="n">
        <v>29325364.96</v>
      </c>
      <c r="Q364" s="71" t="n">
        <v>98978635.04000001</v>
      </c>
      <c r="R364" t="inlineStr">
        <is>
          <t>Crude</t>
        </is>
      </c>
      <c r="S364" t="inlineStr">
        <is>
          <t>Yes</t>
        </is>
      </c>
      <c r="T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SA100356</t>
        </is>
      </c>
      <c r="B365" s="68" t="n">
        <v>45708</v>
      </c>
      <c r="C365" s="69" t="n">
        <v>2025</v>
      </c>
      <c r="D365" t="inlineStr">
        <is>
          <t>Feb</t>
        </is>
      </c>
      <c r="E365" t="inlineStr">
        <is>
          <t>Asia</t>
        </is>
      </c>
      <c r="F365" t="inlineStr">
        <is>
          <t>South Korea</t>
        </is>
      </c>
      <c r="G365" t="inlineStr">
        <is>
          <t>Arab Extra Light</t>
        </is>
      </c>
      <c r="H365" t="inlineStr">
        <is>
          <t>Spot</t>
        </is>
      </c>
      <c r="I365" t="inlineStr">
        <is>
          <t>Trader</t>
        </is>
      </c>
      <c r="J365" t="inlineStr">
        <is>
          <t>Omar Haddad</t>
        </is>
      </c>
      <c r="K365" s="70" t="n">
        <v>1764900</v>
      </c>
      <c r="L365" s="71" t="n">
        <v>87.81999999999999</v>
      </c>
      <c r="M365" s="71" t="n">
        <v>154993518</v>
      </c>
      <c r="N365" s="71" t="n">
        <v>1549935.18</v>
      </c>
      <c r="O365" s="71" t="n">
        <v>153443582.82</v>
      </c>
      <c r="P365" s="71" t="n">
        <v>32475541.4</v>
      </c>
      <c r="Q365" s="71" t="n">
        <v>120968041.42</v>
      </c>
      <c r="R365" t="inlineStr">
        <is>
          <t>Crude</t>
        </is>
      </c>
      <c r="S365" t="inlineStr">
        <is>
          <t>Yes</t>
        </is>
      </c>
      <c r="T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SA100357</t>
        </is>
      </c>
      <c r="B366" s="68" t="n">
        <v>45708</v>
      </c>
      <c r="C366" s="69" t="n">
        <v>2025</v>
      </c>
      <c r="D366" t="inlineStr">
        <is>
          <t>Feb</t>
        </is>
      </c>
      <c r="E366" t="inlineStr">
        <is>
          <t>Asia</t>
        </is>
      </c>
      <c r="F366" t="inlineStr">
        <is>
          <t>South Korea</t>
        </is>
      </c>
      <c r="G366" t="inlineStr">
        <is>
          <t>Gasoline</t>
        </is>
      </c>
      <c r="H366" t="inlineStr">
        <is>
          <t>Term contract</t>
        </is>
      </c>
      <c r="I366" t="inlineStr">
        <is>
          <t>Trader</t>
        </is>
      </c>
      <c r="J366" t="inlineStr">
        <is>
          <t>Ravindra Patil</t>
        </is>
      </c>
      <c r="K366" s="70" t="n">
        <v>234900</v>
      </c>
      <c r="L366" s="71" t="n">
        <v>94.16</v>
      </c>
      <c r="M366" s="71" t="n">
        <v>22118184</v>
      </c>
      <c r="N366" s="71" t="n">
        <v>0</v>
      </c>
      <c r="O366" s="71" t="n">
        <v>22118184</v>
      </c>
      <c r="P366" s="71" t="n">
        <v>16849202.5</v>
      </c>
      <c r="Q366" s="71" t="n">
        <v>5268981.5</v>
      </c>
      <c r="R366" t="inlineStr">
        <is>
          <t>Refined</t>
        </is>
      </c>
      <c r="S366" t="inlineStr">
        <is>
          <t>Yes</t>
        </is>
      </c>
      <c r="T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SA100358</t>
        </is>
      </c>
      <c r="B367" s="68" t="n">
        <v>45708</v>
      </c>
      <c r="C367" s="69" t="n">
        <v>2025</v>
      </c>
      <c r="D367" t="inlineStr">
        <is>
          <t>Feb</t>
        </is>
      </c>
      <c r="E367" t="inlineStr">
        <is>
          <t>Asia</t>
        </is>
      </c>
      <c r="F367" t="inlineStr">
        <is>
          <t>Japan</t>
        </is>
      </c>
      <c r="G367" t="inlineStr">
        <is>
          <t>Diesel</t>
        </is>
      </c>
      <c r="H367" t="inlineStr">
        <is>
          <t>Term contract</t>
        </is>
      </c>
      <c r="I367" t="inlineStr">
        <is>
          <t>National oil company</t>
        </is>
      </c>
      <c r="J367" t="inlineStr">
        <is>
          <t>Ana Costa</t>
        </is>
      </c>
      <c r="K367" s="70" t="n">
        <v>483300</v>
      </c>
      <c r="L367" s="71" t="n">
        <v>93.95</v>
      </c>
      <c r="M367" s="71" t="n">
        <v>45406035</v>
      </c>
      <c r="N367" s="71" t="n">
        <v>0</v>
      </c>
      <c r="O367" s="71" t="n">
        <v>45406035</v>
      </c>
      <c r="P367" s="71" t="n">
        <v>33740041.96</v>
      </c>
      <c r="Q367" s="71" t="n">
        <v>11665993.04</v>
      </c>
      <c r="R367" t="inlineStr">
        <is>
          <t>Refined</t>
        </is>
      </c>
      <c r="S367" t="inlineStr">
        <is>
          <t>Yes</t>
        </is>
      </c>
      <c r="T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SA100359</t>
        </is>
      </c>
      <c r="B368" s="68" t="n">
        <v>45708</v>
      </c>
      <c r="C368" s="69" t="n">
        <v>2025</v>
      </c>
      <c r="D368" t="inlineStr">
        <is>
          <t>Feb</t>
        </is>
      </c>
      <c r="E368" t="inlineStr">
        <is>
          <t>Asia</t>
        </is>
      </c>
      <c r="F368" t="inlineStr">
        <is>
          <t>South Korea</t>
        </is>
      </c>
      <c r="G368" t="inlineStr">
        <is>
          <t>Diesel</t>
        </is>
      </c>
      <c r="H368" t="inlineStr">
        <is>
          <t>Term contract</t>
        </is>
      </c>
      <c r="I368" t="inlineStr">
        <is>
          <t>National oil company</t>
        </is>
      </c>
      <c r="J368" t="inlineStr">
        <is>
          <t>Olivia Brown</t>
        </is>
      </c>
      <c r="K368" s="70" t="n">
        <v>191700</v>
      </c>
      <c r="L368" s="71" t="n">
        <v>100.98</v>
      </c>
      <c r="M368" s="71" t="n">
        <v>19357866</v>
      </c>
      <c r="N368" s="71" t="n">
        <v>387157.32</v>
      </c>
      <c r="O368" s="71" t="n">
        <v>18970708.68</v>
      </c>
      <c r="P368" s="71" t="n">
        <v>13749422.84</v>
      </c>
      <c r="Q368" s="71" t="n">
        <v>5221285.84</v>
      </c>
      <c r="R368" t="inlineStr">
        <is>
          <t>Refined</t>
        </is>
      </c>
      <c r="S368" t="inlineStr">
        <is>
          <t>Yes</t>
        </is>
      </c>
      <c r="T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SA100360</t>
        </is>
      </c>
      <c r="B369" s="68" t="n">
        <v>45708</v>
      </c>
      <c r="C369" s="69" t="n">
        <v>2025</v>
      </c>
      <c r="D369" t="inlineStr">
        <is>
          <t>Feb</t>
        </is>
      </c>
      <c r="E369" t="inlineStr">
        <is>
          <t>Europe</t>
        </is>
      </c>
      <c r="F369" t="inlineStr">
        <is>
          <t>Italy</t>
        </is>
      </c>
      <c r="G369" t="inlineStr">
        <is>
          <t>Arab Heavy</t>
        </is>
      </c>
      <c r="H369" t="inlineStr">
        <is>
          <t>Spot</t>
        </is>
      </c>
      <c r="I369" t="inlineStr">
        <is>
          <t>Refiner</t>
        </is>
      </c>
      <c r="J369" t="inlineStr">
        <is>
          <t>Zoya Ahmed</t>
        </is>
      </c>
      <c r="K369" s="70" t="n">
        <v>1656000</v>
      </c>
      <c r="L369" s="71" t="n">
        <v>69.78</v>
      </c>
      <c r="M369" s="71" t="n">
        <v>115555680</v>
      </c>
      <c r="N369" s="71" t="n">
        <v>2311113.6</v>
      </c>
      <c r="O369" s="71" t="n">
        <v>113244566.4</v>
      </c>
      <c r="P369" s="71" t="n">
        <v>29106576.63</v>
      </c>
      <c r="Q369" s="71" t="n">
        <v>84137989.77</v>
      </c>
      <c r="R369" t="inlineStr">
        <is>
          <t>Crude</t>
        </is>
      </c>
      <c r="S369" t="inlineStr">
        <is>
          <t>Yes</t>
        </is>
      </c>
      <c r="T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SA100361</t>
        </is>
      </c>
      <c r="B370" s="68" t="n">
        <v>45708</v>
      </c>
      <c r="C370" s="69" t="n">
        <v>2025</v>
      </c>
      <c r="D370" t="inlineStr">
        <is>
          <t>Feb</t>
        </is>
      </c>
      <c r="E370" t="inlineStr">
        <is>
          <t>Asia</t>
        </is>
      </c>
      <c r="F370" t="inlineStr">
        <is>
          <t>India</t>
        </is>
      </c>
      <c r="G370" t="inlineStr">
        <is>
          <t>Arab Light</t>
        </is>
      </c>
      <c r="H370" t="inlineStr">
        <is>
          <t>Term contract</t>
        </is>
      </c>
      <c r="I370" t="inlineStr">
        <is>
          <t>National oil company</t>
        </is>
      </c>
      <c r="J370" t="inlineStr">
        <is>
          <t>Priya Nair</t>
        </is>
      </c>
      <c r="K370" s="70" t="n">
        <v>371700</v>
      </c>
      <c r="L370" s="71" t="n">
        <v>82.94</v>
      </c>
      <c r="M370" s="71" t="n">
        <v>30828798</v>
      </c>
      <c r="N370" s="71" t="n">
        <v>0</v>
      </c>
      <c r="O370" s="71" t="n">
        <v>30828798</v>
      </c>
      <c r="P370" s="71" t="n">
        <v>6854694.98</v>
      </c>
      <c r="Q370" s="71" t="n">
        <v>23974103.02</v>
      </c>
      <c r="R370" t="inlineStr">
        <is>
          <t>Crude</t>
        </is>
      </c>
      <c r="S370" t="inlineStr">
        <is>
          <t>Yes</t>
        </is>
      </c>
      <c r="T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SA100362</t>
        </is>
      </c>
      <c r="B371" s="68" t="n">
        <v>45708</v>
      </c>
      <c r="C371" s="69" t="n">
        <v>2025</v>
      </c>
      <c r="D371" t="inlineStr">
        <is>
          <t>Feb</t>
        </is>
      </c>
      <c r="E371" t="inlineStr">
        <is>
          <t>Europe</t>
        </is>
      </c>
      <c r="F371" t="inlineStr">
        <is>
          <t>France</t>
        </is>
      </c>
      <c r="G371" t="inlineStr">
        <is>
          <t>Arab Extra Light</t>
        </is>
      </c>
      <c r="H371" t="inlineStr">
        <is>
          <t>Term contract</t>
        </is>
      </c>
      <c r="I371" t="inlineStr">
        <is>
          <t>Trader</t>
        </is>
      </c>
      <c r="J371" t="inlineStr">
        <is>
          <t>Wei Chen</t>
        </is>
      </c>
      <c r="K371" s="70" t="n">
        <v>783900</v>
      </c>
      <c r="L371" s="71" t="n">
        <v>81.02</v>
      </c>
      <c r="M371" s="71" t="n">
        <v>63511578</v>
      </c>
      <c r="N371" s="71" t="n">
        <v>0</v>
      </c>
      <c r="O371" s="71" t="n">
        <v>63511578</v>
      </c>
      <c r="P371" s="71" t="n">
        <v>14557835.33</v>
      </c>
      <c r="Q371" s="71" t="n">
        <v>48953742.67</v>
      </c>
      <c r="R371" t="inlineStr">
        <is>
          <t>Crude</t>
        </is>
      </c>
      <c r="S371" t="inlineStr">
        <is>
          <t>Yes</t>
        </is>
      </c>
      <c r="T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SA100363</t>
        </is>
      </c>
      <c r="B372" s="68" t="n">
        <v>45708</v>
      </c>
      <c r="C372" s="69" t="n">
        <v>2025</v>
      </c>
      <c r="D372" t="inlineStr">
        <is>
          <t>Feb</t>
        </is>
      </c>
      <c r="E372" t="inlineStr">
        <is>
          <t>Asia</t>
        </is>
      </c>
      <c r="F372" t="inlineStr">
        <is>
          <t>China</t>
        </is>
      </c>
      <c r="G372" t="inlineStr">
        <is>
          <t>Arab Light</t>
        </is>
      </c>
      <c r="H372" t="inlineStr">
        <is>
          <t>Term contract</t>
        </is>
      </c>
      <c r="I372" t="inlineStr">
        <is>
          <t>National oil company</t>
        </is>
      </c>
      <c r="J372" t="inlineStr">
        <is>
          <t>Shraddha Kulkarni</t>
        </is>
      </c>
      <c r="K372" s="70" t="n">
        <v>520200</v>
      </c>
      <c r="L372" s="71" t="n">
        <v>87.31999999999999</v>
      </c>
      <c r="M372" s="71" t="n">
        <v>45423864</v>
      </c>
      <c r="N372" s="71" t="n">
        <v>0</v>
      </c>
      <c r="O372" s="71" t="n">
        <v>45423864</v>
      </c>
      <c r="P372" s="71" t="n">
        <v>9488532.25</v>
      </c>
      <c r="Q372" s="71" t="n">
        <v>35935331.75</v>
      </c>
      <c r="R372" t="inlineStr">
        <is>
          <t>Crude</t>
        </is>
      </c>
      <c r="S372" t="inlineStr">
        <is>
          <t>Yes</t>
        </is>
      </c>
      <c r="T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SA100364</t>
        </is>
      </c>
      <c r="B373" s="68" t="n">
        <v>45708</v>
      </c>
      <c r="C373" s="69" t="n">
        <v>2025</v>
      </c>
      <c r="D373" t="inlineStr">
        <is>
          <t>Feb</t>
        </is>
      </c>
      <c r="E373" t="inlineStr">
        <is>
          <t>Europe</t>
        </is>
      </c>
      <c r="F373" t="inlineStr">
        <is>
          <t>Italy</t>
        </is>
      </c>
      <c r="G373" t="inlineStr">
        <is>
          <t>Arab Extra Light</t>
        </is>
      </c>
      <c r="H373" t="inlineStr">
        <is>
          <t>Spot</t>
        </is>
      </c>
      <c r="I373" t="inlineStr">
        <is>
          <t>Refiner</t>
        </is>
      </c>
      <c r="J373" t="inlineStr">
        <is>
          <t>Zoya Ahmed</t>
        </is>
      </c>
      <c r="K373" s="70" t="n">
        <v>506700</v>
      </c>
      <c r="L373" s="71" t="n">
        <v>90.58</v>
      </c>
      <c r="M373" s="71" t="n">
        <v>45896886</v>
      </c>
      <c r="N373" s="71" t="n">
        <v>917937.72</v>
      </c>
      <c r="O373" s="71" t="n">
        <v>44978948.28</v>
      </c>
      <c r="P373" s="71" t="n">
        <v>9647697.560000001</v>
      </c>
      <c r="Q373" s="71" t="n">
        <v>35331250.72</v>
      </c>
      <c r="R373" t="inlineStr">
        <is>
          <t>Crude</t>
        </is>
      </c>
      <c r="S373" t="inlineStr">
        <is>
          <t>Yes</t>
        </is>
      </c>
      <c r="T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SA100365</t>
        </is>
      </c>
      <c r="B374" s="68" t="n">
        <v>45708</v>
      </c>
      <c r="C374" s="69" t="n">
        <v>2025</v>
      </c>
      <c r="D374" t="inlineStr">
        <is>
          <t>Feb</t>
        </is>
      </c>
      <c r="E374" t="inlineStr">
        <is>
          <t>Asia</t>
        </is>
      </c>
      <c r="F374" t="inlineStr">
        <is>
          <t>South Korea</t>
        </is>
      </c>
      <c r="G374" t="inlineStr">
        <is>
          <t>Arab Extra Light</t>
        </is>
      </c>
      <c r="H374" t="inlineStr">
        <is>
          <t>Term contract</t>
        </is>
      </c>
      <c r="I374" t="inlineStr">
        <is>
          <t>Refiner</t>
        </is>
      </c>
      <c r="J374" t="inlineStr">
        <is>
          <t>Sara Rossi</t>
        </is>
      </c>
      <c r="K374" s="70" t="n">
        <v>1035000</v>
      </c>
      <c r="L374" s="71" t="n">
        <v>85.75</v>
      </c>
      <c r="M374" s="71" t="n">
        <v>88751250</v>
      </c>
      <c r="N374" s="71" t="n">
        <v>0</v>
      </c>
      <c r="O374" s="71" t="n">
        <v>88751250</v>
      </c>
      <c r="P374" s="71" t="n">
        <v>19815957.34</v>
      </c>
      <c r="Q374" s="71" t="n">
        <v>68935292.66</v>
      </c>
      <c r="R374" t="inlineStr">
        <is>
          <t>Crude</t>
        </is>
      </c>
      <c r="S374" t="inlineStr">
        <is>
          <t>Yes</t>
        </is>
      </c>
      <c r="T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SA100366</t>
        </is>
      </c>
      <c r="B375" s="68" t="n">
        <v>45708</v>
      </c>
      <c r="C375" s="69" t="n">
        <v>2025</v>
      </c>
      <c r="D375" t="inlineStr">
        <is>
          <t>Feb</t>
        </is>
      </c>
      <c r="E375" t="inlineStr">
        <is>
          <t>Middle East</t>
        </is>
      </c>
      <c r="F375" t="inlineStr">
        <is>
          <t>UAE</t>
        </is>
      </c>
      <c r="G375" t="inlineStr">
        <is>
          <t>Arab Light</t>
        </is>
      </c>
      <c r="H375" t="inlineStr">
        <is>
          <t>Spot</t>
        </is>
      </c>
      <c r="I375" t="inlineStr">
        <is>
          <t>Trader</t>
        </is>
      </c>
      <c r="J375" t="inlineStr">
        <is>
          <t>Carlos Silva</t>
        </is>
      </c>
      <c r="K375" s="70" t="n">
        <v>1218600</v>
      </c>
      <c r="L375" s="71" t="n">
        <v>74.04000000000001</v>
      </c>
      <c r="M375" s="71" t="n">
        <v>90225144</v>
      </c>
      <c r="N375" s="71" t="n">
        <v>1804502.88</v>
      </c>
      <c r="O375" s="71" t="n">
        <v>88420641.12</v>
      </c>
      <c r="P375" s="71" t="n">
        <v>22051839.24</v>
      </c>
      <c r="Q375" s="71" t="n">
        <v>66368801.88</v>
      </c>
      <c r="R375" t="inlineStr">
        <is>
          <t>Crude</t>
        </is>
      </c>
      <c r="S375" t="inlineStr">
        <is>
          <t>Yes</t>
        </is>
      </c>
      <c r="T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SA100367</t>
        </is>
      </c>
      <c r="B376" s="68" t="n">
        <v>45709</v>
      </c>
      <c r="C376" s="69" t="n">
        <v>2025</v>
      </c>
      <c r="D376" t="inlineStr">
        <is>
          <t>Feb</t>
        </is>
      </c>
      <c r="E376" t="inlineStr">
        <is>
          <t>Asia</t>
        </is>
      </c>
      <c r="F376" t="inlineStr">
        <is>
          <t>India</t>
        </is>
      </c>
      <c r="G376" t="inlineStr">
        <is>
          <t>Arab Light</t>
        </is>
      </c>
      <c r="H376" t="inlineStr">
        <is>
          <t>Term contract</t>
        </is>
      </c>
      <c r="I376" t="inlineStr">
        <is>
          <t>Trader</t>
        </is>
      </c>
      <c r="J376" t="inlineStr">
        <is>
          <t>Olivia Brown</t>
        </is>
      </c>
      <c r="K376" s="70" t="n">
        <v>1503900</v>
      </c>
      <c r="L376" s="71" t="n">
        <v>88.65000000000001</v>
      </c>
      <c r="M376" s="71" t="n">
        <v>133320735</v>
      </c>
      <c r="N376" s="71" t="n">
        <v>1333207.35</v>
      </c>
      <c r="O376" s="71" t="n">
        <v>131987527.65</v>
      </c>
      <c r="P376" s="71" t="n">
        <v>26346787.17</v>
      </c>
      <c r="Q376" s="71" t="n">
        <v>105640740.48</v>
      </c>
      <c r="R376" t="inlineStr">
        <is>
          <t>Crude</t>
        </is>
      </c>
      <c r="S376" t="inlineStr">
        <is>
          <t>Yes</t>
        </is>
      </c>
      <c r="T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SA100368</t>
        </is>
      </c>
      <c r="B377" s="68" t="n">
        <v>45709</v>
      </c>
      <c r="C377" s="69" t="n">
        <v>2025</v>
      </c>
      <c r="D377" t="inlineStr">
        <is>
          <t>Feb</t>
        </is>
      </c>
      <c r="E377" t="inlineStr">
        <is>
          <t>Middle East</t>
        </is>
      </c>
      <c r="F377" t="inlineStr">
        <is>
          <t>Saudi Arabia</t>
        </is>
      </c>
      <c r="G377" t="inlineStr">
        <is>
          <t>Arab Medium</t>
        </is>
      </c>
      <c r="H377" t="inlineStr">
        <is>
          <t>Domestic</t>
        </is>
      </c>
      <c r="I377" t="inlineStr">
        <is>
          <t>Trader</t>
        </is>
      </c>
      <c r="J377" t="inlineStr">
        <is>
          <t>Aisha Bello</t>
        </is>
      </c>
      <c r="K377" s="70" t="n">
        <v>312300</v>
      </c>
      <c r="L377" s="71" t="n">
        <v>83.31999999999999</v>
      </c>
      <c r="M377" s="71" t="n">
        <v>26020836</v>
      </c>
      <c r="N377" s="71" t="n">
        <v>260208.36</v>
      </c>
      <c r="O377" s="71" t="n">
        <v>25760627.64</v>
      </c>
      <c r="P377" s="71" t="n">
        <v>5315637.56</v>
      </c>
      <c r="Q377" s="71" t="n">
        <v>20444990.08</v>
      </c>
      <c r="R377" t="inlineStr">
        <is>
          <t>Crude</t>
        </is>
      </c>
      <c r="S377" t="inlineStr">
        <is>
          <t>No</t>
        </is>
      </c>
      <c r="T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SA100369</t>
        </is>
      </c>
      <c r="B378" s="68" t="n">
        <v>45709</v>
      </c>
      <c r="C378" s="69" t="n">
        <v>2025</v>
      </c>
      <c r="D378" t="inlineStr">
        <is>
          <t>Feb</t>
        </is>
      </c>
      <c r="E378" t="inlineStr">
        <is>
          <t>Europe</t>
        </is>
      </c>
      <c r="F378" t="inlineStr">
        <is>
          <t>Italy</t>
        </is>
      </c>
      <c r="G378" t="inlineStr">
        <is>
          <t>Arab Heavy</t>
        </is>
      </c>
      <c r="H378" t="inlineStr">
        <is>
          <t>Term contract</t>
        </is>
      </c>
      <c r="I378" t="inlineStr">
        <is>
          <t>Trader</t>
        </is>
      </c>
      <c r="J378" t="inlineStr">
        <is>
          <t>Arjun Mehta</t>
        </is>
      </c>
      <c r="K378" s="70" t="n">
        <v>1444500</v>
      </c>
      <c r="L378" s="71" t="n">
        <v>80.23</v>
      </c>
      <c r="M378" s="71" t="n">
        <v>115892235</v>
      </c>
      <c r="N378" s="71" t="n">
        <v>2317844.7</v>
      </c>
      <c r="O378" s="71" t="n">
        <v>113574390.3</v>
      </c>
      <c r="P378" s="71" t="n">
        <v>25274099.77</v>
      </c>
      <c r="Q378" s="71" t="n">
        <v>88300290.53</v>
      </c>
      <c r="R378" t="inlineStr">
        <is>
          <t>Crude</t>
        </is>
      </c>
      <c r="S378" t="inlineStr">
        <is>
          <t>Yes</t>
        </is>
      </c>
      <c r="T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SA100370</t>
        </is>
      </c>
      <c r="B379" s="68" t="n">
        <v>45709</v>
      </c>
      <c r="C379" s="69" t="n">
        <v>2025</v>
      </c>
      <c r="D379" t="inlineStr">
        <is>
          <t>Feb</t>
        </is>
      </c>
      <c r="E379" t="inlineStr">
        <is>
          <t>Middle East</t>
        </is>
      </c>
      <c r="F379" t="inlineStr">
        <is>
          <t>UAE</t>
        </is>
      </c>
      <c r="G379" t="inlineStr">
        <is>
          <t>Arab Light</t>
        </is>
      </c>
      <c r="H379" t="inlineStr">
        <is>
          <t>Term contract</t>
        </is>
      </c>
      <c r="I379" t="inlineStr">
        <is>
          <t>Trader</t>
        </is>
      </c>
      <c r="J379" t="inlineStr">
        <is>
          <t>Priya Nair</t>
        </is>
      </c>
      <c r="K379" s="70" t="n">
        <v>821700</v>
      </c>
      <c r="L379" s="71" t="n">
        <v>88.22</v>
      </c>
      <c r="M379" s="71" t="n">
        <v>72490374</v>
      </c>
      <c r="N379" s="71" t="n">
        <v>0</v>
      </c>
      <c r="O379" s="71" t="n">
        <v>72490374</v>
      </c>
      <c r="P379" s="71" t="n">
        <v>14473126.4</v>
      </c>
      <c r="Q379" s="71" t="n">
        <v>58017247.6</v>
      </c>
      <c r="R379" t="inlineStr">
        <is>
          <t>Crude</t>
        </is>
      </c>
      <c r="S379" t="inlineStr">
        <is>
          <t>Yes</t>
        </is>
      </c>
      <c r="T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SA100371</t>
        </is>
      </c>
      <c r="B380" s="68" t="n">
        <v>45709</v>
      </c>
      <c r="C380" s="69" t="n">
        <v>2025</v>
      </c>
      <c r="D380" t="inlineStr">
        <is>
          <t>Feb</t>
        </is>
      </c>
      <c r="E380" t="inlineStr">
        <is>
          <t>Middle East</t>
        </is>
      </c>
      <c r="F380" t="inlineStr">
        <is>
          <t>UAE</t>
        </is>
      </c>
      <c r="G380" t="inlineStr">
        <is>
          <t>Arab Heavy</t>
        </is>
      </c>
      <c r="H380" t="inlineStr">
        <is>
          <t>Term contract</t>
        </is>
      </c>
      <c r="I380" t="inlineStr">
        <is>
          <t>Trader</t>
        </is>
      </c>
      <c r="J380" t="inlineStr">
        <is>
          <t>Ana Costa</t>
        </is>
      </c>
      <c r="K380" s="70" t="n">
        <v>1470600</v>
      </c>
      <c r="L380" s="71" t="n">
        <v>72.11</v>
      </c>
      <c r="M380" s="71" t="n">
        <v>106044966</v>
      </c>
      <c r="N380" s="71" t="n">
        <v>1060449.66</v>
      </c>
      <c r="O380" s="71" t="n">
        <v>104984516.34</v>
      </c>
      <c r="P380" s="71" t="n">
        <v>25207983.37</v>
      </c>
      <c r="Q380" s="71" t="n">
        <v>79776532.97</v>
      </c>
      <c r="R380" t="inlineStr">
        <is>
          <t>Crude</t>
        </is>
      </c>
      <c r="S380" t="inlineStr">
        <is>
          <t>Yes</t>
        </is>
      </c>
      <c r="T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SA100372</t>
        </is>
      </c>
      <c r="B381" s="68" t="n">
        <v>45709</v>
      </c>
      <c r="C381" s="69" t="n">
        <v>2025</v>
      </c>
      <c r="D381" t="inlineStr">
        <is>
          <t>Feb</t>
        </is>
      </c>
      <c r="E381" t="inlineStr">
        <is>
          <t>Middle East</t>
        </is>
      </c>
      <c r="F381" t="inlineStr">
        <is>
          <t>Saudi Arabia</t>
        </is>
      </c>
      <c r="G381" t="inlineStr">
        <is>
          <t>Arab Light</t>
        </is>
      </c>
      <c r="H381" t="inlineStr">
        <is>
          <t>Domestic</t>
        </is>
      </c>
      <c r="I381" t="inlineStr">
        <is>
          <t>National oil company</t>
        </is>
      </c>
      <c r="J381" t="inlineStr">
        <is>
          <t>Carlos Silva</t>
        </is>
      </c>
      <c r="K381" s="70" t="n">
        <v>1123200</v>
      </c>
      <c r="L381" s="71" t="n">
        <v>81.66</v>
      </c>
      <c r="M381" s="71" t="n">
        <v>91720512</v>
      </c>
      <c r="N381" s="71" t="n">
        <v>917205.12</v>
      </c>
      <c r="O381" s="71" t="n">
        <v>90803306.88</v>
      </c>
      <c r="P381" s="71" t="n">
        <v>20281301.68</v>
      </c>
      <c r="Q381" s="71" t="n">
        <v>70522005.2</v>
      </c>
      <c r="R381" t="inlineStr">
        <is>
          <t>Crude</t>
        </is>
      </c>
      <c r="S381" t="inlineStr">
        <is>
          <t>No</t>
        </is>
      </c>
      <c r="T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SA100373</t>
        </is>
      </c>
      <c r="B382" s="68" t="n">
        <v>45709</v>
      </c>
      <c r="C382" s="69" t="n">
        <v>2025</v>
      </c>
      <c r="D382" t="inlineStr">
        <is>
          <t>Feb</t>
        </is>
      </c>
      <c r="E382" t="inlineStr">
        <is>
          <t>Middle East</t>
        </is>
      </c>
      <c r="F382" t="inlineStr">
        <is>
          <t>Saudi Arabia</t>
        </is>
      </c>
      <c r="G382" t="inlineStr">
        <is>
          <t>Arab Light</t>
        </is>
      </c>
      <c r="H382" t="inlineStr">
        <is>
          <t>Domestic</t>
        </is>
      </c>
      <c r="I382" t="inlineStr">
        <is>
          <t>Refiner</t>
        </is>
      </c>
      <c r="J382" t="inlineStr">
        <is>
          <t>Carlos Silva</t>
        </is>
      </c>
      <c r="K382" s="70" t="n">
        <v>1558800</v>
      </c>
      <c r="L382" s="71" t="n">
        <v>74.91</v>
      </c>
      <c r="M382" s="71" t="n">
        <v>116769708</v>
      </c>
      <c r="N382" s="71" t="n">
        <v>1167697.08</v>
      </c>
      <c r="O382" s="71" t="n">
        <v>115602010.92</v>
      </c>
      <c r="P382" s="71" t="n">
        <v>27469115.31</v>
      </c>
      <c r="Q382" s="71" t="n">
        <v>88132895.61</v>
      </c>
      <c r="R382" t="inlineStr">
        <is>
          <t>Crude</t>
        </is>
      </c>
      <c r="S382" t="inlineStr">
        <is>
          <t>No</t>
        </is>
      </c>
      <c r="T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SA100374</t>
        </is>
      </c>
      <c r="B383" s="68" t="n">
        <v>45709</v>
      </c>
      <c r="C383" s="69" t="n">
        <v>2025</v>
      </c>
      <c r="D383" t="inlineStr">
        <is>
          <t>Feb</t>
        </is>
      </c>
      <c r="E383" t="inlineStr">
        <is>
          <t>Asia</t>
        </is>
      </c>
      <c r="F383" t="inlineStr">
        <is>
          <t>Japan</t>
        </is>
      </c>
      <c r="G383" t="inlineStr">
        <is>
          <t>Diesel</t>
        </is>
      </c>
      <c r="H383" t="inlineStr">
        <is>
          <t>Term contract</t>
        </is>
      </c>
      <c r="I383" t="inlineStr">
        <is>
          <t>Refiner</t>
        </is>
      </c>
      <c r="J383" t="inlineStr">
        <is>
          <t>Olivia Brown</t>
        </is>
      </c>
      <c r="K383" s="70" t="n">
        <v>477900</v>
      </c>
      <c r="L383" s="71" t="n">
        <v>91.53</v>
      </c>
      <c r="M383" s="71" t="n">
        <v>43742187</v>
      </c>
      <c r="N383" s="71" t="n">
        <v>437421.87</v>
      </c>
      <c r="O383" s="71" t="n">
        <v>43304765.13</v>
      </c>
      <c r="P383" s="71" t="n">
        <v>34220363.81</v>
      </c>
      <c r="Q383" s="71" t="n">
        <v>9084401.32</v>
      </c>
      <c r="R383" t="inlineStr">
        <is>
          <t>Refined</t>
        </is>
      </c>
      <c r="S383" t="inlineStr">
        <is>
          <t>Yes</t>
        </is>
      </c>
      <c r="T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SA100375</t>
        </is>
      </c>
      <c r="B384" s="68" t="n">
        <v>45710</v>
      </c>
      <c r="C384" s="69" t="n">
        <v>2025</v>
      </c>
      <c r="D384" t="inlineStr">
        <is>
          <t>Feb</t>
        </is>
      </c>
      <c r="E384" t="inlineStr">
        <is>
          <t>Middle East</t>
        </is>
      </c>
      <c r="F384" t="inlineStr">
        <is>
          <t>Saudi Arabia</t>
        </is>
      </c>
      <c r="G384" t="inlineStr">
        <is>
          <t>Arab Heavy</t>
        </is>
      </c>
      <c r="H384" t="inlineStr">
        <is>
          <t>Domestic</t>
        </is>
      </c>
      <c r="I384" t="inlineStr">
        <is>
          <t>Refiner</t>
        </is>
      </c>
      <c r="J384" t="inlineStr">
        <is>
          <t>Omar Haddad</t>
        </is>
      </c>
      <c r="K384" s="70" t="n">
        <v>1671300</v>
      </c>
      <c r="L384" s="71" t="n">
        <v>77.27</v>
      </c>
      <c r="M384" s="71" t="n">
        <v>129141351</v>
      </c>
      <c r="N384" s="71" t="n">
        <v>0</v>
      </c>
      <c r="O384" s="71" t="n">
        <v>129141351</v>
      </c>
      <c r="P384" s="71" t="n">
        <v>28954202.34</v>
      </c>
      <c r="Q384" s="71" t="n">
        <v>100187148.66</v>
      </c>
      <c r="R384" t="inlineStr">
        <is>
          <t>Crude</t>
        </is>
      </c>
      <c r="S384" t="inlineStr">
        <is>
          <t>No</t>
        </is>
      </c>
      <c r="T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SA100376</t>
        </is>
      </c>
      <c r="B385" s="68" t="n">
        <v>45710</v>
      </c>
      <c r="C385" s="69" t="n">
        <v>2025</v>
      </c>
      <c r="D385" t="inlineStr">
        <is>
          <t>Feb</t>
        </is>
      </c>
      <c r="E385" t="inlineStr">
        <is>
          <t>Asia</t>
        </is>
      </c>
      <c r="F385" t="inlineStr">
        <is>
          <t>Japan</t>
        </is>
      </c>
      <c r="G385" t="inlineStr">
        <is>
          <t>Arab Light</t>
        </is>
      </c>
      <c r="H385" t="inlineStr">
        <is>
          <t>Term contract</t>
        </is>
      </c>
      <c r="I385" t="inlineStr">
        <is>
          <t>National oil company</t>
        </is>
      </c>
      <c r="J385" t="inlineStr">
        <is>
          <t>Aisha Bello</t>
        </is>
      </c>
      <c r="K385" s="70" t="n">
        <v>1051200</v>
      </c>
      <c r="L385" s="71" t="n">
        <v>74.73999999999999</v>
      </c>
      <c r="M385" s="71" t="n">
        <v>78566688</v>
      </c>
      <c r="N385" s="71" t="n">
        <v>0</v>
      </c>
      <c r="O385" s="71" t="n">
        <v>78566688</v>
      </c>
      <c r="P385" s="71" t="n">
        <v>19434892.2</v>
      </c>
      <c r="Q385" s="71" t="n">
        <v>59131795.8</v>
      </c>
      <c r="R385" t="inlineStr">
        <is>
          <t>Crude</t>
        </is>
      </c>
      <c r="S385" t="inlineStr">
        <is>
          <t>Yes</t>
        </is>
      </c>
      <c r="T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SA100377</t>
        </is>
      </c>
      <c r="B386" s="68" t="n">
        <v>45710</v>
      </c>
      <c r="C386" s="69" t="n">
        <v>2025</v>
      </c>
      <c r="D386" t="inlineStr">
        <is>
          <t>Feb</t>
        </is>
      </c>
      <c r="E386" t="inlineStr">
        <is>
          <t>Asia</t>
        </is>
      </c>
      <c r="F386" t="inlineStr">
        <is>
          <t>Japan</t>
        </is>
      </c>
      <c r="G386" t="inlineStr">
        <is>
          <t>Arab Heavy</t>
        </is>
      </c>
      <c r="H386" t="inlineStr">
        <is>
          <t>Term contract</t>
        </is>
      </c>
      <c r="I386" t="inlineStr">
        <is>
          <t>National oil company</t>
        </is>
      </c>
      <c r="J386" t="inlineStr">
        <is>
          <t>Zoya Ahmed</t>
        </is>
      </c>
      <c r="K386" s="70" t="n">
        <v>688500</v>
      </c>
      <c r="L386" s="71" t="n">
        <v>82.91</v>
      </c>
      <c r="M386" s="71" t="n">
        <v>57083535</v>
      </c>
      <c r="N386" s="71" t="n">
        <v>1141670.7</v>
      </c>
      <c r="O386" s="71" t="n">
        <v>55941864.3</v>
      </c>
      <c r="P386" s="71" t="n">
        <v>11788643.7</v>
      </c>
      <c r="Q386" s="71" t="n">
        <v>44153220.6</v>
      </c>
      <c r="R386" t="inlineStr">
        <is>
          <t>Crude</t>
        </is>
      </c>
      <c r="S386" t="inlineStr">
        <is>
          <t>Yes</t>
        </is>
      </c>
      <c r="T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SA100378</t>
        </is>
      </c>
      <c r="B387" s="68" t="n">
        <v>45710</v>
      </c>
      <c r="C387" s="69" t="n">
        <v>2025</v>
      </c>
      <c r="D387" t="inlineStr">
        <is>
          <t>Feb</t>
        </is>
      </c>
      <c r="E387" t="inlineStr">
        <is>
          <t>Asia</t>
        </is>
      </c>
      <c r="F387" t="inlineStr">
        <is>
          <t>South Korea</t>
        </is>
      </c>
      <c r="G387" t="inlineStr">
        <is>
          <t>Diesel</t>
        </is>
      </c>
      <c r="H387" t="inlineStr">
        <is>
          <t>Term contract</t>
        </is>
      </c>
      <c r="I387" t="inlineStr">
        <is>
          <t>Refiner</t>
        </is>
      </c>
      <c r="J387" t="inlineStr">
        <is>
          <t>Priya Nair</t>
        </is>
      </c>
      <c r="K387" s="70" t="n">
        <v>409500</v>
      </c>
      <c r="L387" s="71" t="n">
        <v>106.31</v>
      </c>
      <c r="M387" s="71" t="n">
        <v>43533945</v>
      </c>
      <c r="N387" s="71" t="n">
        <v>0</v>
      </c>
      <c r="O387" s="71" t="n">
        <v>43533945</v>
      </c>
      <c r="P387" s="71" t="n">
        <v>29095498.49</v>
      </c>
      <c r="Q387" s="71" t="n">
        <v>14438446.51</v>
      </c>
      <c r="R387" t="inlineStr">
        <is>
          <t>Refined</t>
        </is>
      </c>
      <c r="S387" t="inlineStr">
        <is>
          <t>Yes</t>
        </is>
      </c>
      <c r="T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SA100379</t>
        </is>
      </c>
      <c r="B388" s="68" t="n">
        <v>45710</v>
      </c>
      <c r="C388" s="69" t="n">
        <v>2025</v>
      </c>
      <c r="D388" t="inlineStr">
        <is>
          <t>Feb</t>
        </is>
      </c>
      <c r="E388" t="inlineStr">
        <is>
          <t>Middle East</t>
        </is>
      </c>
      <c r="F388" t="inlineStr">
        <is>
          <t>Saudi Arabia</t>
        </is>
      </c>
      <c r="G388" t="inlineStr">
        <is>
          <t>Gasoline</t>
        </is>
      </c>
      <c r="H388" t="inlineStr">
        <is>
          <t>Domestic</t>
        </is>
      </c>
      <c r="I388" t="inlineStr">
        <is>
          <t>Refiner</t>
        </is>
      </c>
      <c r="J388" t="inlineStr">
        <is>
          <t>Sara Rossi</t>
        </is>
      </c>
      <c r="K388" s="70" t="n">
        <v>205200</v>
      </c>
      <c r="L388" s="71" t="n">
        <v>86.41</v>
      </c>
      <c r="M388" s="71" t="n">
        <v>17731332</v>
      </c>
      <c r="N388" s="71" t="n">
        <v>0</v>
      </c>
      <c r="O388" s="71" t="n">
        <v>17731332</v>
      </c>
      <c r="P388" s="71" t="n">
        <v>13893470</v>
      </c>
      <c r="Q388" s="71" t="n">
        <v>3837862</v>
      </c>
      <c r="R388" t="inlineStr">
        <is>
          <t>Refined</t>
        </is>
      </c>
      <c r="S388" t="inlineStr">
        <is>
          <t>No</t>
        </is>
      </c>
      <c r="T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SA100380</t>
        </is>
      </c>
      <c r="B389" s="68" t="n">
        <v>45710</v>
      </c>
      <c r="C389" s="69" t="n">
        <v>2025</v>
      </c>
      <c r="D389" t="inlineStr">
        <is>
          <t>Feb</t>
        </is>
      </c>
      <c r="E389" t="inlineStr">
        <is>
          <t>Middle East</t>
        </is>
      </c>
      <c r="F389" t="inlineStr">
        <is>
          <t>Bahrain</t>
        </is>
      </c>
      <c r="G389" t="inlineStr">
        <is>
          <t>Arab Heavy</t>
        </is>
      </c>
      <c r="H389" t="inlineStr">
        <is>
          <t>Term contract</t>
        </is>
      </c>
      <c r="I389" t="inlineStr">
        <is>
          <t>National oil company</t>
        </is>
      </c>
      <c r="J389" t="inlineStr">
        <is>
          <t>Aisha Bello</t>
        </is>
      </c>
      <c r="K389" s="70" t="n">
        <v>682200</v>
      </c>
      <c r="L389" s="71" t="n">
        <v>83.89</v>
      </c>
      <c r="M389" s="71" t="n">
        <v>57229758</v>
      </c>
      <c r="N389" s="71" t="n">
        <v>0</v>
      </c>
      <c r="O389" s="71" t="n">
        <v>57229758</v>
      </c>
      <c r="P389" s="71" t="n">
        <v>12506921.14</v>
      </c>
      <c r="Q389" s="71" t="n">
        <v>44722836.86</v>
      </c>
      <c r="R389" t="inlineStr">
        <is>
          <t>Crude</t>
        </is>
      </c>
      <c r="S389" t="inlineStr">
        <is>
          <t>Yes</t>
        </is>
      </c>
      <c r="T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SA100381</t>
        </is>
      </c>
      <c r="B390" s="68" t="n">
        <v>45710</v>
      </c>
      <c r="C390" s="69" t="n">
        <v>2025</v>
      </c>
      <c r="D390" t="inlineStr">
        <is>
          <t>Feb</t>
        </is>
      </c>
      <c r="E390" t="inlineStr">
        <is>
          <t>Asia</t>
        </is>
      </c>
      <c r="F390" t="inlineStr">
        <is>
          <t>India</t>
        </is>
      </c>
      <c r="G390" t="inlineStr">
        <is>
          <t>Arab Light</t>
        </is>
      </c>
      <c r="H390" t="inlineStr">
        <is>
          <t>Term contract</t>
        </is>
      </c>
      <c r="I390" t="inlineStr">
        <is>
          <t>Refiner</t>
        </is>
      </c>
      <c r="J390" t="inlineStr">
        <is>
          <t>Aisha Bello</t>
        </is>
      </c>
      <c r="K390" s="70" t="n">
        <v>861300</v>
      </c>
      <c r="L390" s="71" t="n">
        <v>84.25</v>
      </c>
      <c r="M390" s="71" t="n">
        <v>72564525</v>
      </c>
      <c r="N390" s="71" t="n">
        <v>725645.25</v>
      </c>
      <c r="O390" s="71" t="n">
        <v>71838879.75</v>
      </c>
      <c r="P390" s="71" t="n">
        <v>15097194.65</v>
      </c>
      <c r="Q390" s="71" t="n">
        <v>56741685.1</v>
      </c>
      <c r="R390" t="inlineStr">
        <is>
          <t>Crude</t>
        </is>
      </c>
      <c r="S390" t="inlineStr">
        <is>
          <t>Yes</t>
        </is>
      </c>
      <c r="T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SA100382</t>
        </is>
      </c>
      <c r="B391" s="68" t="n">
        <v>45710</v>
      </c>
      <c r="C391" s="69" t="n">
        <v>2025</v>
      </c>
      <c r="D391" t="inlineStr">
        <is>
          <t>Feb</t>
        </is>
      </c>
      <c r="E391" t="inlineStr">
        <is>
          <t>Europe</t>
        </is>
      </c>
      <c r="F391" t="inlineStr">
        <is>
          <t>France</t>
        </is>
      </c>
      <c r="G391" t="inlineStr">
        <is>
          <t>Arab Light</t>
        </is>
      </c>
      <c r="H391" t="inlineStr">
        <is>
          <t>Term contract</t>
        </is>
      </c>
      <c r="I391" t="inlineStr">
        <is>
          <t>Refiner</t>
        </is>
      </c>
      <c r="J391" t="inlineStr">
        <is>
          <t>Arjun Mehta</t>
        </is>
      </c>
      <c r="K391" s="70" t="n">
        <v>1428300</v>
      </c>
      <c r="L391" s="71" t="n">
        <v>82.63</v>
      </c>
      <c r="M391" s="71" t="n">
        <v>118020429</v>
      </c>
      <c r="N391" s="71" t="n">
        <v>0</v>
      </c>
      <c r="O391" s="71" t="n">
        <v>118020429</v>
      </c>
      <c r="P391" s="71" t="n">
        <v>24847943.79</v>
      </c>
      <c r="Q391" s="71" t="n">
        <v>93172485.20999999</v>
      </c>
      <c r="R391" t="inlineStr">
        <is>
          <t>Crude</t>
        </is>
      </c>
      <c r="S391" t="inlineStr">
        <is>
          <t>Yes</t>
        </is>
      </c>
      <c r="T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SA100383</t>
        </is>
      </c>
      <c r="B392" s="68" t="n">
        <v>45710</v>
      </c>
      <c r="C392" s="69" t="n">
        <v>2025</v>
      </c>
      <c r="D392" t="inlineStr">
        <is>
          <t>Feb</t>
        </is>
      </c>
      <c r="E392" t="inlineStr">
        <is>
          <t>Middle East</t>
        </is>
      </c>
      <c r="F392" t="inlineStr">
        <is>
          <t>UAE</t>
        </is>
      </c>
      <c r="G392" t="inlineStr">
        <is>
          <t>Arab Medium</t>
        </is>
      </c>
      <c r="H392" t="inlineStr">
        <is>
          <t>Spot</t>
        </is>
      </c>
      <c r="I392" t="inlineStr">
        <is>
          <t>National oil company</t>
        </is>
      </c>
      <c r="J392" t="inlineStr">
        <is>
          <t>Sophie Müller</t>
        </is>
      </c>
      <c r="K392" s="70" t="n">
        <v>791100</v>
      </c>
      <c r="L392" s="71" t="n">
        <v>80.31</v>
      </c>
      <c r="M392" s="71" t="n">
        <v>63533241</v>
      </c>
      <c r="N392" s="71" t="n">
        <v>0</v>
      </c>
      <c r="O392" s="71" t="n">
        <v>63533241</v>
      </c>
      <c r="P392" s="71" t="n">
        <v>13925600.77</v>
      </c>
      <c r="Q392" s="71" t="n">
        <v>49607640.23</v>
      </c>
      <c r="R392" t="inlineStr">
        <is>
          <t>Crude</t>
        </is>
      </c>
      <c r="S392" t="inlineStr">
        <is>
          <t>Yes</t>
        </is>
      </c>
      <c r="T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SA100384</t>
        </is>
      </c>
      <c r="B393" s="68" t="n">
        <v>45710</v>
      </c>
      <c r="C393" s="69" t="n">
        <v>2025</v>
      </c>
      <c r="D393" t="inlineStr">
        <is>
          <t>Feb</t>
        </is>
      </c>
      <c r="E393" t="inlineStr">
        <is>
          <t>Asia</t>
        </is>
      </c>
      <c r="F393" t="inlineStr">
        <is>
          <t>Japan</t>
        </is>
      </c>
      <c r="G393" t="inlineStr">
        <is>
          <t>Diesel</t>
        </is>
      </c>
      <c r="H393" t="inlineStr">
        <is>
          <t>Spot</t>
        </is>
      </c>
      <c r="I393" t="inlineStr">
        <is>
          <t>Trader</t>
        </is>
      </c>
      <c r="J393" t="inlineStr">
        <is>
          <t>Ruhi Shaikh</t>
        </is>
      </c>
      <c r="K393" s="70" t="n">
        <v>520200</v>
      </c>
      <c r="L393" s="71" t="n">
        <v>105.21</v>
      </c>
      <c r="M393" s="71" t="n">
        <v>54730242</v>
      </c>
      <c r="N393" s="71" t="n">
        <v>0</v>
      </c>
      <c r="O393" s="71" t="n">
        <v>54730242</v>
      </c>
      <c r="P393" s="71" t="n">
        <v>37141150.61</v>
      </c>
      <c r="Q393" s="71" t="n">
        <v>17589091.39</v>
      </c>
      <c r="R393" t="inlineStr">
        <is>
          <t>Refined</t>
        </is>
      </c>
      <c r="S393" t="inlineStr">
        <is>
          <t>Yes</t>
        </is>
      </c>
      <c r="T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SA100385</t>
        </is>
      </c>
      <c r="B394" s="68" t="n">
        <v>45711</v>
      </c>
      <c r="C394" s="69" t="n">
        <v>2025</v>
      </c>
      <c r="D394" t="inlineStr">
        <is>
          <t>Feb</t>
        </is>
      </c>
      <c r="E394" t="inlineStr">
        <is>
          <t>Europe</t>
        </is>
      </c>
      <c r="F394" t="inlineStr">
        <is>
          <t>France</t>
        </is>
      </c>
      <c r="G394" t="inlineStr">
        <is>
          <t>Arab Medium</t>
        </is>
      </c>
      <c r="H394" t="inlineStr">
        <is>
          <t>Term contract</t>
        </is>
      </c>
      <c r="I394" t="inlineStr">
        <is>
          <t>National oil company</t>
        </is>
      </c>
      <c r="J394" t="inlineStr">
        <is>
          <t>Sophie Müller</t>
        </is>
      </c>
      <c r="K394" s="70" t="n">
        <v>1685700</v>
      </c>
      <c r="L394" s="71" t="n">
        <v>81.52</v>
      </c>
      <c r="M394" s="71" t="n">
        <v>137418264</v>
      </c>
      <c r="N394" s="71" t="n">
        <v>0</v>
      </c>
      <c r="O394" s="71" t="n">
        <v>137418264</v>
      </c>
      <c r="P394" s="71" t="n">
        <v>29613316.52</v>
      </c>
      <c r="Q394" s="71" t="n">
        <v>107804947.48</v>
      </c>
      <c r="R394" t="inlineStr">
        <is>
          <t>Crude</t>
        </is>
      </c>
      <c r="S394" t="inlineStr">
        <is>
          <t>Yes</t>
        </is>
      </c>
      <c r="T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SA100386</t>
        </is>
      </c>
      <c r="B395" s="68" t="n">
        <v>45711</v>
      </c>
      <c r="C395" s="69" t="n">
        <v>2025</v>
      </c>
      <c r="D395" t="inlineStr">
        <is>
          <t>Feb</t>
        </is>
      </c>
      <c r="E395" t="inlineStr">
        <is>
          <t>Europe</t>
        </is>
      </c>
      <c r="F395" t="inlineStr">
        <is>
          <t>France</t>
        </is>
      </c>
      <c r="G395" t="inlineStr">
        <is>
          <t>Gasoline</t>
        </is>
      </c>
      <c r="H395" t="inlineStr">
        <is>
          <t>Term contract</t>
        </is>
      </c>
      <c r="I395" t="inlineStr">
        <is>
          <t>Refiner</t>
        </is>
      </c>
      <c r="J395" t="inlineStr">
        <is>
          <t>Priya Nair</t>
        </is>
      </c>
      <c r="K395" s="70" t="n">
        <v>494100</v>
      </c>
      <c r="L395" s="71" t="n">
        <v>97.13</v>
      </c>
      <c r="M395" s="71" t="n">
        <v>47991933</v>
      </c>
      <c r="N395" s="71" t="n">
        <v>0</v>
      </c>
      <c r="O395" s="71" t="n">
        <v>47991933</v>
      </c>
      <c r="P395" s="71" t="n">
        <v>34250918.43</v>
      </c>
      <c r="Q395" s="71" t="n">
        <v>13741014.57</v>
      </c>
      <c r="R395" t="inlineStr">
        <is>
          <t>Refined</t>
        </is>
      </c>
      <c r="S395" t="inlineStr">
        <is>
          <t>Yes</t>
        </is>
      </c>
      <c r="T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SA100387</t>
        </is>
      </c>
      <c r="B396" s="68" t="n">
        <v>45711</v>
      </c>
      <c r="C396" s="69" t="n">
        <v>2025</v>
      </c>
      <c r="D396" t="inlineStr">
        <is>
          <t>Feb</t>
        </is>
      </c>
      <c r="E396" t="inlineStr">
        <is>
          <t>Middle East</t>
        </is>
      </c>
      <c r="F396" t="inlineStr">
        <is>
          <t>Saudi Arabia</t>
        </is>
      </c>
      <c r="G396" t="inlineStr">
        <is>
          <t>Arab Heavy</t>
        </is>
      </c>
      <c r="H396" t="inlineStr">
        <is>
          <t>Domestic</t>
        </is>
      </c>
      <c r="I396" t="inlineStr">
        <is>
          <t>Refiner</t>
        </is>
      </c>
      <c r="J396" t="inlineStr">
        <is>
          <t>Ruhi Shaikh</t>
        </is>
      </c>
      <c r="K396" s="70" t="n">
        <v>1034100</v>
      </c>
      <c r="L396" s="71" t="n">
        <v>75.23</v>
      </c>
      <c r="M396" s="71" t="n">
        <v>77795343</v>
      </c>
      <c r="N396" s="71" t="n">
        <v>1555906.86</v>
      </c>
      <c r="O396" s="71" t="n">
        <v>76239436.14</v>
      </c>
      <c r="P396" s="71" t="n">
        <v>17589764.31</v>
      </c>
      <c r="Q396" s="71" t="n">
        <v>58649671.83</v>
      </c>
      <c r="R396" t="inlineStr">
        <is>
          <t>Crude</t>
        </is>
      </c>
      <c r="S396" t="inlineStr">
        <is>
          <t>No</t>
        </is>
      </c>
      <c r="T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SA100388</t>
        </is>
      </c>
      <c r="B397" s="68" t="n">
        <v>45711</v>
      </c>
      <c r="C397" s="69" t="n">
        <v>2025</v>
      </c>
      <c r="D397" t="inlineStr">
        <is>
          <t>Feb</t>
        </is>
      </c>
      <c r="E397" t="inlineStr">
        <is>
          <t>Europe</t>
        </is>
      </c>
      <c r="F397" t="inlineStr">
        <is>
          <t>Netherlands</t>
        </is>
      </c>
      <c r="G397" t="inlineStr">
        <is>
          <t>Gasoline</t>
        </is>
      </c>
      <c r="H397" t="inlineStr">
        <is>
          <t>Term contract</t>
        </is>
      </c>
      <c r="I397" t="inlineStr">
        <is>
          <t>National oil company</t>
        </is>
      </c>
      <c r="J397" t="inlineStr">
        <is>
          <t>Sophie Müller</t>
        </is>
      </c>
      <c r="K397" s="70" t="n">
        <v>471600</v>
      </c>
      <c r="L397" s="71" t="n">
        <v>87.28</v>
      </c>
      <c r="M397" s="71" t="n">
        <v>41161248</v>
      </c>
      <c r="N397" s="71" t="n">
        <v>411612.48</v>
      </c>
      <c r="O397" s="71" t="n">
        <v>40749635.52</v>
      </c>
      <c r="P397" s="71" t="n">
        <v>31953061.91</v>
      </c>
      <c r="Q397" s="71" t="n">
        <v>8796573.609999999</v>
      </c>
      <c r="R397" t="inlineStr">
        <is>
          <t>Refined</t>
        </is>
      </c>
      <c r="S397" t="inlineStr">
        <is>
          <t>Yes</t>
        </is>
      </c>
      <c r="T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SA100389</t>
        </is>
      </c>
      <c r="B398" s="68" t="n">
        <v>45711</v>
      </c>
      <c r="C398" s="69" t="n">
        <v>2025</v>
      </c>
      <c r="D398" t="inlineStr">
        <is>
          <t>Feb</t>
        </is>
      </c>
      <c r="E398" t="inlineStr">
        <is>
          <t>Asia</t>
        </is>
      </c>
      <c r="F398" t="inlineStr">
        <is>
          <t>China</t>
        </is>
      </c>
      <c r="G398" t="inlineStr">
        <is>
          <t>Arab Extra Light</t>
        </is>
      </c>
      <c r="H398" t="inlineStr">
        <is>
          <t>Term contract</t>
        </is>
      </c>
      <c r="I398" t="inlineStr">
        <is>
          <t>Refiner</t>
        </is>
      </c>
      <c r="J398" t="inlineStr">
        <is>
          <t>Aisha Bello</t>
        </is>
      </c>
      <c r="K398" s="70" t="n">
        <v>600300</v>
      </c>
      <c r="L398" s="71" t="n">
        <v>92.15000000000001</v>
      </c>
      <c r="M398" s="71" t="n">
        <v>55317645</v>
      </c>
      <c r="N398" s="71" t="n">
        <v>0</v>
      </c>
      <c r="O398" s="71" t="n">
        <v>55317645</v>
      </c>
      <c r="P398" s="71" t="n">
        <v>11431189.03</v>
      </c>
      <c r="Q398" s="71" t="n">
        <v>43886455.97</v>
      </c>
      <c r="R398" t="inlineStr">
        <is>
          <t>Crude</t>
        </is>
      </c>
      <c r="S398" t="inlineStr">
        <is>
          <t>Yes</t>
        </is>
      </c>
      <c r="T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SA100390</t>
        </is>
      </c>
      <c r="B399" s="68" t="n">
        <v>45711</v>
      </c>
      <c r="C399" s="69" t="n">
        <v>2025</v>
      </c>
      <c r="D399" t="inlineStr">
        <is>
          <t>Feb</t>
        </is>
      </c>
      <c r="E399" t="inlineStr">
        <is>
          <t>North America</t>
        </is>
      </c>
      <c r="F399" t="inlineStr">
        <is>
          <t>USA</t>
        </is>
      </c>
      <c r="G399" t="inlineStr">
        <is>
          <t>Jet fuel</t>
        </is>
      </c>
      <c r="H399" t="inlineStr">
        <is>
          <t>Term contract</t>
        </is>
      </c>
      <c r="I399" t="inlineStr">
        <is>
          <t>Refiner</t>
        </is>
      </c>
      <c r="J399" t="inlineStr">
        <is>
          <t>Yuki Sato</t>
        </is>
      </c>
      <c r="K399" s="70" t="n">
        <v>138600</v>
      </c>
      <c r="L399" s="71" t="n">
        <v>99.95</v>
      </c>
      <c r="M399" s="71" t="n">
        <v>13853070</v>
      </c>
      <c r="N399" s="71" t="n">
        <v>277061.4</v>
      </c>
      <c r="O399" s="71" t="n">
        <v>13576008.6</v>
      </c>
      <c r="P399" s="71" t="n">
        <v>10273273.02</v>
      </c>
      <c r="Q399" s="71" t="n">
        <v>3302735.58</v>
      </c>
      <c r="R399" t="inlineStr">
        <is>
          <t>Refined</t>
        </is>
      </c>
      <c r="S399" t="inlineStr">
        <is>
          <t>Yes</t>
        </is>
      </c>
      <c r="T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SA100391</t>
        </is>
      </c>
      <c r="B400" s="68" t="n">
        <v>45712</v>
      </c>
      <c r="C400" s="69" t="n">
        <v>2025</v>
      </c>
      <c r="D400" t="inlineStr">
        <is>
          <t>Feb</t>
        </is>
      </c>
      <c r="E400" t="inlineStr">
        <is>
          <t>Middle East</t>
        </is>
      </c>
      <c r="F400" t="inlineStr">
        <is>
          <t>UAE</t>
        </is>
      </c>
      <c r="G400" t="inlineStr">
        <is>
          <t>Arab Medium</t>
        </is>
      </c>
      <c r="H400" t="inlineStr">
        <is>
          <t>Spot</t>
        </is>
      </c>
      <c r="I400" t="inlineStr">
        <is>
          <t>National oil company</t>
        </is>
      </c>
      <c r="J400" t="inlineStr">
        <is>
          <t>Wei Chen</t>
        </is>
      </c>
      <c r="K400" s="70" t="n">
        <v>1622700</v>
      </c>
      <c r="L400" s="71" t="n">
        <v>87.31999999999999</v>
      </c>
      <c r="M400" s="71" t="n">
        <v>141694164</v>
      </c>
      <c r="N400" s="71" t="n">
        <v>0</v>
      </c>
      <c r="O400" s="71" t="n">
        <v>141694164</v>
      </c>
      <c r="P400" s="71" t="n">
        <v>28955580.97</v>
      </c>
      <c r="Q400" s="71" t="n">
        <v>112738583.03</v>
      </c>
      <c r="R400" t="inlineStr">
        <is>
          <t>Crude</t>
        </is>
      </c>
      <c r="S400" t="inlineStr">
        <is>
          <t>Yes</t>
        </is>
      </c>
      <c r="T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SA100392</t>
        </is>
      </c>
      <c r="B401" s="68" t="n">
        <v>45712</v>
      </c>
      <c r="C401" s="69" t="n">
        <v>2025</v>
      </c>
      <c r="D401" t="inlineStr">
        <is>
          <t>Feb</t>
        </is>
      </c>
      <c r="E401" t="inlineStr">
        <is>
          <t>Europe</t>
        </is>
      </c>
      <c r="F401" t="inlineStr">
        <is>
          <t>Netherlands</t>
        </is>
      </c>
      <c r="G401" t="inlineStr">
        <is>
          <t>Diesel</t>
        </is>
      </c>
      <c r="H401" t="inlineStr">
        <is>
          <t>Term contract</t>
        </is>
      </c>
      <c r="I401" t="inlineStr">
        <is>
          <t>Trader</t>
        </is>
      </c>
      <c r="J401" t="inlineStr">
        <is>
          <t>Emma Clarke</t>
        </is>
      </c>
      <c r="K401" s="70" t="n">
        <v>252900</v>
      </c>
      <c r="L401" s="71" t="n">
        <v>100.85</v>
      </c>
      <c r="M401" s="71" t="n">
        <v>25504965</v>
      </c>
      <c r="N401" s="71" t="n">
        <v>255049.65</v>
      </c>
      <c r="O401" s="71" t="n">
        <v>25249915.35</v>
      </c>
      <c r="P401" s="71" t="n">
        <v>17187226.62</v>
      </c>
      <c r="Q401" s="71" t="n">
        <v>8062688.73</v>
      </c>
      <c r="R401" t="inlineStr">
        <is>
          <t>Refined</t>
        </is>
      </c>
      <c r="S401" t="inlineStr">
        <is>
          <t>Yes</t>
        </is>
      </c>
      <c r="T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SA100393</t>
        </is>
      </c>
      <c r="B402" s="68" t="n">
        <v>45713</v>
      </c>
      <c r="C402" s="69" t="n">
        <v>2025</v>
      </c>
      <c r="D402" t="inlineStr">
        <is>
          <t>Feb</t>
        </is>
      </c>
      <c r="E402" t="inlineStr">
        <is>
          <t>Asia</t>
        </is>
      </c>
      <c r="F402" t="inlineStr">
        <is>
          <t>China</t>
        </is>
      </c>
      <c r="G402" t="inlineStr">
        <is>
          <t>Arab Light</t>
        </is>
      </c>
      <c r="H402" t="inlineStr">
        <is>
          <t>Term contract</t>
        </is>
      </c>
      <c r="I402" t="inlineStr">
        <is>
          <t>Refiner</t>
        </is>
      </c>
      <c r="J402" t="inlineStr">
        <is>
          <t>Yuki Sato</t>
        </is>
      </c>
      <c r="K402" s="70" t="n">
        <v>1592100</v>
      </c>
      <c r="L402" s="71" t="n">
        <v>81.23</v>
      </c>
      <c r="M402" s="71" t="n">
        <v>129326283</v>
      </c>
      <c r="N402" s="71" t="n">
        <v>0</v>
      </c>
      <c r="O402" s="71" t="n">
        <v>129326283</v>
      </c>
      <c r="P402" s="71" t="n">
        <v>27867409.42</v>
      </c>
      <c r="Q402" s="71" t="n">
        <v>101458873.58</v>
      </c>
      <c r="R402" t="inlineStr">
        <is>
          <t>Crude</t>
        </is>
      </c>
      <c r="S402" t="inlineStr">
        <is>
          <t>Yes</t>
        </is>
      </c>
      <c r="T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SA100394</t>
        </is>
      </c>
      <c r="B403" s="68" t="n">
        <v>45713</v>
      </c>
      <c r="C403" s="69" t="n">
        <v>2025</v>
      </c>
      <c r="D403" t="inlineStr">
        <is>
          <t>Feb</t>
        </is>
      </c>
      <c r="E403" t="inlineStr">
        <is>
          <t>Asia</t>
        </is>
      </c>
      <c r="F403" t="inlineStr">
        <is>
          <t>South Korea</t>
        </is>
      </c>
      <c r="G403" t="inlineStr">
        <is>
          <t>Arab Light</t>
        </is>
      </c>
      <c r="H403" t="inlineStr">
        <is>
          <t>Term contract</t>
        </is>
      </c>
      <c r="I403" t="inlineStr">
        <is>
          <t>National oil company</t>
        </is>
      </c>
      <c r="J403" t="inlineStr">
        <is>
          <t>Sophie Müller</t>
        </is>
      </c>
      <c r="K403" s="70" t="n">
        <v>1668600</v>
      </c>
      <c r="L403" s="71" t="n">
        <v>76.66</v>
      </c>
      <c r="M403" s="71" t="n">
        <v>127914876</v>
      </c>
      <c r="N403" s="71" t="n">
        <v>1279148.76</v>
      </c>
      <c r="O403" s="71" t="n">
        <v>126635727.24</v>
      </c>
      <c r="P403" s="71" t="n">
        <v>30753970.83</v>
      </c>
      <c r="Q403" s="71" t="n">
        <v>95881756.41</v>
      </c>
      <c r="R403" t="inlineStr">
        <is>
          <t>Crude</t>
        </is>
      </c>
      <c r="S403" t="inlineStr">
        <is>
          <t>Yes</t>
        </is>
      </c>
      <c r="T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SA100395</t>
        </is>
      </c>
      <c r="B404" s="68" t="n">
        <v>45713</v>
      </c>
      <c r="C404" s="69" t="n">
        <v>2025</v>
      </c>
      <c r="D404" t="inlineStr">
        <is>
          <t>Feb</t>
        </is>
      </c>
      <c r="E404" t="inlineStr">
        <is>
          <t>Asia</t>
        </is>
      </c>
      <c r="F404" t="inlineStr">
        <is>
          <t>China</t>
        </is>
      </c>
      <c r="G404" t="inlineStr">
        <is>
          <t>Arab Light</t>
        </is>
      </c>
      <c r="H404" t="inlineStr">
        <is>
          <t>Term contract</t>
        </is>
      </c>
      <c r="I404" t="inlineStr">
        <is>
          <t>Refiner</t>
        </is>
      </c>
      <c r="J404" t="inlineStr">
        <is>
          <t>Amir Khan</t>
        </is>
      </c>
      <c r="K404" s="70" t="n">
        <v>1002600</v>
      </c>
      <c r="L404" s="71" t="n">
        <v>78.19</v>
      </c>
      <c r="M404" s="71" t="n">
        <v>78393294</v>
      </c>
      <c r="N404" s="71" t="n">
        <v>0</v>
      </c>
      <c r="O404" s="71" t="n">
        <v>78393294</v>
      </c>
      <c r="P404" s="71" t="n">
        <v>18627746.08</v>
      </c>
      <c r="Q404" s="71" t="n">
        <v>59765547.92</v>
      </c>
      <c r="R404" t="inlineStr">
        <is>
          <t>Crude</t>
        </is>
      </c>
      <c r="S404" t="inlineStr">
        <is>
          <t>Yes</t>
        </is>
      </c>
      <c r="T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SA100396</t>
        </is>
      </c>
      <c r="B405" s="68" t="n">
        <v>45713</v>
      </c>
      <c r="C405" s="69" t="n">
        <v>2025</v>
      </c>
      <c r="D405" t="inlineStr">
        <is>
          <t>Feb</t>
        </is>
      </c>
      <c r="E405" t="inlineStr">
        <is>
          <t>Asia</t>
        </is>
      </c>
      <c r="F405" t="inlineStr">
        <is>
          <t>China</t>
        </is>
      </c>
      <c r="G405" t="inlineStr">
        <is>
          <t>Jet fuel</t>
        </is>
      </c>
      <c r="H405" t="inlineStr">
        <is>
          <t>Term contract</t>
        </is>
      </c>
      <c r="I405" t="inlineStr">
        <is>
          <t>Refiner</t>
        </is>
      </c>
      <c r="J405" t="inlineStr">
        <is>
          <t>Priya Nair</t>
        </is>
      </c>
      <c r="K405" s="70" t="n">
        <v>412200</v>
      </c>
      <c r="L405" s="71" t="n">
        <v>100.23</v>
      </c>
      <c r="M405" s="71" t="n">
        <v>41314806</v>
      </c>
      <c r="N405" s="71" t="n">
        <v>826296.12</v>
      </c>
      <c r="O405" s="71" t="n">
        <v>40488509.88</v>
      </c>
      <c r="P405" s="71" t="n">
        <v>29153939.99</v>
      </c>
      <c r="Q405" s="71" t="n">
        <v>11334569.89</v>
      </c>
      <c r="R405" t="inlineStr">
        <is>
          <t>Refined</t>
        </is>
      </c>
      <c r="S405" t="inlineStr">
        <is>
          <t>Yes</t>
        </is>
      </c>
      <c r="T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SA100397</t>
        </is>
      </c>
      <c r="B406" s="68" t="n">
        <v>45713</v>
      </c>
      <c r="C406" s="69" t="n">
        <v>2025</v>
      </c>
      <c r="D406" t="inlineStr">
        <is>
          <t>Feb</t>
        </is>
      </c>
      <c r="E406" t="inlineStr">
        <is>
          <t>North America</t>
        </is>
      </c>
      <c r="F406" t="inlineStr">
        <is>
          <t>USA</t>
        </is>
      </c>
      <c r="G406" t="inlineStr">
        <is>
          <t>Diesel</t>
        </is>
      </c>
      <c r="H406" t="inlineStr">
        <is>
          <t>Spot</t>
        </is>
      </c>
      <c r="I406" t="inlineStr">
        <is>
          <t>National oil company</t>
        </is>
      </c>
      <c r="J406" t="inlineStr">
        <is>
          <t>Olivia Brown</t>
        </is>
      </c>
      <c r="K406" s="70" t="n">
        <v>275400</v>
      </c>
      <c r="L406" s="71" t="n">
        <v>99.58</v>
      </c>
      <c r="M406" s="71" t="n">
        <v>27424332</v>
      </c>
      <c r="N406" s="71" t="n">
        <v>548486.64</v>
      </c>
      <c r="O406" s="71" t="n">
        <v>26875845.36</v>
      </c>
      <c r="P406" s="71" t="n">
        <v>18787244.49</v>
      </c>
      <c r="Q406" s="71" t="n">
        <v>8088600.87</v>
      </c>
      <c r="R406" t="inlineStr">
        <is>
          <t>Refined</t>
        </is>
      </c>
      <c r="S406" t="inlineStr">
        <is>
          <t>Yes</t>
        </is>
      </c>
      <c r="T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SA100398</t>
        </is>
      </c>
      <c r="B407" s="68" t="n">
        <v>45714</v>
      </c>
      <c r="C407" s="69" t="n">
        <v>2025</v>
      </c>
      <c r="D407" t="inlineStr">
        <is>
          <t>Feb</t>
        </is>
      </c>
      <c r="E407" t="inlineStr">
        <is>
          <t>Asia</t>
        </is>
      </c>
      <c r="F407" t="inlineStr">
        <is>
          <t>South Korea</t>
        </is>
      </c>
      <c r="G407" t="inlineStr">
        <is>
          <t>Arab Extra Light</t>
        </is>
      </c>
      <c r="H407" t="inlineStr">
        <is>
          <t>Term contract</t>
        </is>
      </c>
      <c r="I407" t="inlineStr">
        <is>
          <t>Refiner</t>
        </is>
      </c>
      <c r="J407" t="inlineStr">
        <is>
          <t>Mei Lin</t>
        </is>
      </c>
      <c r="K407" s="70" t="n">
        <v>1378800</v>
      </c>
      <c r="L407" s="71" t="n">
        <v>78.3</v>
      </c>
      <c r="M407" s="71" t="n">
        <v>107960040</v>
      </c>
      <c r="N407" s="71" t="n">
        <v>1079600.4</v>
      </c>
      <c r="O407" s="71" t="n">
        <v>106880439.6</v>
      </c>
      <c r="P407" s="71" t="n">
        <v>24715649.09</v>
      </c>
      <c r="Q407" s="71" t="n">
        <v>82164790.51000001</v>
      </c>
      <c r="R407" t="inlineStr">
        <is>
          <t>Crude</t>
        </is>
      </c>
      <c r="S407" t="inlineStr">
        <is>
          <t>Yes</t>
        </is>
      </c>
      <c r="T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SA100399</t>
        </is>
      </c>
      <c r="B408" s="68" t="n">
        <v>45714</v>
      </c>
      <c r="C408" s="69" t="n">
        <v>2025</v>
      </c>
      <c r="D408" t="inlineStr">
        <is>
          <t>Feb</t>
        </is>
      </c>
      <c r="E408" t="inlineStr">
        <is>
          <t>Asia</t>
        </is>
      </c>
      <c r="F408" t="inlineStr">
        <is>
          <t>India</t>
        </is>
      </c>
      <c r="G408" t="inlineStr">
        <is>
          <t>Arab Medium</t>
        </is>
      </c>
      <c r="H408" t="inlineStr">
        <is>
          <t>Term contract</t>
        </is>
      </c>
      <c r="I408" t="inlineStr">
        <is>
          <t>National oil company</t>
        </is>
      </c>
      <c r="J408" t="inlineStr">
        <is>
          <t>Wei Chen</t>
        </is>
      </c>
      <c r="K408" s="70" t="n">
        <v>1319400</v>
      </c>
      <c r="L408" s="71" t="n">
        <v>85.66</v>
      </c>
      <c r="M408" s="71" t="n">
        <v>113019804</v>
      </c>
      <c r="N408" s="71" t="n">
        <v>1130198.04</v>
      </c>
      <c r="O408" s="71" t="n">
        <v>111889605.96</v>
      </c>
      <c r="P408" s="71" t="n">
        <v>22627237.34</v>
      </c>
      <c r="Q408" s="71" t="n">
        <v>89262368.62</v>
      </c>
      <c r="R408" t="inlineStr">
        <is>
          <t>Crude</t>
        </is>
      </c>
      <c r="S408" t="inlineStr">
        <is>
          <t>Yes</t>
        </is>
      </c>
      <c r="T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SA100400</t>
        </is>
      </c>
      <c r="B409" s="68" t="n">
        <v>45714</v>
      </c>
      <c r="C409" s="69" t="n">
        <v>2025</v>
      </c>
      <c r="D409" t="inlineStr">
        <is>
          <t>Feb</t>
        </is>
      </c>
      <c r="E409" t="inlineStr">
        <is>
          <t>Middle East</t>
        </is>
      </c>
      <c r="F409" t="inlineStr">
        <is>
          <t>UAE</t>
        </is>
      </c>
      <c r="G409" t="inlineStr">
        <is>
          <t>Diesel</t>
        </is>
      </c>
      <c r="H409" t="inlineStr">
        <is>
          <t>Term contract</t>
        </is>
      </c>
      <c r="I409" t="inlineStr">
        <is>
          <t>Trader</t>
        </is>
      </c>
      <c r="J409" t="inlineStr">
        <is>
          <t>Mei Lin</t>
        </is>
      </c>
      <c r="K409" s="70" t="n">
        <v>133200</v>
      </c>
      <c r="L409" s="71" t="n">
        <v>96.95999999999999</v>
      </c>
      <c r="M409" s="71" t="n">
        <v>12915072</v>
      </c>
      <c r="N409" s="71" t="n">
        <v>258301.44</v>
      </c>
      <c r="O409" s="71" t="n">
        <v>12656770.56</v>
      </c>
      <c r="P409" s="71" t="n">
        <v>9271638.43</v>
      </c>
      <c r="Q409" s="71" t="n">
        <v>3385132.13</v>
      </c>
      <c r="R409" t="inlineStr">
        <is>
          <t>Refined</t>
        </is>
      </c>
      <c r="S409" t="inlineStr">
        <is>
          <t>Yes</t>
        </is>
      </c>
      <c r="T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SA100401</t>
        </is>
      </c>
      <c r="B410" s="68" t="n">
        <v>45714</v>
      </c>
      <c r="C410" s="69" t="n">
        <v>2025</v>
      </c>
      <c r="D410" t="inlineStr">
        <is>
          <t>Feb</t>
        </is>
      </c>
      <c r="E410" t="inlineStr">
        <is>
          <t>Middle East</t>
        </is>
      </c>
      <c r="F410" t="inlineStr">
        <is>
          <t>Bahrain</t>
        </is>
      </c>
      <c r="G410" t="inlineStr">
        <is>
          <t>Gasoline</t>
        </is>
      </c>
      <c r="H410" t="inlineStr">
        <is>
          <t>Term contract</t>
        </is>
      </c>
      <c r="I410" t="inlineStr">
        <is>
          <t>National oil company</t>
        </is>
      </c>
      <c r="J410" t="inlineStr">
        <is>
          <t>Zoya Ahmed</t>
        </is>
      </c>
      <c r="K410" s="70" t="n">
        <v>261900</v>
      </c>
      <c r="L410" s="71" t="n">
        <v>85.79000000000001</v>
      </c>
      <c r="M410" s="71" t="n">
        <v>22468401</v>
      </c>
      <c r="N410" s="71" t="n">
        <v>0</v>
      </c>
      <c r="O410" s="71" t="n">
        <v>22468401</v>
      </c>
      <c r="P410" s="71" t="n">
        <v>18998114.12</v>
      </c>
      <c r="Q410" s="71" t="n">
        <v>3470286.88</v>
      </c>
      <c r="R410" t="inlineStr">
        <is>
          <t>Refined</t>
        </is>
      </c>
      <c r="S410" t="inlineStr">
        <is>
          <t>Yes</t>
        </is>
      </c>
      <c r="T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SA100402</t>
        </is>
      </c>
      <c r="B411" s="68" t="n">
        <v>45714</v>
      </c>
      <c r="C411" s="69" t="n">
        <v>2025</v>
      </c>
      <c r="D411" t="inlineStr">
        <is>
          <t>Feb</t>
        </is>
      </c>
      <c r="E411" t="inlineStr">
        <is>
          <t>Asia</t>
        </is>
      </c>
      <c r="F411" t="inlineStr">
        <is>
          <t>China</t>
        </is>
      </c>
      <c r="G411" t="inlineStr">
        <is>
          <t>Arab Light</t>
        </is>
      </c>
      <c r="H411" t="inlineStr">
        <is>
          <t>Term contract</t>
        </is>
      </c>
      <c r="I411" t="inlineStr">
        <is>
          <t>National oil company</t>
        </is>
      </c>
      <c r="J411" t="inlineStr">
        <is>
          <t>Mei Lin</t>
        </is>
      </c>
      <c r="K411" s="70" t="n">
        <v>1490400</v>
      </c>
      <c r="L411" s="71" t="n">
        <v>86.42</v>
      </c>
      <c r="M411" s="71" t="n">
        <v>128800368</v>
      </c>
      <c r="N411" s="71" t="n">
        <v>1288003.68</v>
      </c>
      <c r="O411" s="71" t="n">
        <v>127512364.32</v>
      </c>
      <c r="P411" s="71" t="n">
        <v>27264725.56</v>
      </c>
      <c r="Q411" s="71" t="n">
        <v>100247638.76</v>
      </c>
      <c r="R411" t="inlineStr">
        <is>
          <t>Crude</t>
        </is>
      </c>
      <c r="S411" t="inlineStr">
        <is>
          <t>Yes</t>
        </is>
      </c>
      <c r="T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SA100403</t>
        </is>
      </c>
      <c r="B412" s="68" t="n">
        <v>45714</v>
      </c>
      <c r="C412" s="69" t="n">
        <v>2025</v>
      </c>
      <c r="D412" t="inlineStr">
        <is>
          <t>Feb</t>
        </is>
      </c>
      <c r="E412" t="inlineStr">
        <is>
          <t>Middle East</t>
        </is>
      </c>
      <c r="F412" t="inlineStr">
        <is>
          <t>Saudi Arabia</t>
        </is>
      </c>
      <c r="G412" t="inlineStr">
        <is>
          <t>Gasoline</t>
        </is>
      </c>
      <c r="H412" t="inlineStr">
        <is>
          <t>Domestic</t>
        </is>
      </c>
      <c r="I412" t="inlineStr">
        <is>
          <t>National oil company</t>
        </is>
      </c>
      <c r="J412" t="inlineStr">
        <is>
          <t>Ruhi Shaikh</t>
        </is>
      </c>
      <c r="K412" s="70" t="n">
        <v>288900</v>
      </c>
      <c r="L412" s="71" t="n">
        <v>98.17</v>
      </c>
      <c r="M412" s="71" t="n">
        <v>28361313</v>
      </c>
      <c r="N412" s="71" t="n">
        <v>0</v>
      </c>
      <c r="O412" s="71" t="n">
        <v>28361313</v>
      </c>
      <c r="P412" s="71" t="n">
        <v>19708697.96</v>
      </c>
      <c r="Q412" s="71" t="n">
        <v>8652615.039999999</v>
      </c>
      <c r="R412" t="inlineStr">
        <is>
          <t>Refined</t>
        </is>
      </c>
      <c r="S412" t="inlineStr">
        <is>
          <t>No</t>
        </is>
      </c>
      <c r="T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SA100404</t>
        </is>
      </c>
      <c r="B413" s="68" t="n">
        <v>45714</v>
      </c>
      <c r="C413" s="69" t="n">
        <v>2025</v>
      </c>
      <c r="D413" t="inlineStr">
        <is>
          <t>Feb</t>
        </is>
      </c>
      <c r="E413" t="inlineStr">
        <is>
          <t>Europe</t>
        </is>
      </c>
      <c r="F413" t="inlineStr">
        <is>
          <t>Italy</t>
        </is>
      </c>
      <c r="G413" t="inlineStr">
        <is>
          <t>Arab Light</t>
        </is>
      </c>
      <c r="H413" t="inlineStr">
        <is>
          <t>Term contract</t>
        </is>
      </c>
      <c r="I413" t="inlineStr">
        <is>
          <t>Refiner</t>
        </is>
      </c>
      <c r="J413" t="inlineStr">
        <is>
          <t>Olivia Brown</t>
        </is>
      </c>
      <c r="K413" s="70" t="n">
        <v>1585800</v>
      </c>
      <c r="L413" s="71" t="n">
        <v>79.68000000000001</v>
      </c>
      <c r="M413" s="71" t="n">
        <v>126356544</v>
      </c>
      <c r="N413" s="71" t="n">
        <v>1263565.44</v>
      </c>
      <c r="O413" s="71" t="n">
        <v>125092978.56</v>
      </c>
      <c r="P413" s="71" t="n">
        <v>28433162.2</v>
      </c>
      <c r="Q413" s="71" t="n">
        <v>96659816.36</v>
      </c>
      <c r="R413" t="inlineStr">
        <is>
          <t>Crude</t>
        </is>
      </c>
      <c r="S413" t="inlineStr">
        <is>
          <t>Yes</t>
        </is>
      </c>
      <c r="T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SA100405</t>
        </is>
      </c>
      <c r="B414" s="68" t="n">
        <v>45714</v>
      </c>
      <c r="C414" s="69" t="n">
        <v>2025</v>
      </c>
      <c r="D414" t="inlineStr">
        <is>
          <t>Feb</t>
        </is>
      </c>
      <c r="E414" t="inlineStr">
        <is>
          <t>Middle East</t>
        </is>
      </c>
      <c r="F414" t="inlineStr">
        <is>
          <t>UAE</t>
        </is>
      </c>
      <c r="G414" t="inlineStr">
        <is>
          <t>Gasoline</t>
        </is>
      </c>
      <c r="H414" t="inlineStr">
        <is>
          <t>Term contract</t>
        </is>
      </c>
      <c r="I414" t="inlineStr">
        <is>
          <t>National oil company</t>
        </is>
      </c>
      <c r="J414" t="inlineStr">
        <is>
          <t>Yuki Sato</t>
        </is>
      </c>
      <c r="K414" s="70" t="n">
        <v>190800</v>
      </c>
      <c r="L414" s="71" t="n">
        <v>100.5</v>
      </c>
      <c r="M414" s="71" t="n">
        <v>19175400</v>
      </c>
      <c r="N414" s="71" t="n">
        <v>383508</v>
      </c>
      <c r="O414" s="71" t="n">
        <v>18791892</v>
      </c>
      <c r="P414" s="71" t="n">
        <v>13888011.46</v>
      </c>
      <c r="Q414" s="71" t="n">
        <v>4903880.54</v>
      </c>
      <c r="R414" t="inlineStr">
        <is>
          <t>Refined</t>
        </is>
      </c>
      <c r="S414" t="inlineStr">
        <is>
          <t>Yes</t>
        </is>
      </c>
      <c r="T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SA100406</t>
        </is>
      </c>
      <c r="B415" s="68" t="n">
        <v>45714</v>
      </c>
      <c r="C415" s="69" t="n">
        <v>2025</v>
      </c>
      <c r="D415" t="inlineStr">
        <is>
          <t>Feb</t>
        </is>
      </c>
      <c r="E415" t="inlineStr">
        <is>
          <t>Asia</t>
        </is>
      </c>
      <c r="F415" t="inlineStr">
        <is>
          <t>South Korea</t>
        </is>
      </c>
      <c r="G415" t="inlineStr">
        <is>
          <t>Arab Light</t>
        </is>
      </c>
      <c r="H415" t="inlineStr">
        <is>
          <t>Term contract</t>
        </is>
      </c>
      <c r="I415" t="inlineStr">
        <is>
          <t>National oil company</t>
        </is>
      </c>
      <c r="J415" t="inlineStr">
        <is>
          <t>Aisha Bello</t>
        </is>
      </c>
      <c r="K415" s="70" t="n">
        <v>1584900</v>
      </c>
      <c r="L415" s="71" t="n">
        <v>76.29000000000001</v>
      </c>
      <c r="M415" s="71" t="n">
        <v>120912021</v>
      </c>
      <c r="N415" s="71" t="n">
        <v>2418240.42</v>
      </c>
      <c r="O415" s="71" t="n">
        <v>118493780.58</v>
      </c>
      <c r="P415" s="71" t="n">
        <v>29230136.72</v>
      </c>
      <c r="Q415" s="71" t="n">
        <v>89263643.86</v>
      </c>
      <c r="R415" t="inlineStr">
        <is>
          <t>Crude</t>
        </is>
      </c>
      <c r="S415" t="inlineStr">
        <is>
          <t>Yes</t>
        </is>
      </c>
      <c r="T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SA100407</t>
        </is>
      </c>
      <c r="B416" s="68" t="n">
        <v>45715</v>
      </c>
      <c r="C416" s="69" t="n">
        <v>2025</v>
      </c>
      <c r="D416" t="inlineStr">
        <is>
          <t>Feb</t>
        </is>
      </c>
      <c r="E416" t="inlineStr">
        <is>
          <t>Asia</t>
        </is>
      </c>
      <c r="F416" t="inlineStr">
        <is>
          <t>South Korea</t>
        </is>
      </c>
      <c r="G416" t="inlineStr">
        <is>
          <t>Arab Extra Light</t>
        </is>
      </c>
      <c r="H416" t="inlineStr">
        <is>
          <t>Term contract</t>
        </is>
      </c>
      <c r="I416" t="inlineStr">
        <is>
          <t>Refiner</t>
        </is>
      </c>
      <c r="J416" t="inlineStr">
        <is>
          <t>Shraddha Kulkarni</t>
        </is>
      </c>
      <c r="K416" s="70" t="n">
        <v>1426500</v>
      </c>
      <c r="L416" s="71" t="n">
        <v>75.98</v>
      </c>
      <c r="M416" s="71" t="n">
        <v>108385470</v>
      </c>
      <c r="N416" s="71" t="n">
        <v>1083854.7</v>
      </c>
      <c r="O416" s="71" t="n">
        <v>107301615.3</v>
      </c>
      <c r="P416" s="71" t="n">
        <v>26489635.65</v>
      </c>
      <c r="Q416" s="71" t="n">
        <v>80811979.65000001</v>
      </c>
      <c r="R416" t="inlineStr">
        <is>
          <t>Crude</t>
        </is>
      </c>
      <c r="S416" t="inlineStr">
        <is>
          <t>Yes</t>
        </is>
      </c>
      <c r="T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SA100408</t>
        </is>
      </c>
      <c r="B417" s="68" t="n">
        <v>45715</v>
      </c>
      <c r="C417" s="69" t="n">
        <v>2025</v>
      </c>
      <c r="D417" t="inlineStr">
        <is>
          <t>Feb</t>
        </is>
      </c>
      <c r="E417" t="inlineStr">
        <is>
          <t>Asia</t>
        </is>
      </c>
      <c r="F417" t="inlineStr">
        <is>
          <t>China</t>
        </is>
      </c>
      <c r="G417" t="inlineStr">
        <is>
          <t>Arab Heavy</t>
        </is>
      </c>
      <c r="H417" t="inlineStr">
        <is>
          <t>Term contract</t>
        </is>
      </c>
      <c r="I417" t="inlineStr">
        <is>
          <t>Trader</t>
        </is>
      </c>
      <c r="J417" t="inlineStr">
        <is>
          <t>Sara Rossi</t>
        </is>
      </c>
      <c r="K417" s="70" t="n">
        <v>1666800</v>
      </c>
      <c r="L417" s="71" t="n">
        <v>73.56999999999999</v>
      </c>
      <c r="M417" s="71" t="n">
        <v>122626476</v>
      </c>
      <c r="N417" s="71" t="n">
        <v>2452529.52</v>
      </c>
      <c r="O417" s="71" t="n">
        <v>120173946.48</v>
      </c>
      <c r="P417" s="71" t="n">
        <v>29864692.85</v>
      </c>
      <c r="Q417" s="71" t="n">
        <v>90309253.63</v>
      </c>
      <c r="R417" t="inlineStr">
        <is>
          <t>Crude</t>
        </is>
      </c>
      <c r="S417" t="inlineStr">
        <is>
          <t>Yes</t>
        </is>
      </c>
      <c r="T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SA100409</t>
        </is>
      </c>
      <c r="B418" s="68" t="n">
        <v>45715</v>
      </c>
      <c r="C418" s="69" t="n">
        <v>2025</v>
      </c>
      <c r="D418" t="inlineStr">
        <is>
          <t>Feb</t>
        </is>
      </c>
      <c r="E418" t="inlineStr">
        <is>
          <t>Asia</t>
        </is>
      </c>
      <c r="F418" t="inlineStr">
        <is>
          <t>China</t>
        </is>
      </c>
      <c r="G418" t="inlineStr">
        <is>
          <t>Jet fuel</t>
        </is>
      </c>
      <c r="H418" t="inlineStr">
        <is>
          <t>Spot</t>
        </is>
      </c>
      <c r="I418" t="inlineStr">
        <is>
          <t>Trader</t>
        </is>
      </c>
      <c r="J418" t="inlineStr">
        <is>
          <t>Ana Costa</t>
        </is>
      </c>
      <c r="K418" s="70" t="n">
        <v>161100</v>
      </c>
      <c r="L418" s="71" t="n">
        <v>95.8</v>
      </c>
      <c r="M418" s="71" t="n">
        <v>15433380</v>
      </c>
      <c r="N418" s="71" t="n">
        <v>0</v>
      </c>
      <c r="O418" s="71" t="n">
        <v>15433380</v>
      </c>
      <c r="P418" s="71" t="n">
        <v>11672927.36</v>
      </c>
      <c r="Q418" s="71" t="n">
        <v>3760452.64</v>
      </c>
      <c r="R418" t="inlineStr">
        <is>
          <t>Refined</t>
        </is>
      </c>
      <c r="S418" t="inlineStr">
        <is>
          <t>Yes</t>
        </is>
      </c>
      <c r="T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SA100410</t>
        </is>
      </c>
      <c r="B419" s="68" t="n">
        <v>45715</v>
      </c>
      <c r="C419" s="69" t="n">
        <v>2025</v>
      </c>
      <c r="D419" t="inlineStr">
        <is>
          <t>Feb</t>
        </is>
      </c>
      <c r="E419" t="inlineStr">
        <is>
          <t>Asia</t>
        </is>
      </c>
      <c r="F419" t="inlineStr">
        <is>
          <t>Japan</t>
        </is>
      </c>
      <c r="G419" t="inlineStr">
        <is>
          <t>Diesel</t>
        </is>
      </c>
      <c r="H419" t="inlineStr">
        <is>
          <t>Term contract</t>
        </is>
      </c>
      <c r="I419" t="inlineStr">
        <is>
          <t>National oil company</t>
        </is>
      </c>
      <c r="J419" t="inlineStr">
        <is>
          <t>Yuki Sato</t>
        </is>
      </c>
      <c r="K419" s="70" t="n">
        <v>201600</v>
      </c>
      <c r="L419" s="71" t="n">
        <v>105.01</v>
      </c>
      <c r="M419" s="71" t="n">
        <v>21170016</v>
      </c>
      <c r="N419" s="71" t="n">
        <v>0</v>
      </c>
      <c r="O419" s="71" t="n">
        <v>21170016</v>
      </c>
      <c r="P419" s="71" t="n">
        <v>14321605.97</v>
      </c>
      <c r="Q419" s="71" t="n">
        <v>6848410.03</v>
      </c>
      <c r="R419" t="inlineStr">
        <is>
          <t>Refined</t>
        </is>
      </c>
      <c r="S419" t="inlineStr">
        <is>
          <t>Yes</t>
        </is>
      </c>
      <c r="T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SA100411</t>
        </is>
      </c>
      <c r="B420" s="68" t="n">
        <v>45715</v>
      </c>
      <c r="C420" s="69" t="n">
        <v>2025</v>
      </c>
      <c r="D420" t="inlineStr">
        <is>
          <t>Feb</t>
        </is>
      </c>
      <c r="E420" t="inlineStr">
        <is>
          <t>Asia</t>
        </is>
      </c>
      <c r="F420" t="inlineStr">
        <is>
          <t>South Korea</t>
        </is>
      </c>
      <c r="G420" t="inlineStr">
        <is>
          <t>Arab Medium</t>
        </is>
      </c>
      <c r="H420" t="inlineStr">
        <is>
          <t>Spot</t>
        </is>
      </c>
      <c r="I420" t="inlineStr">
        <is>
          <t>Refiner</t>
        </is>
      </c>
      <c r="J420" t="inlineStr">
        <is>
          <t>Noah Smith</t>
        </is>
      </c>
      <c r="K420" s="70" t="n">
        <v>1276200</v>
      </c>
      <c r="L420" s="71" t="n">
        <v>78.65000000000001</v>
      </c>
      <c r="M420" s="71" t="n">
        <v>100373130</v>
      </c>
      <c r="N420" s="71" t="n">
        <v>2007462.6</v>
      </c>
      <c r="O420" s="71" t="n">
        <v>98365667.40000001</v>
      </c>
      <c r="P420" s="71" t="n">
        <v>22366019.64</v>
      </c>
      <c r="Q420" s="71" t="n">
        <v>75999647.76000001</v>
      </c>
      <c r="R420" t="inlineStr">
        <is>
          <t>Crude</t>
        </is>
      </c>
      <c r="S420" t="inlineStr">
        <is>
          <t>Yes</t>
        </is>
      </c>
      <c r="T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SA100412</t>
        </is>
      </c>
      <c r="B421" s="68" t="n">
        <v>45715</v>
      </c>
      <c r="C421" s="69" t="n">
        <v>2025</v>
      </c>
      <c r="D421" t="inlineStr">
        <is>
          <t>Feb</t>
        </is>
      </c>
      <c r="E421" t="inlineStr">
        <is>
          <t>Europe</t>
        </is>
      </c>
      <c r="F421" t="inlineStr">
        <is>
          <t>France</t>
        </is>
      </c>
      <c r="G421" t="inlineStr">
        <is>
          <t>Arab Light</t>
        </is>
      </c>
      <c r="H421" t="inlineStr">
        <is>
          <t>Term contract</t>
        </is>
      </c>
      <c r="I421" t="inlineStr">
        <is>
          <t>Trader</t>
        </is>
      </c>
      <c r="J421" t="inlineStr">
        <is>
          <t>Omar Haddad</t>
        </is>
      </c>
      <c r="K421" s="70" t="n">
        <v>1569600</v>
      </c>
      <c r="L421" s="71" t="n">
        <v>83.48999999999999</v>
      </c>
      <c r="M421" s="71" t="n">
        <v>131045904</v>
      </c>
      <c r="N421" s="71" t="n">
        <v>0</v>
      </c>
      <c r="O421" s="71" t="n">
        <v>131045904</v>
      </c>
      <c r="P421" s="71" t="n">
        <v>27992681.38</v>
      </c>
      <c r="Q421" s="71" t="n">
        <v>103053222.62</v>
      </c>
      <c r="R421" t="inlineStr">
        <is>
          <t>Crude</t>
        </is>
      </c>
      <c r="S421" t="inlineStr">
        <is>
          <t>Yes</t>
        </is>
      </c>
      <c r="T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SA100413</t>
        </is>
      </c>
      <c r="B422" s="68" t="n">
        <v>45715</v>
      </c>
      <c r="C422" s="69" t="n">
        <v>2025</v>
      </c>
      <c r="D422" t="inlineStr">
        <is>
          <t>Feb</t>
        </is>
      </c>
      <c r="E422" t="inlineStr">
        <is>
          <t>Middle East</t>
        </is>
      </c>
      <c r="F422" t="inlineStr">
        <is>
          <t>UAE</t>
        </is>
      </c>
      <c r="G422" t="inlineStr">
        <is>
          <t>Arab Heavy</t>
        </is>
      </c>
      <c r="H422" t="inlineStr">
        <is>
          <t>Spot</t>
        </is>
      </c>
      <c r="I422" t="inlineStr">
        <is>
          <t>Refiner</t>
        </is>
      </c>
      <c r="J422" t="inlineStr">
        <is>
          <t>Shraddha Kulkarni</t>
        </is>
      </c>
      <c r="K422" s="70" t="n">
        <v>360900</v>
      </c>
      <c r="L422" s="71" t="n">
        <v>74.69</v>
      </c>
      <c r="M422" s="71" t="n">
        <v>26955621</v>
      </c>
      <c r="N422" s="71" t="n">
        <v>539112.42</v>
      </c>
      <c r="O422" s="71" t="n">
        <v>26416508.58</v>
      </c>
      <c r="P422" s="71" t="n">
        <v>6391353.41</v>
      </c>
      <c r="Q422" s="71" t="n">
        <v>20025155.17</v>
      </c>
      <c r="R422" t="inlineStr">
        <is>
          <t>Crude</t>
        </is>
      </c>
      <c r="S422" t="inlineStr">
        <is>
          <t>Yes</t>
        </is>
      </c>
      <c r="T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SA100414</t>
        </is>
      </c>
      <c r="B423" s="68" t="n">
        <v>45715</v>
      </c>
      <c r="C423" s="69" t="n">
        <v>2025</v>
      </c>
      <c r="D423" t="inlineStr">
        <is>
          <t>Feb</t>
        </is>
      </c>
      <c r="E423" t="inlineStr">
        <is>
          <t>Asia</t>
        </is>
      </c>
      <c r="F423" t="inlineStr">
        <is>
          <t>China</t>
        </is>
      </c>
      <c r="G423" t="inlineStr">
        <is>
          <t>Arab Extra Light</t>
        </is>
      </c>
      <c r="H423" t="inlineStr">
        <is>
          <t>Spot</t>
        </is>
      </c>
      <c r="I423" t="inlineStr">
        <is>
          <t>National oil company</t>
        </is>
      </c>
      <c r="J423" t="inlineStr">
        <is>
          <t>Noah Smith</t>
        </is>
      </c>
      <c r="K423" s="70" t="n">
        <v>1037700</v>
      </c>
      <c r="L423" s="71" t="n">
        <v>88.79000000000001</v>
      </c>
      <c r="M423" s="71" t="n">
        <v>92137383</v>
      </c>
      <c r="N423" s="71" t="n">
        <v>0</v>
      </c>
      <c r="O423" s="71" t="n">
        <v>92137383</v>
      </c>
      <c r="P423" s="71" t="n">
        <v>19643128.88</v>
      </c>
      <c r="Q423" s="71" t="n">
        <v>72494254.12</v>
      </c>
      <c r="R423" t="inlineStr">
        <is>
          <t>Crude</t>
        </is>
      </c>
      <c r="S423" t="inlineStr">
        <is>
          <t>Yes</t>
        </is>
      </c>
      <c r="T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SA100415</t>
        </is>
      </c>
      <c r="B424" s="68" t="n">
        <v>45716</v>
      </c>
      <c r="C424" s="69" t="n">
        <v>2025</v>
      </c>
      <c r="D424" t="inlineStr">
        <is>
          <t>Feb</t>
        </is>
      </c>
      <c r="E424" t="inlineStr">
        <is>
          <t>Asia</t>
        </is>
      </c>
      <c r="F424" t="inlineStr">
        <is>
          <t>China</t>
        </is>
      </c>
      <c r="G424" t="inlineStr">
        <is>
          <t>Arab Light</t>
        </is>
      </c>
      <c r="H424" t="inlineStr">
        <is>
          <t>Term contract</t>
        </is>
      </c>
      <c r="I424" t="inlineStr">
        <is>
          <t>Refiner</t>
        </is>
      </c>
      <c r="J424" t="inlineStr">
        <is>
          <t>Wei Chen</t>
        </is>
      </c>
      <c r="K424" s="70" t="n">
        <v>880200</v>
      </c>
      <c r="L424" s="71" t="n">
        <v>85.09</v>
      </c>
      <c r="M424" s="71" t="n">
        <v>74896218</v>
      </c>
      <c r="N424" s="71" t="n">
        <v>0</v>
      </c>
      <c r="O424" s="71" t="n">
        <v>74896218</v>
      </c>
      <c r="P424" s="71" t="n">
        <v>15986071.28</v>
      </c>
      <c r="Q424" s="71" t="n">
        <v>58910146.72</v>
      </c>
      <c r="R424" t="inlineStr">
        <is>
          <t>Crude</t>
        </is>
      </c>
      <c r="S424" t="inlineStr">
        <is>
          <t>Yes</t>
        </is>
      </c>
      <c r="T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SA100416</t>
        </is>
      </c>
      <c r="B425" s="68" t="n">
        <v>45716</v>
      </c>
      <c r="C425" s="69" t="n">
        <v>2025</v>
      </c>
      <c r="D425" t="inlineStr">
        <is>
          <t>Feb</t>
        </is>
      </c>
      <c r="E425" t="inlineStr">
        <is>
          <t>Middle East</t>
        </is>
      </c>
      <c r="F425" t="inlineStr">
        <is>
          <t>UAE</t>
        </is>
      </c>
      <c r="G425" t="inlineStr">
        <is>
          <t>Arab Medium</t>
        </is>
      </c>
      <c r="H425" t="inlineStr">
        <is>
          <t>Spot</t>
        </is>
      </c>
      <c r="I425" t="inlineStr">
        <is>
          <t>Trader</t>
        </is>
      </c>
      <c r="J425" t="inlineStr">
        <is>
          <t>Aisha Bello</t>
        </is>
      </c>
      <c r="K425" s="70" t="n">
        <v>986400</v>
      </c>
      <c r="L425" s="71" t="n">
        <v>81.53</v>
      </c>
      <c r="M425" s="71" t="n">
        <v>80421192</v>
      </c>
      <c r="N425" s="71" t="n">
        <v>0</v>
      </c>
      <c r="O425" s="71" t="n">
        <v>80421192</v>
      </c>
      <c r="P425" s="71" t="n">
        <v>17973464.62</v>
      </c>
      <c r="Q425" s="71" t="n">
        <v>62447727.38</v>
      </c>
      <c r="R425" t="inlineStr">
        <is>
          <t>Crude</t>
        </is>
      </c>
      <c r="S425" t="inlineStr">
        <is>
          <t>Yes</t>
        </is>
      </c>
      <c r="T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SA100417</t>
        </is>
      </c>
      <c r="B426" s="68" t="n">
        <v>45716</v>
      </c>
      <c r="C426" s="69" t="n">
        <v>2025</v>
      </c>
      <c r="D426" t="inlineStr">
        <is>
          <t>Feb</t>
        </is>
      </c>
      <c r="E426" t="inlineStr">
        <is>
          <t>Asia</t>
        </is>
      </c>
      <c r="F426" t="inlineStr">
        <is>
          <t>China</t>
        </is>
      </c>
      <c r="G426" t="inlineStr">
        <is>
          <t>Arab Light</t>
        </is>
      </c>
      <c r="H426" t="inlineStr">
        <is>
          <t>Term contract</t>
        </is>
      </c>
      <c r="I426" t="inlineStr">
        <is>
          <t>Refiner</t>
        </is>
      </c>
      <c r="J426" t="inlineStr">
        <is>
          <t>Lucas Martin</t>
        </is>
      </c>
      <c r="K426" s="70" t="n">
        <v>841500</v>
      </c>
      <c r="L426" s="71" t="n">
        <v>90</v>
      </c>
      <c r="M426" s="71" t="n">
        <v>75735000</v>
      </c>
      <c r="N426" s="71" t="n">
        <v>757350</v>
      </c>
      <c r="O426" s="71" t="n">
        <v>74977650</v>
      </c>
      <c r="P426" s="71" t="n">
        <v>15639774.67</v>
      </c>
      <c r="Q426" s="71" t="n">
        <v>59337875.33</v>
      </c>
      <c r="R426" t="inlineStr">
        <is>
          <t>Crude</t>
        </is>
      </c>
      <c r="S426" t="inlineStr">
        <is>
          <t>Yes</t>
        </is>
      </c>
      <c r="T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SA100418</t>
        </is>
      </c>
      <c r="B427" s="68" t="n">
        <v>45716</v>
      </c>
      <c r="C427" s="69" t="n">
        <v>2025</v>
      </c>
      <c r="D427" t="inlineStr">
        <is>
          <t>Feb</t>
        </is>
      </c>
      <c r="E427" t="inlineStr">
        <is>
          <t>Europe</t>
        </is>
      </c>
      <c r="F427" t="inlineStr">
        <is>
          <t>France</t>
        </is>
      </c>
      <c r="G427" t="inlineStr">
        <is>
          <t>Arab Light</t>
        </is>
      </c>
      <c r="H427" t="inlineStr">
        <is>
          <t>Term contract</t>
        </is>
      </c>
      <c r="I427" t="inlineStr">
        <is>
          <t>National oil company</t>
        </is>
      </c>
      <c r="J427" t="inlineStr">
        <is>
          <t>Liam O'Brien</t>
        </is>
      </c>
      <c r="K427" s="70" t="n">
        <v>942300</v>
      </c>
      <c r="L427" s="71" t="n">
        <v>89.83</v>
      </c>
      <c r="M427" s="71" t="n">
        <v>84646809</v>
      </c>
      <c r="N427" s="71" t="n">
        <v>846468.09</v>
      </c>
      <c r="O427" s="71" t="n">
        <v>83800340.91</v>
      </c>
      <c r="P427" s="71" t="n">
        <v>17139237.32</v>
      </c>
      <c r="Q427" s="71" t="n">
        <v>66661103.59</v>
      </c>
      <c r="R427" t="inlineStr">
        <is>
          <t>Crude</t>
        </is>
      </c>
      <c r="S427" t="inlineStr">
        <is>
          <t>Yes</t>
        </is>
      </c>
      <c r="T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SA100419</t>
        </is>
      </c>
      <c r="B428" s="68" t="n">
        <v>45717</v>
      </c>
      <c r="C428" s="69" t="n">
        <v>2025</v>
      </c>
      <c r="D428" t="inlineStr">
        <is>
          <t>Mar</t>
        </is>
      </c>
      <c r="E428" t="inlineStr">
        <is>
          <t>Asia</t>
        </is>
      </c>
      <c r="F428" t="inlineStr">
        <is>
          <t>Japan</t>
        </is>
      </c>
      <c r="G428" t="inlineStr">
        <is>
          <t>Arab Light</t>
        </is>
      </c>
      <c r="H428" t="inlineStr">
        <is>
          <t>Term contract</t>
        </is>
      </c>
      <c r="I428" t="inlineStr">
        <is>
          <t>Refiner</t>
        </is>
      </c>
      <c r="J428" t="inlineStr">
        <is>
          <t>Ruhi Shaikh</t>
        </is>
      </c>
      <c r="K428" s="70" t="n">
        <v>816340</v>
      </c>
      <c r="L428" s="71" t="n">
        <v>74.8</v>
      </c>
      <c r="M428" s="71" t="n">
        <v>61062232</v>
      </c>
      <c r="N428" s="71" t="n">
        <v>0</v>
      </c>
      <c r="O428" s="71" t="n">
        <v>61062232</v>
      </c>
      <c r="P428" s="71" t="n">
        <v>14729240.3</v>
      </c>
      <c r="Q428" s="71" t="n">
        <v>46332991.7</v>
      </c>
      <c r="R428" t="inlineStr">
        <is>
          <t>Crude</t>
        </is>
      </c>
      <c r="S428" t="inlineStr">
        <is>
          <t>Yes</t>
        </is>
      </c>
      <c r="T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SA100420</t>
        </is>
      </c>
      <c r="B429" s="68" t="n">
        <v>45717</v>
      </c>
      <c r="C429" s="69" t="n">
        <v>2025</v>
      </c>
      <c r="D429" t="inlineStr">
        <is>
          <t>Mar</t>
        </is>
      </c>
      <c r="E429" t="inlineStr">
        <is>
          <t>North America</t>
        </is>
      </c>
      <c r="F429" t="inlineStr">
        <is>
          <t>USA</t>
        </is>
      </c>
      <c r="G429" t="inlineStr">
        <is>
          <t>Arab Medium</t>
        </is>
      </c>
      <c r="H429" t="inlineStr">
        <is>
          <t>Spot</t>
        </is>
      </c>
      <c r="I429" t="inlineStr">
        <is>
          <t>Refiner</t>
        </is>
      </c>
      <c r="J429" t="inlineStr">
        <is>
          <t>Sara Rossi</t>
        </is>
      </c>
      <c r="K429" s="70" t="n">
        <v>1000580</v>
      </c>
      <c r="L429" s="71" t="n">
        <v>83.23999999999999</v>
      </c>
      <c r="M429" s="71" t="n">
        <v>83288279.2</v>
      </c>
      <c r="N429" s="71" t="n">
        <v>0</v>
      </c>
      <c r="O429" s="71" t="n">
        <v>83288279.2</v>
      </c>
      <c r="P429" s="71" t="n">
        <v>17906390.84</v>
      </c>
      <c r="Q429" s="71" t="n">
        <v>65381888.36</v>
      </c>
      <c r="R429" t="inlineStr">
        <is>
          <t>Crude</t>
        </is>
      </c>
      <c r="S429" t="inlineStr">
        <is>
          <t>Yes</t>
        </is>
      </c>
      <c r="T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SA100421</t>
        </is>
      </c>
      <c r="B430" s="68" t="n">
        <v>45717</v>
      </c>
      <c r="C430" s="69" t="n">
        <v>2025</v>
      </c>
      <c r="D430" t="inlineStr">
        <is>
          <t>Mar</t>
        </is>
      </c>
      <c r="E430" t="inlineStr">
        <is>
          <t>Asia</t>
        </is>
      </c>
      <c r="F430" t="inlineStr">
        <is>
          <t>Japan</t>
        </is>
      </c>
      <c r="G430" t="inlineStr">
        <is>
          <t>Arab Light</t>
        </is>
      </c>
      <c r="H430" t="inlineStr">
        <is>
          <t>Term contract</t>
        </is>
      </c>
      <c r="I430" t="inlineStr">
        <is>
          <t>Trader</t>
        </is>
      </c>
      <c r="J430" t="inlineStr">
        <is>
          <t>Aisha Bello</t>
        </is>
      </c>
      <c r="K430" s="70" t="n">
        <v>1733620</v>
      </c>
      <c r="L430" s="71" t="n">
        <v>75.77</v>
      </c>
      <c r="M430" s="71" t="n">
        <v>131356387.4</v>
      </c>
      <c r="N430" s="71" t="n">
        <v>0</v>
      </c>
      <c r="O430" s="71" t="n">
        <v>131356387.4</v>
      </c>
      <c r="P430" s="71" t="n">
        <v>31299055.82</v>
      </c>
      <c r="Q430" s="71" t="n">
        <v>100057331.58</v>
      </c>
      <c r="R430" t="inlineStr">
        <is>
          <t>Crude</t>
        </is>
      </c>
      <c r="S430" t="inlineStr">
        <is>
          <t>Yes</t>
        </is>
      </c>
      <c r="T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SA100422</t>
        </is>
      </c>
      <c r="B431" s="68" t="n">
        <v>45717</v>
      </c>
      <c r="C431" s="69" t="n">
        <v>2025</v>
      </c>
      <c r="D431" t="inlineStr">
        <is>
          <t>Mar</t>
        </is>
      </c>
      <c r="E431" t="inlineStr">
        <is>
          <t>Asia</t>
        </is>
      </c>
      <c r="F431" t="inlineStr">
        <is>
          <t>China</t>
        </is>
      </c>
      <c r="G431" t="inlineStr">
        <is>
          <t>Arab Light</t>
        </is>
      </c>
      <c r="H431" t="inlineStr">
        <is>
          <t>Term contract</t>
        </is>
      </c>
      <c r="I431" t="inlineStr">
        <is>
          <t>Refiner</t>
        </is>
      </c>
      <c r="J431" t="inlineStr">
        <is>
          <t>Aisha Bello</t>
        </is>
      </c>
      <c r="K431" s="70" t="n">
        <v>1530760</v>
      </c>
      <c r="L431" s="71" t="n">
        <v>80.14</v>
      </c>
      <c r="M431" s="71" t="n">
        <v>122675106.4</v>
      </c>
      <c r="N431" s="71" t="n">
        <v>0</v>
      </c>
      <c r="O431" s="71" t="n">
        <v>122675106.4</v>
      </c>
      <c r="P431" s="71" t="n">
        <v>27293682.13</v>
      </c>
      <c r="Q431" s="71" t="n">
        <v>95381424.27</v>
      </c>
      <c r="R431" t="inlineStr">
        <is>
          <t>Crude</t>
        </is>
      </c>
      <c r="S431" t="inlineStr">
        <is>
          <t>Yes</t>
        </is>
      </c>
      <c r="T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SA100423</t>
        </is>
      </c>
      <c r="B432" s="68" t="n">
        <v>45717</v>
      </c>
      <c r="C432" s="69" t="n">
        <v>2025</v>
      </c>
      <c r="D432" t="inlineStr">
        <is>
          <t>Mar</t>
        </is>
      </c>
      <c r="E432" t="inlineStr">
        <is>
          <t>Asia</t>
        </is>
      </c>
      <c r="F432" t="inlineStr">
        <is>
          <t>South Korea</t>
        </is>
      </c>
      <c r="G432" t="inlineStr">
        <is>
          <t>Arab Heavy</t>
        </is>
      </c>
      <c r="H432" t="inlineStr">
        <is>
          <t>Term contract</t>
        </is>
      </c>
      <c r="I432" t="inlineStr">
        <is>
          <t>Refiner</t>
        </is>
      </c>
      <c r="J432" t="inlineStr">
        <is>
          <t>Ravindra Patil</t>
        </is>
      </c>
      <c r="K432" s="70" t="n">
        <v>485100</v>
      </c>
      <c r="L432" s="71" t="n">
        <v>74.79000000000001</v>
      </c>
      <c r="M432" s="71" t="n">
        <v>36280629</v>
      </c>
      <c r="N432" s="71" t="n">
        <v>725612.58</v>
      </c>
      <c r="O432" s="71" t="n">
        <v>35555016.42</v>
      </c>
      <c r="P432" s="71" t="n">
        <v>8850575.82</v>
      </c>
      <c r="Q432" s="71" t="n">
        <v>26704440.6</v>
      </c>
      <c r="R432" t="inlineStr">
        <is>
          <t>Crude</t>
        </is>
      </c>
      <c r="S432" t="inlineStr">
        <is>
          <t>Yes</t>
        </is>
      </c>
      <c r="T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SA100424</t>
        </is>
      </c>
      <c r="B433" s="68" t="n">
        <v>45717</v>
      </c>
      <c r="C433" s="69" t="n">
        <v>2025</v>
      </c>
      <c r="D433" t="inlineStr">
        <is>
          <t>Mar</t>
        </is>
      </c>
      <c r="E433" t="inlineStr">
        <is>
          <t>North America</t>
        </is>
      </c>
      <c r="F433" t="inlineStr">
        <is>
          <t>USA</t>
        </is>
      </c>
      <c r="G433" t="inlineStr">
        <is>
          <t>Jet fuel</t>
        </is>
      </c>
      <c r="H433" t="inlineStr">
        <is>
          <t>Term contract</t>
        </is>
      </c>
      <c r="I433" t="inlineStr">
        <is>
          <t>National oil company</t>
        </is>
      </c>
      <c r="J433" t="inlineStr">
        <is>
          <t>Yuki Sato</t>
        </is>
      </c>
      <c r="K433" s="70" t="n">
        <v>234220</v>
      </c>
      <c r="L433" s="71" t="n">
        <v>93.58</v>
      </c>
      <c r="M433" s="71" t="n">
        <v>21918307.6</v>
      </c>
      <c r="N433" s="71" t="n">
        <v>438366.15</v>
      </c>
      <c r="O433" s="71" t="n">
        <v>21479941.45</v>
      </c>
      <c r="P433" s="71" t="n">
        <v>17265061.55</v>
      </c>
      <c r="Q433" s="71" t="n">
        <v>4214879.9</v>
      </c>
      <c r="R433" t="inlineStr">
        <is>
          <t>Refined</t>
        </is>
      </c>
      <c r="S433" t="inlineStr">
        <is>
          <t>Yes</t>
        </is>
      </c>
      <c r="T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SA100425</t>
        </is>
      </c>
      <c r="B434" s="68" t="n">
        <v>45718</v>
      </c>
      <c r="C434" s="69" t="n">
        <v>2025</v>
      </c>
      <c r="D434" t="inlineStr">
        <is>
          <t>Mar</t>
        </is>
      </c>
      <c r="E434" t="inlineStr">
        <is>
          <t>Asia</t>
        </is>
      </c>
      <c r="F434" t="inlineStr">
        <is>
          <t>South Korea</t>
        </is>
      </c>
      <c r="G434" t="inlineStr">
        <is>
          <t>Arab Light</t>
        </is>
      </c>
      <c r="H434" t="inlineStr">
        <is>
          <t>Term contract</t>
        </is>
      </c>
      <c r="I434" t="inlineStr">
        <is>
          <t>Refiner</t>
        </is>
      </c>
      <c r="J434" t="inlineStr">
        <is>
          <t>Sophie Müller</t>
        </is>
      </c>
      <c r="K434" s="70" t="n">
        <v>1675800</v>
      </c>
      <c r="L434" s="71" t="n">
        <v>86.20999999999999</v>
      </c>
      <c r="M434" s="71" t="n">
        <v>144470718</v>
      </c>
      <c r="N434" s="71" t="n">
        <v>0</v>
      </c>
      <c r="O434" s="71" t="n">
        <v>144470718</v>
      </c>
      <c r="P434" s="71" t="n">
        <v>29871476.56</v>
      </c>
      <c r="Q434" s="71" t="n">
        <v>114599241.44</v>
      </c>
      <c r="R434" t="inlineStr">
        <is>
          <t>Crude</t>
        </is>
      </c>
      <c r="S434" t="inlineStr">
        <is>
          <t>Yes</t>
        </is>
      </c>
      <c r="T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SA100426</t>
        </is>
      </c>
      <c r="B435" s="68" t="n">
        <v>45718</v>
      </c>
      <c r="C435" s="69" t="n">
        <v>2025</v>
      </c>
      <c r="D435" t="inlineStr">
        <is>
          <t>Mar</t>
        </is>
      </c>
      <c r="E435" t="inlineStr">
        <is>
          <t>Asia</t>
        </is>
      </c>
      <c r="F435" t="inlineStr">
        <is>
          <t>Japan</t>
        </is>
      </c>
      <c r="G435" t="inlineStr">
        <is>
          <t>Diesel</t>
        </is>
      </c>
      <c r="H435" t="inlineStr">
        <is>
          <t>Term contract</t>
        </is>
      </c>
      <c r="I435" t="inlineStr">
        <is>
          <t>Refiner</t>
        </is>
      </c>
      <c r="J435" t="inlineStr">
        <is>
          <t>Noah Smith</t>
        </is>
      </c>
      <c r="K435" s="70" t="n">
        <v>249900</v>
      </c>
      <c r="L435" s="71" t="n">
        <v>101.31</v>
      </c>
      <c r="M435" s="71" t="n">
        <v>25317369</v>
      </c>
      <c r="N435" s="71" t="n">
        <v>0</v>
      </c>
      <c r="O435" s="71" t="n">
        <v>25317369</v>
      </c>
      <c r="P435" s="71" t="n">
        <v>18046386.04</v>
      </c>
      <c r="Q435" s="71" t="n">
        <v>7270982.96</v>
      </c>
      <c r="R435" t="inlineStr">
        <is>
          <t>Refined</t>
        </is>
      </c>
      <c r="S435" t="inlineStr">
        <is>
          <t>Yes</t>
        </is>
      </c>
      <c r="T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SA100427</t>
        </is>
      </c>
      <c r="B436" s="68" t="n">
        <v>45718</v>
      </c>
      <c r="C436" s="69" t="n">
        <v>2025</v>
      </c>
      <c r="D436" t="inlineStr">
        <is>
          <t>Mar</t>
        </is>
      </c>
      <c r="E436" t="inlineStr">
        <is>
          <t>Asia</t>
        </is>
      </c>
      <c r="F436" t="inlineStr">
        <is>
          <t>India</t>
        </is>
      </c>
      <c r="G436" t="inlineStr">
        <is>
          <t>Arab Light</t>
        </is>
      </c>
      <c r="H436" t="inlineStr">
        <is>
          <t>Term contract</t>
        </is>
      </c>
      <c r="I436" t="inlineStr">
        <is>
          <t>Refiner</t>
        </is>
      </c>
      <c r="J436" t="inlineStr">
        <is>
          <t>Shraddha Kulkarni</t>
        </is>
      </c>
      <c r="K436" s="70" t="n">
        <v>925120</v>
      </c>
      <c r="L436" s="71" t="n">
        <v>89.06999999999999</v>
      </c>
      <c r="M436" s="71" t="n">
        <v>82400438.40000001</v>
      </c>
      <c r="N436" s="71" t="n">
        <v>0</v>
      </c>
      <c r="O436" s="71" t="n">
        <v>82400438.40000001</v>
      </c>
      <c r="P436" s="71" t="n">
        <v>16035058.98</v>
      </c>
      <c r="Q436" s="71" t="n">
        <v>66365379.42</v>
      </c>
      <c r="R436" t="inlineStr">
        <is>
          <t>Crude</t>
        </is>
      </c>
      <c r="S436" t="inlineStr">
        <is>
          <t>Yes</t>
        </is>
      </c>
      <c r="T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SA100428</t>
        </is>
      </c>
      <c r="B437" s="68" t="n">
        <v>45718</v>
      </c>
      <c r="C437" s="69" t="n">
        <v>2025</v>
      </c>
      <c r="D437" t="inlineStr">
        <is>
          <t>Mar</t>
        </is>
      </c>
      <c r="E437" t="inlineStr">
        <is>
          <t>Europe</t>
        </is>
      </c>
      <c r="F437" t="inlineStr">
        <is>
          <t>France</t>
        </is>
      </c>
      <c r="G437" t="inlineStr">
        <is>
          <t>Arab Light</t>
        </is>
      </c>
      <c r="H437" t="inlineStr">
        <is>
          <t>Term contract</t>
        </is>
      </c>
      <c r="I437" t="inlineStr">
        <is>
          <t>Refiner</t>
        </is>
      </c>
      <c r="J437" t="inlineStr">
        <is>
          <t>Mei Lin</t>
        </is>
      </c>
      <c r="K437" s="70" t="n">
        <v>1837500</v>
      </c>
      <c r="L437" s="71" t="n">
        <v>86.26000000000001</v>
      </c>
      <c r="M437" s="71" t="n">
        <v>158502750</v>
      </c>
      <c r="N437" s="71" t="n">
        <v>0</v>
      </c>
      <c r="O437" s="71" t="n">
        <v>158502750</v>
      </c>
      <c r="P437" s="71" t="n">
        <v>32709014.53</v>
      </c>
      <c r="Q437" s="71" t="n">
        <v>125793735.47</v>
      </c>
      <c r="R437" t="inlineStr">
        <is>
          <t>Crude</t>
        </is>
      </c>
      <c r="S437" t="inlineStr">
        <is>
          <t>Yes</t>
        </is>
      </c>
      <c r="T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SA100429</t>
        </is>
      </c>
      <c r="B438" s="68" t="n">
        <v>45718</v>
      </c>
      <c r="C438" s="69" t="n">
        <v>2025</v>
      </c>
      <c r="D438" t="inlineStr">
        <is>
          <t>Mar</t>
        </is>
      </c>
      <c r="E438" t="inlineStr">
        <is>
          <t>Middle East</t>
        </is>
      </c>
      <c r="F438" t="inlineStr">
        <is>
          <t>Saudi Arabia</t>
        </is>
      </c>
      <c r="G438" t="inlineStr">
        <is>
          <t>Gasoline</t>
        </is>
      </c>
      <c r="H438" t="inlineStr">
        <is>
          <t>Domestic</t>
        </is>
      </c>
      <c r="I438" t="inlineStr">
        <is>
          <t>Trader</t>
        </is>
      </c>
      <c r="J438" t="inlineStr">
        <is>
          <t>Sophie Müller</t>
        </is>
      </c>
      <c r="K438" s="70" t="n">
        <v>396900</v>
      </c>
      <c r="L438" s="71" t="n">
        <v>94.86</v>
      </c>
      <c r="M438" s="71" t="n">
        <v>37649934</v>
      </c>
      <c r="N438" s="71" t="n">
        <v>376499.34</v>
      </c>
      <c r="O438" s="71" t="n">
        <v>37273434.66</v>
      </c>
      <c r="P438" s="71" t="n">
        <v>28353472.4</v>
      </c>
      <c r="Q438" s="71" t="n">
        <v>8919962.26</v>
      </c>
      <c r="R438" t="inlineStr">
        <is>
          <t>Refined</t>
        </is>
      </c>
      <c r="S438" t="inlineStr">
        <is>
          <t>No</t>
        </is>
      </c>
      <c r="T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SA100430</t>
        </is>
      </c>
      <c r="B439" s="68" t="n">
        <v>45718</v>
      </c>
      <c r="C439" s="69" t="n">
        <v>2025</v>
      </c>
      <c r="D439" t="inlineStr">
        <is>
          <t>Mar</t>
        </is>
      </c>
      <c r="E439" t="inlineStr">
        <is>
          <t>Asia</t>
        </is>
      </c>
      <c r="F439" t="inlineStr">
        <is>
          <t>South Korea</t>
        </is>
      </c>
      <c r="G439" t="inlineStr">
        <is>
          <t>Arab Light</t>
        </is>
      </c>
      <c r="H439" t="inlineStr">
        <is>
          <t>Term contract</t>
        </is>
      </c>
      <c r="I439" t="inlineStr">
        <is>
          <t>Trader</t>
        </is>
      </c>
      <c r="J439" t="inlineStr">
        <is>
          <t>Carlos Silva</t>
        </is>
      </c>
      <c r="K439" s="70" t="n">
        <v>1609160</v>
      </c>
      <c r="L439" s="71" t="n">
        <v>76.72</v>
      </c>
      <c r="M439" s="71" t="n">
        <v>123454755.2</v>
      </c>
      <c r="N439" s="71" t="n">
        <v>0</v>
      </c>
      <c r="O439" s="71" t="n">
        <v>123454755.2</v>
      </c>
      <c r="P439" s="71" t="n">
        <v>28103169.88</v>
      </c>
      <c r="Q439" s="71" t="n">
        <v>95351585.31999999</v>
      </c>
      <c r="R439" t="inlineStr">
        <is>
          <t>Crude</t>
        </is>
      </c>
      <c r="S439" t="inlineStr">
        <is>
          <t>Yes</t>
        </is>
      </c>
      <c r="T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SA100431</t>
        </is>
      </c>
      <c r="B440" s="68" t="n">
        <v>45718</v>
      </c>
      <c r="C440" s="69" t="n">
        <v>2025</v>
      </c>
      <c r="D440" t="inlineStr">
        <is>
          <t>Mar</t>
        </is>
      </c>
      <c r="E440" t="inlineStr">
        <is>
          <t>Asia</t>
        </is>
      </c>
      <c r="F440" t="inlineStr">
        <is>
          <t>Japan</t>
        </is>
      </c>
      <c r="G440" t="inlineStr">
        <is>
          <t>Gasoline</t>
        </is>
      </c>
      <c r="H440" t="inlineStr">
        <is>
          <t>Term contract</t>
        </is>
      </c>
      <c r="I440" t="inlineStr">
        <is>
          <t>Trader</t>
        </is>
      </c>
      <c r="J440" t="inlineStr">
        <is>
          <t>Ravindra Patil</t>
        </is>
      </c>
      <c r="K440" s="70" t="n">
        <v>216580</v>
      </c>
      <c r="L440" s="71" t="n">
        <v>103</v>
      </c>
      <c r="M440" s="71" t="n">
        <v>22307740</v>
      </c>
      <c r="N440" s="71" t="n">
        <v>0</v>
      </c>
      <c r="O440" s="71" t="n">
        <v>22307740</v>
      </c>
      <c r="P440" s="71" t="n">
        <v>15038870.66</v>
      </c>
      <c r="Q440" s="71" t="n">
        <v>7268869.34</v>
      </c>
      <c r="R440" t="inlineStr">
        <is>
          <t>Refined</t>
        </is>
      </c>
      <c r="S440" t="inlineStr">
        <is>
          <t>Yes</t>
        </is>
      </c>
      <c r="T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SA100432</t>
        </is>
      </c>
      <c r="B441" s="68" t="n">
        <v>45718</v>
      </c>
      <c r="C441" s="69" t="n">
        <v>2025</v>
      </c>
      <c r="D441" t="inlineStr">
        <is>
          <t>Mar</t>
        </is>
      </c>
      <c r="E441" t="inlineStr">
        <is>
          <t>Asia</t>
        </is>
      </c>
      <c r="F441" t="inlineStr">
        <is>
          <t>China</t>
        </is>
      </c>
      <c r="G441" t="inlineStr">
        <is>
          <t>Gasoline</t>
        </is>
      </c>
      <c r="H441" t="inlineStr">
        <is>
          <t>Term contract</t>
        </is>
      </c>
      <c r="I441" t="inlineStr">
        <is>
          <t>National oil company</t>
        </is>
      </c>
      <c r="J441" t="inlineStr">
        <is>
          <t>Aisha Bello</t>
        </is>
      </c>
      <c r="K441" s="70" t="n">
        <v>272440</v>
      </c>
      <c r="L441" s="71" t="n">
        <v>101.64</v>
      </c>
      <c r="M441" s="71" t="n">
        <v>27690801.6</v>
      </c>
      <c r="N441" s="71" t="n">
        <v>276908.02</v>
      </c>
      <c r="O441" s="71" t="n">
        <v>27413893.58</v>
      </c>
      <c r="P441" s="71" t="n">
        <v>19242195.4</v>
      </c>
      <c r="Q441" s="71" t="n">
        <v>8171698.18</v>
      </c>
      <c r="R441" t="inlineStr">
        <is>
          <t>Refined</t>
        </is>
      </c>
      <c r="S441" t="inlineStr">
        <is>
          <t>Yes</t>
        </is>
      </c>
      <c r="T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SA100433</t>
        </is>
      </c>
      <c r="B442" s="68" t="n">
        <v>45718</v>
      </c>
      <c r="C442" s="69" t="n">
        <v>2025</v>
      </c>
      <c r="D442" t="inlineStr">
        <is>
          <t>Mar</t>
        </is>
      </c>
      <c r="E442" t="inlineStr">
        <is>
          <t>Europe</t>
        </is>
      </c>
      <c r="F442" t="inlineStr">
        <is>
          <t>Italy</t>
        </is>
      </c>
      <c r="G442" t="inlineStr">
        <is>
          <t>Diesel</t>
        </is>
      </c>
      <c r="H442" t="inlineStr">
        <is>
          <t>Term contract</t>
        </is>
      </c>
      <c r="I442" t="inlineStr">
        <is>
          <t>National oil company</t>
        </is>
      </c>
      <c r="J442" t="inlineStr">
        <is>
          <t>Zoya Ahmed</t>
        </is>
      </c>
      <c r="K442" s="70" t="n">
        <v>206780</v>
      </c>
      <c r="L442" s="71" t="n">
        <v>95.90000000000001</v>
      </c>
      <c r="M442" s="71" t="n">
        <v>19830202</v>
      </c>
      <c r="N442" s="71" t="n">
        <v>198302.02</v>
      </c>
      <c r="O442" s="71" t="n">
        <v>19631899.98</v>
      </c>
      <c r="P442" s="71" t="n">
        <v>14241003.37</v>
      </c>
      <c r="Q442" s="71" t="n">
        <v>5390896.61</v>
      </c>
      <c r="R442" t="inlineStr">
        <is>
          <t>Refined</t>
        </is>
      </c>
      <c r="S442" t="inlineStr">
        <is>
          <t>Yes</t>
        </is>
      </c>
      <c r="T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SA100434</t>
        </is>
      </c>
      <c r="B443" s="68" t="n">
        <v>45718</v>
      </c>
      <c r="C443" s="69" t="n">
        <v>2025</v>
      </c>
      <c r="D443" t="inlineStr">
        <is>
          <t>Mar</t>
        </is>
      </c>
      <c r="E443" t="inlineStr">
        <is>
          <t>Europe</t>
        </is>
      </c>
      <c r="F443" t="inlineStr">
        <is>
          <t>Netherlands</t>
        </is>
      </c>
      <c r="G443" t="inlineStr">
        <is>
          <t>Arab Light</t>
        </is>
      </c>
      <c r="H443" t="inlineStr">
        <is>
          <t>Term contract</t>
        </is>
      </c>
      <c r="I443" t="inlineStr">
        <is>
          <t>National oil company</t>
        </is>
      </c>
      <c r="J443" t="inlineStr">
        <is>
          <t>Ravindra Patil</t>
        </is>
      </c>
      <c r="K443" s="70" t="n">
        <v>1296540</v>
      </c>
      <c r="L443" s="71" t="n">
        <v>75.47</v>
      </c>
      <c r="M443" s="71" t="n">
        <v>97849873.8</v>
      </c>
      <c r="N443" s="71" t="n">
        <v>1956997.48</v>
      </c>
      <c r="O443" s="71" t="n">
        <v>95892876.31999999</v>
      </c>
      <c r="P443" s="71" t="n">
        <v>22920264.22</v>
      </c>
      <c r="Q443" s="71" t="n">
        <v>72972612.09999999</v>
      </c>
      <c r="R443" t="inlineStr">
        <is>
          <t>Crude</t>
        </is>
      </c>
      <c r="S443" t="inlineStr">
        <is>
          <t>Yes</t>
        </is>
      </c>
      <c r="T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SA100435</t>
        </is>
      </c>
      <c r="B444" s="68" t="n">
        <v>45718</v>
      </c>
      <c r="C444" s="69" t="n">
        <v>2025</v>
      </c>
      <c r="D444" t="inlineStr">
        <is>
          <t>Mar</t>
        </is>
      </c>
      <c r="E444" t="inlineStr">
        <is>
          <t>Middle East</t>
        </is>
      </c>
      <c r="F444" t="inlineStr">
        <is>
          <t>UAE</t>
        </is>
      </c>
      <c r="G444" t="inlineStr">
        <is>
          <t>Arab Light</t>
        </is>
      </c>
      <c r="H444" t="inlineStr">
        <is>
          <t>Term contract</t>
        </is>
      </c>
      <c r="I444" t="inlineStr">
        <is>
          <t>Trader</t>
        </is>
      </c>
      <c r="J444" t="inlineStr">
        <is>
          <t>Mei Lin</t>
        </is>
      </c>
      <c r="K444" s="70" t="n">
        <v>1562120</v>
      </c>
      <c r="L444" s="71" t="n">
        <v>87.29000000000001</v>
      </c>
      <c r="M444" s="71" t="n">
        <v>136357454.8</v>
      </c>
      <c r="N444" s="71" t="n">
        <v>0</v>
      </c>
      <c r="O444" s="71" t="n">
        <v>136357454.8</v>
      </c>
      <c r="P444" s="71" t="n">
        <v>28223442.78</v>
      </c>
      <c r="Q444" s="71" t="n">
        <v>108134012.02</v>
      </c>
      <c r="R444" t="inlineStr">
        <is>
          <t>Crude</t>
        </is>
      </c>
      <c r="S444" t="inlineStr">
        <is>
          <t>Yes</t>
        </is>
      </c>
      <c r="T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SA100436</t>
        </is>
      </c>
      <c r="B445" s="68" t="n">
        <v>45719</v>
      </c>
      <c r="C445" s="69" t="n">
        <v>2025</v>
      </c>
      <c r="D445" t="inlineStr">
        <is>
          <t>Mar</t>
        </is>
      </c>
      <c r="E445" t="inlineStr">
        <is>
          <t>Asia</t>
        </is>
      </c>
      <c r="F445" t="inlineStr">
        <is>
          <t>South Korea</t>
        </is>
      </c>
      <c r="G445" t="inlineStr">
        <is>
          <t>Gasoline</t>
        </is>
      </c>
      <c r="H445" t="inlineStr">
        <is>
          <t>Term contract</t>
        </is>
      </c>
      <c r="I445" t="inlineStr">
        <is>
          <t>National oil company</t>
        </is>
      </c>
      <c r="J445" t="inlineStr">
        <is>
          <t>Kofi Mensah</t>
        </is>
      </c>
      <c r="K445" s="70" t="n">
        <v>98980</v>
      </c>
      <c r="L445" s="71" t="n">
        <v>94.15000000000001</v>
      </c>
      <c r="M445" s="71" t="n">
        <v>9318967</v>
      </c>
      <c r="N445" s="71" t="n">
        <v>0</v>
      </c>
      <c r="O445" s="71" t="n">
        <v>9318967</v>
      </c>
      <c r="P445" s="71" t="n">
        <v>7172121.49</v>
      </c>
      <c r="Q445" s="71" t="n">
        <v>2146845.51</v>
      </c>
      <c r="R445" t="inlineStr">
        <is>
          <t>Refined</t>
        </is>
      </c>
      <c r="S445" t="inlineStr">
        <is>
          <t>Yes</t>
        </is>
      </c>
      <c r="T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SA100437</t>
        </is>
      </c>
      <c r="B446" s="68" t="n">
        <v>45719</v>
      </c>
      <c r="C446" s="69" t="n">
        <v>2025</v>
      </c>
      <c r="D446" t="inlineStr">
        <is>
          <t>Mar</t>
        </is>
      </c>
      <c r="E446" t="inlineStr">
        <is>
          <t>Asia</t>
        </is>
      </c>
      <c r="F446" t="inlineStr">
        <is>
          <t>India</t>
        </is>
      </c>
      <c r="G446" t="inlineStr">
        <is>
          <t>Diesel</t>
        </is>
      </c>
      <c r="H446" t="inlineStr">
        <is>
          <t>Term contract</t>
        </is>
      </c>
      <c r="I446" t="inlineStr">
        <is>
          <t>Refiner</t>
        </is>
      </c>
      <c r="J446" t="inlineStr">
        <is>
          <t>Shraddha Kulkarni</t>
        </is>
      </c>
      <c r="K446" s="70" t="n">
        <v>340060</v>
      </c>
      <c r="L446" s="71" t="n">
        <v>100.55</v>
      </c>
      <c r="M446" s="71" t="n">
        <v>34193033</v>
      </c>
      <c r="N446" s="71" t="n">
        <v>0</v>
      </c>
      <c r="O446" s="71" t="n">
        <v>34193033</v>
      </c>
      <c r="P446" s="71" t="n">
        <v>24829671.39</v>
      </c>
      <c r="Q446" s="71" t="n">
        <v>9363361.609999999</v>
      </c>
      <c r="R446" t="inlineStr">
        <is>
          <t>Refined</t>
        </is>
      </c>
      <c r="S446" t="inlineStr">
        <is>
          <t>Yes</t>
        </is>
      </c>
      <c r="T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SA100438</t>
        </is>
      </c>
      <c r="B447" s="68" t="n">
        <v>45719</v>
      </c>
      <c r="C447" s="69" t="n">
        <v>2025</v>
      </c>
      <c r="D447" t="inlineStr">
        <is>
          <t>Mar</t>
        </is>
      </c>
      <c r="E447" t="inlineStr">
        <is>
          <t>Europe</t>
        </is>
      </c>
      <c r="F447" t="inlineStr">
        <is>
          <t>Italy</t>
        </is>
      </c>
      <c r="G447" t="inlineStr">
        <is>
          <t>Arab Medium</t>
        </is>
      </c>
      <c r="H447" t="inlineStr">
        <is>
          <t>Term contract</t>
        </is>
      </c>
      <c r="I447" t="inlineStr">
        <is>
          <t>National oil company</t>
        </is>
      </c>
      <c r="J447" t="inlineStr">
        <is>
          <t>Zoya Ahmed</t>
        </is>
      </c>
      <c r="K447" s="70" t="n">
        <v>777140</v>
      </c>
      <c r="L447" s="71" t="n">
        <v>83.52</v>
      </c>
      <c r="M447" s="71" t="n">
        <v>64906732.8</v>
      </c>
      <c r="N447" s="71" t="n">
        <v>649067.33</v>
      </c>
      <c r="O447" s="71" t="n">
        <v>64257665.47</v>
      </c>
      <c r="P447" s="71" t="n">
        <v>14046399.79</v>
      </c>
      <c r="Q447" s="71" t="n">
        <v>50211265.68</v>
      </c>
      <c r="R447" t="inlineStr">
        <is>
          <t>Crude</t>
        </is>
      </c>
      <c r="S447" t="inlineStr">
        <is>
          <t>Yes</t>
        </is>
      </c>
      <c r="T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SA100439</t>
        </is>
      </c>
      <c r="B448" s="68" t="n">
        <v>45719</v>
      </c>
      <c r="C448" s="69" t="n">
        <v>2025</v>
      </c>
      <c r="D448" t="inlineStr">
        <is>
          <t>Mar</t>
        </is>
      </c>
      <c r="E448" t="inlineStr">
        <is>
          <t>Asia</t>
        </is>
      </c>
      <c r="F448" t="inlineStr">
        <is>
          <t>India</t>
        </is>
      </c>
      <c r="G448" t="inlineStr">
        <is>
          <t>Arab Light</t>
        </is>
      </c>
      <c r="H448" t="inlineStr">
        <is>
          <t>Spot</t>
        </is>
      </c>
      <c r="I448" t="inlineStr">
        <is>
          <t>Trader</t>
        </is>
      </c>
      <c r="J448" t="inlineStr">
        <is>
          <t>Kofi Mensah</t>
        </is>
      </c>
      <c r="K448" s="70" t="n">
        <v>1580740</v>
      </c>
      <c r="L448" s="71" t="n">
        <v>79.43000000000001</v>
      </c>
      <c r="M448" s="71" t="n">
        <v>125558178.2</v>
      </c>
      <c r="N448" s="71" t="n">
        <v>0</v>
      </c>
      <c r="O448" s="71" t="n">
        <v>125558178.2</v>
      </c>
      <c r="P448" s="71" t="n">
        <v>28458704.11</v>
      </c>
      <c r="Q448" s="71" t="n">
        <v>97099474.09</v>
      </c>
      <c r="R448" t="inlineStr">
        <is>
          <t>Crude</t>
        </is>
      </c>
      <c r="S448" t="inlineStr">
        <is>
          <t>Yes</t>
        </is>
      </c>
      <c r="T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SA100440</t>
        </is>
      </c>
      <c r="B449" s="68" t="n">
        <v>45719</v>
      </c>
      <c r="C449" s="69" t="n">
        <v>2025</v>
      </c>
      <c r="D449" t="inlineStr">
        <is>
          <t>Mar</t>
        </is>
      </c>
      <c r="E449" t="inlineStr">
        <is>
          <t>Middle East</t>
        </is>
      </c>
      <c r="F449" t="inlineStr">
        <is>
          <t>Bahrain</t>
        </is>
      </c>
      <c r="G449" t="inlineStr">
        <is>
          <t>Arab Light</t>
        </is>
      </c>
      <c r="H449" t="inlineStr">
        <is>
          <t>Spot</t>
        </is>
      </c>
      <c r="I449" t="inlineStr">
        <is>
          <t>National oil company</t>
        </is>
      </c>
      <c r="J449" t="inlineStr">
        <is>
          <t>Yuki Sato</t>
        </is>
      </c>
      <c r="K449" s="70" t="n">
        <v>777140</v>
      </c>
      <c r="L449" s="71" t="n">
        <v>87.94</v>
      </c>
      <c r="M449" s="71" t="n">
        <v>68341691.59999999</v>
      </c>
      <c r="N449" s="71" t="n">
        <v>1366833.83</v>
      </c>
      <c r="O449" s="71" t="n">
        <v>66974857.77</v>
      </c>
      <c r="P449" s="71" t="n">
        <v>13794922.95</v>
      </c>
      <c r="Q449" s="71" t="n">
        <v>53179934.82</v>
      </c>
      <c r="R449" t="inlineStr">
        <is>
          <t>Crude</t>
        </is>
      </c>
      <c r="S449" t="inlineStr">
        <is>
          <t>Yes</t>
        </is>
      </c>
      <c r="T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SA100441</t>
        </is>
      </c>
      <c r="B450" s="68" t="n">
        <v>45719</v>
      </c>
      <c r="C450" s="69" t="n">
        <v>2025</v>
      </c>
      <c r="D450" t="inlineStr">
        <is>
          <t>Mar</t>
        </is>
      </c>
      <c r="E450" t="inlineStr">
        <is>
          <t>Asia</t>
        </is>
      </c>
      <c r="F450" t="inlineStr">
        <is>
          <t>India</t>
        </is>
      </c>
      <c r="G450" t="inlineStr">
        <is>
          <t>Diesel</t>
        </is>
      </c>
      <c r="H450" t="inlineStr">
        <is>
          <t>Term contract</t>
        </is>
      </c>
      <c r="I450" t="inlineStr">
        <is>
          <t>National oil company</t>
        </is>
      </c>
      <c r="J450" t="inlineStr">
        <is>
          <t>Priya Nair</t>
        </is>
      </c>
      <c r="K450" s="70" t="n">
        <v>256760</v>
      </c>
      <c r="L450" s="71" t="n">
        <v>103.08</v>
      </c>
      <c r="M450" s="71" t="n">
        <v>26466820.8</v>
      </c>
      <c r="N450" s="71" t="n">
        <v>529336.42</v>
      </c>
      <c r="O450" s="71" t="n">
        <v>25937484.38</v>
      </c>
      <c r="P450" s="71" t="n">
        <v>17619002.68</v>
      </c>
      <c r="Q450" s="71" t="n">
        <v>8318481.7</v>
      </c>
      <c r="R450" t="inlineStr">
        <is>
          <t>Refined</t>
        </is>
      </c>
      <c r="S450" t="inlineStr">
        <is>
          <t>Yes</t>
        </is>
      </c>
      <c r="T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SA100442</t>
        </is>
      </c>
      <c r="B451" s="68" t="n">
        <v>45719</v>
      </c>
      <c r="C451" s="69" t="n">
        <v>2025</v>
      </c>
      <c r="D451" t="inlineStr">
        <is>
          <t>Mar</t>
        </is>
      </c>
      <c r="E451" t="inlineStr">
        <is>
          <t>Asia</t>
        </is>
      </c>
      <c r="F451" t="inlineStr">
        <is>
          <t>Japan</t>
        </is>
      </c>
      <c r="G451" t="inlineStr">
        <is>
          <t>Arab Extra Light</t>
        </is>
      </c>
      <c r="H451" t="inlineStr">
        <is>
          <t>Spot</t>
        </is>
      </c>
      <c r="I451" t="inlineStr">
        <is>
          <t>Trader</t>
        </is>
      </c>
      <c r="J451" t="inlineStr">
        <is>
          <t>Olivia Brown</t>
        </is>
      </c>
      <c r="K451" s="70" t="n">
        <v>1781640</v>
      </c>
      <c r="L451" s="71" t="n">
        <v>76.58</v>
      </c>
      <c r="M451" s="71" t="n">
        <v>136437991.2</v>
      </c>
      <c r="N451" s="71" t="n">
        <v>0</v>
      </c>
      <c r="O451" s="71" t="n">
        <v>136437991.2</v>
      </c>
      <c r="P451" s="71" t="n">
        <v>32071113.69</v>
      </c>
      <c r="Q451" s="71" t="n">
        <v>104366877.51</v>
      </c>
      <c r="R451" t="inlineStr">
        <is>
          <t>Crude</t>
        </is>
      </c>
      <c r="S451" t="inlineStr">
        <is>
          <t>Yes</t>
        </is>
      </c>
      <c r="T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SA100443</t>
        </is>
      </c>
      <c r="B452" s="68" t="n">
        <v>45719</v>
      </c>
      <c r="C452" s="69" t="n">
        <v>2025</v>
      </c>
      <c r="D452" t="inlineStr">
        <is>
          <t>Mar</t>
        </is>
      </c>
      <c r="E452" t="inlineStr">
        <is>
          <t>Europe</t>
        </is>
      </c>
      <c r="F452" t="inlineStr">
        <is>
          <t>Netherlands</t>
        </is>
      </c>
      <c r="G452" t="inlineStr">
        <is>
          <t>Arab Heavy</t>
        </is>
      </c>
      <c r="H452" t="inlineStr">
        <is>
          <t>Term contract</t>
        </is>
      </c>
      <c r="I452" t="inlineStr">
        <is>
          <t>National oil company</t>
        </is>
      </c>
      <c r="J452" t="inlineStr">
        <is>
          <t>Olivia Brown</t>
        </is>
      </c>
      <c r="K452" s="70" t="n">
        <v>375340</v>
      </c>
      <c r="L452" s="71" t="n">
        <v>78.11</v>
      </c>
      <c r="M452" s="71" t="n">
        <v>29317807.4</v>
      </c>
      <c r="N452" s="71" t="n">
        <v>293178.07</v>
      </c>
      <c r="O452" s="71" t="n">
        <v>29024629.33</v>
      </c>
      <c r="P452" s="71" t="n">
        <v>6501122.32</v>
      </c>
      <c r="Q452" s="71" t="n">
        <v>22523507.01</v>
      </c>
      <c r="R452" t="inlineStr">
        <is>
          <t>Crude</t>
        </is>
      </c>
      <c r="S452" t="inlineStr">
        <is>
          <t>Yes</t>
        </is>
      </c>
      <c r="T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SA100444</t>
        </is>
      </c>
      <c r="B453" s="68" t="n">
        <v>45719</v>
      </c>
      <c r="C453" s="69" t="n">
        <v>2025</v>
      </c>
      <c r="D453" t="inlineStr">
        <is>
          <t>Mar</t>
        </is>
      </c>
      <c r="E453" t="inlineStr">
        <is>
          <t>Asia</t>
        </is>
      </c>
      <c r="F453" t="inlineStr">
        <is>
          <t>Japan</t>
        </is>
      </c>
      <c r="G453" t="inlineStr">
        <is>
          <t>Arab Light</t>
        </is>
      </c>
      <c r="H453" t="inlineStr">
        <is>
          <t>Spot</t>
        </is>
      </c>
      <c r="I453" t="inlineStr">
        <is>
          <t>National oil company</t>
        </is>
      </c>
      <c r="J453" t="inlineStr">
        <is>
          <t>Ravindra Patil</t>
        </is>
      </c>
      <c r="K453" s="70" t="n">
        <v>1648360</v>
      </c>
      <c r="L453" s="71" t="n">
        <v>89.09999999999999</v>
      </c>
      <c r="M453" s="71" t="n">
        <v>146868876</v>
      </c>
      <c r="N453" s="71" t="n">
        <v>1468688.76</v>
      </c>
      <c r="O453" s="71" t="n">
        <v>145400187.24</v>
      </c>
      <c r="P453" s="71" t="n">
        <v>29156912.41</v>
      </c>
      <c r="Q453" s="71" t="n">
        <v>116243274.83</v>
      </c>
      <c r="R453" t="inlineStr">
        <is>
          <t>Crude</t>
        </is>
      </c>
      <c r="S453" t="inlineStr">
        <is>
          <t>Yes</t>
        </is>
      </c>
      <c r="T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SA100445</t>
        </is>
      </c>
      <c r="B454" s="68" t="n">
        <v>45719</v>
      </c>
      <c r="C454" s="69" t="n">
        <v>2025</v>
      </c>
      <c r="D454" t="inlineStr">
        <is>
          <t>Mar</t>
        </is>
      </c>
      <c r="E454" t="inlineStr">
        <is>
          <t>Asia</t>
        </is>
      </c>
      <c r="F454" t="inlineStr">
        <is>
          <t>China</t>
        </is>
      </c>
      <c r="G454" t="inlineStr">
        <is>
          <t>Arab Heavy</t>
        </is>
      </c>
      <c r="H454" t="inlineStr">
        <is>
          <t>Term contract</t>
        </is>
      </c>
      <c r="I454" t="inlineStr">
        <is>
          <t>Refiner</t>
        </is>
      </c>
      <c r="J454" t="inlineStr">
        <is>
          <t>Arjun Mehta</t>
        </is>
      </c>
      <c r="K454" s="70" t="n">
        <v>674240</v>
      </c>
      <c r="L454" s="71" t="n">
        <v>82.09999999999999</v>
      </c>
      <c r="M454" s="71" t="n">
        <v>55355104</v>
      </c>
      <c r="N454" s="71" t="n">
        <v>0</v>
      </c>
      <c r="O454" s="71" t="n">
        <v>55355104</v>
      </c>
      <c r="P454" s="71" t="n">
        <v>11583893.4</v>
      </c>
      <c r="Q454" s="71" t="n">
        <v>43771210.6</v>
      </c>
      <c r="R454" t="inlineStr">
        <is>
          <t>Crude</t>
        </is>
      </c>
      <c r="S454" t="inlineStr">
        <is>
          <t>Yes</t>
        </is>
      </c>
      <c r="T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SA100446</t>
        </is>
      </c>
      <c r="B455" s="68" t="n">
        <v>45720</v>
      </c>
      <c r="C455" s="69" t="n">
        <v>2025</v>
      </c>
      <c r="D455" t="inlineStr">
        <is>
          <t>Mar</t>
        </is>
      </c>
      <c r="E455" t="inlineStr">
        <is>
          <t>Middle East</t>
        </is>
      </c>
      <c r="F455" t="inlineStr">
        <is>
          <t>Bahrain</t>
        </is>
      </c>
      <c r="G455" t="inlineStr">
        <is>
          <t>Diesel</t>
        </is>
      </c>
      <c r="H455" t="inlineStr">
        <is>
          <t>Term contract</t>
        </is>
      </c>
      <c r="I455" t="inlineStr">
        <is>
          <t>Refiner</t>
        </is>
      </c>
      <c r="J455" t="inlineStr">
        <is>
          <t>Ravindra Patil</t>
        </is>
      </c>
      <c r="K455" s="70" t="n">
        <v>306740</v>
      </c>
      <c r="L455" s="71" t="n">
        <v>94.38</v>
      </c>
      <c r="M455" s="71" t="n">
        <v>28950121.2</v>
      </c>
      <c r="N455" s="71" t="n">
        <v>289501.21</v>
      </c>
      <c r="O455" s="71" t="n">
        <v>28660619.99</v>
      </c>
      <c r="P455" s="71" t="n">
        <v>21518942.56</v>
      </c>
      <c r="Q455" s="71" t="n">
        <v>7141677.43</v>
      </c>
      <c r="R455" t="inlineStr">
        <is>
          <t>Refined</t>
        </is>
      </c>
      <c r="S455" t="inlineStr">
        <is>
          <t>Yes</t>
        </is>
      </c>
      <c r="T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SA100447</t>
        </is>
      </c>
      <c r="B456" s="68" t="n">
        <v>45720</v>
      </c>
      <c r="C456" s="69" t="n">
        <v>2025</v>
      </c>
      <c r="D456" t="inlineStr">
        <is>
          <t>Mar</t>
        </is>
      </c>
      <c r="E456" t="inlineStr">
        <is>
          <t>Middle East</t>
        </is>
      </c>
      <c r="F456" t="inlineStr">
        <is>
          <t>Bahrain</t>
        </is>
      </c>
      <c r="G456" t="inlineStr">
        <is>
          <t>Arab Extra Light</t>
        </is>
      </c>
      <c r="H456" t="inlineStr">
        <is>
          <t>Spot</t>
        </is>
      </c>
      <c r="I456" t="inlineStr">
        <is>
          <t>National oil company</t>
        </is>
      </c>
      <c r="J456" t="inlineStr">
        <is>
          <t>Noah Smith</t>
        </is>
      </c>
      <c r="K456" s="70" t="n">
        <v>1138760</v>
      </c>
      <c r="L456" s="71" t="n">
        <v>77.84</v>
      </c>
      <c r="M456" s="71" t="n">
        <v>88641078.40000001</v>
      </c>
      <c r="N456" s="71" t="n">
        <v>0</v>
      </c>
      <c r="O456" s="71" t="n">
        <v>88641078.40000001</v>
      </c>
      <c r="P456" s="71" t="n">
        <v>20289851.99</v>
      </c>
      <c r="Q456" s="71" t="n">
        <v>68351226.41</v>
      </c>
      <c r="R456" t="inlineStr">
        <is>
          <t>Crude</t>
        </is>
      </c>
      <c r="S456" t="inlineStr">
        <is>
          <t>Yes</t>
        </is>
      </c>
      <c r="T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SA100448</t>
        </is>
      </c>
      <c r="B457" s="68" t="n">
        <v>45720</v>
      </c>
      <c r="C457" s="69" t="n">
        <v>2025</v>
      </c>
      <c r="D457" t="inlineStr">
        <is>
          <t>Mar</t>
        </is>
      </c>
      <c r="E457" t="inlineStr">
        <is>
          <t>Europe</t>
        </is>
      </c>
      <c r="F457" t="inlineStr">
        <is>
          <t>France</t>
        </is>
      </c>
      <c r="G457" t="inlineStr">
        <is>
          <t>Diesel</t>
        </is>
      </c>
      <c r="H457" t="inlineStr">
        <is>
          <t>Term contract</t>
        </is>
      </c>
      <c r="I457" t="inlineStr">
        <is>
          <t>Refiner</t>
        </is>
      </c>
      <c r="J457" t="inlineStr">
        <is>
          <t>Wei Chen</t>
        </is>
      </c>
      <c r="K457" s="70" t="n">
        <v>94080</v>
      </c>
      <c r="L457" s="71" t="n">
        <v>102.63</v>
      </c>
      <c r="M457" s="71" t="n">
        <v>9655430.4</v>
      </c>
      <c r="N457" s="71" t="n">
        <v>0</v>
      </c>
      <c r="O457" s="71" t="n">
        <v>9655430.4</v>
      </c>
      <c r="P457" s="71" t="n">
        <v>6398689.47</v>
      </c>
      <c r="Q457" s="71" t="n">
        <v>3256740.93</v>
      </c>
      <c r="R457" t="inlineStr">
        <is>
          <t>Refined</t>
        </is>
      </c>
      <c r="S457" t="inlineStr">
        <is>
          <t>Yes</t>
        </is>
      </c>
      <c r="T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SA100449</t>
        </is>
      </c>
      <c r="B458" s="68" t="n">
        <v>45720</v>
      </c>
      <c r="C458" s="69" t="n">
        <v>2025</v>
      </c>
      <c r="D458" t="inlineStr">
        <is>
          <t>Mar</t>
        </is>
      </c>
      <c r="E458" t="inlineStr">
        <is>
          <t>Asia</t>
        </is>
      </c>
      <c r="F458" t="inlineStr">
        <is>
          <t>South Korea</t>
        </is>
      </c>
      <c r="G458" t="inlineStr">
        <is>
          <t>Arab Extra Light</t>
        </is>
      </c>
      <c r="H458" t="inlineStr">
        <is>
          <t>Term contract</t>
        </is>
      </c>
      <c r="I458" t="inlineStr">
        <is>
          <t>National oil company</t>
        </is>
      </c>
      <c r="J458" t="inlineStr">
        <is>
          <t>Carlos Silva</t>
        </is>
      </c>
      <c r="K458" s="70" t="n">
        <v>1247540</v>
      </c>
      <c r="L458" s="71" t="n">
        <v>86.67</v>
      </c>
      <c r="M458" s="71" t="n">
        <v>108124291.8</v>
      </c>
      <c r="N458" s="71" t="n">
        <v>1081242.92</v>
      </c>
      <c r="O458" s="71" t="n">
        <v>107043048.88</v>
      </c>
      <c r="P458" s="71" t="n">
        <v>23898682.27</v>
      </c>
      <c r="Q458" s="71" t="n">
        <v>83144366.61</v>
      </c>
      <c r="R458" t="inlineStr">
        <is>
          <t>Crude</t>
        </is>
      </c>
      <c r="S458" t="inlineStr">
        <is>
          <t>Yes</t>
        </is>
      </c>
      <c r="T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SA100450</t>
        </is>
      </c>
      <c r="B459" s="68" t="n">
        <v>45720</v>
      </c>
      <c r="C459" s="69" t="n">
        <v>2025</v>
      </c>
      <c r="D459" t="inlineStr">
        <is>
          <t>Mar</t>
        </is>
      </c>
      <c r="E459" t="inlineStr">
        <is>
          <t>Asia</t>
        </is>
      </c>
      <c r="F459" t="inlineStr">
        <is>
          <t>Japan</t>
        </is>
      </c>
      <c r="G459" t="inlineStr">
        <is>
          <t>Arab Light</t>
        </is>
      </c>
      <c r="H459" t="inlineStr">
        <is>
          <t>Term contract</t>
        </is>
      </c>
      <c r="I459" t="inlineStr">
        <is>
          <t>Refiner</t>
        </is>
      </c>
      <c r="J459" t="inlineStr">
        <is>
          <t>Kofi Mensah</t>
        </is>
      </c>
      <c r="K459" s="70" t="n">
        <v>378280</v>
      </c>
      <c r="L459" s="71" t="n">
        <v>73.81</v>
      </c>
      <c r="M459" s="71" t="n">
        <v>27920846.8</v>
      </c>
      <c r="N459" s="71" t="n">
        <v>558416.9399999999</v>
      </c>
      <c r="O459" s="71" t="n">
        <v>27362429.86</v>
      </c>
      <c r="P459" s="71" t="n">
        <v>7010904.09</v>
      </c>
      <c r="Q459" s="71" t="n">
        <v>20351525.77</v>
      </c>
      <c r="R459" t="inlineStr">
        <is>
          <t>Crude</t>
        </is>
      </c>
      <c r="S459" t="inlineStr">
        <is>
          <t>Yes</t>
        </is>
      </c>
      <c r="T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SA100451</t>
        </is>
      </c>
      <c r="B460" s="68" t="n">
        <v>45720</v>
      </c>
      <c r="C460" s="69" t="n">
        <v>2025</v>
      </c>
      <c r="D460" t="inlineStr">
        <is>
          <t>Mar</t>
        </is>
      </c>
      <c r="E460" t="inlineStr">
        <is>
          <t>Asia</t>
        </is>
      </c>
      <c r="F460" t="inlineStr">
        <is>
          <t>Japan</t>
        </is>
      </c>
      <c r="G460" t="inlineStr">
        <is>
          <t>Arab Heavy</t>
        </is>
      </c>
      <c r="H460" t="inlineStr">
        <is>
          <t>Term contract</t>
        </is>
      </c>
      <c r="I460" t="inlineStr">
        <is>
          <t>National oil company</t>
        </is>
      </c>
      <c r="J460" t="inlineStr">
        <is>
          <t>Amir Khan</t>
        </is>
      </c>
      <c r="K460" s="70" t="n">
        <v>1145620</v>
      </c>
      <c r="L460" s="71" t="n">
        <v>81.53</v>
      </c>
      <c r="M460" s="71" t="n">
        <v>93402398.59999999</v>
      </c>
      <c r="N460" s="71" t="n">
        <v>1868047.97</v>
      </c>
      <c r="O460" s="71" t="n">
        <v>91534350.63</v>
      </c>
      <c r="P460" s="71" t="n">
        <v>19550278.62</v>
      </c>
      <c r="Q460" s="71" t="n">
        <v>71984072.01000001</v>
      </c>
      <c r="R460" t="inlineStr">
        <is>
          <t>Crude</t>
        </is>
      </c>
      <c r="S460" t="inlineStr">
        <is>
          <t>Yes</t>
        </is>
      </c>
      <c r="T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SA100452</t>
        </is>
      </c>
      <c r="B461" s="68" t="n">
        <v>45720</v>
      </c>
      <c r="C461" s="69" t="n">
        <v>2025</v>
      </c>
      <c r="D461" t="inlineStr">
        <is>
          <t>Mar</t>
        </is>
      </c>
      <c r="E461" t="inlineStr">
        <is>
          <t>Europe</t>
        </is>
      </c>
      <c r="F461" t="inlineStr">
        <is>
          <t>Italy</t>
        </is>
      </c>
      <c r="G461" t="inlineStr">
        <is>
          <t>Arab Extra Light</t>
        </is>
      </c>
      <c r="H461" t="inlineStr">
        <is>
          <t>Spot</t>
        </is>
      </c>
      <c r="I461" t="inlineStr">
        <is>
          <t>Refiner</t>
        </is>
      </c>
      <c r="J461" t="inlineStr">
        <is>
          <t>Omar Haddad</t>
        </is>
      </c>
      <c r="K461" s="70" t="n">
        <v>892780</v>
      </c>
      <c r="L461" s="71" t="n">
        <v>85.05</v>
      </c>
      <c r="M461" s="71" t="n">
        <v>75930939</v>
      </c>
      <c r="N461" s="71" t="n">
        <v>759309.39</v>
      </c>
      <c r="O461" s="71" t="n">
        <v>75171629.61</v>
      </c>
      <c r="P461" s="71" t="n">
        <v>16008607.07</v>
      </c>
      <c r="Q461" s="71" t="n">
        <v>59163022.54</v>
      </c>
      <c r="R461" t="inlineStr">
        <is>
          <t>Crude</t>
        </is>
      </c>
      <c r="S461" t="inlineStr">
        <is>
          <t>Yes</t>
        </is>
      </c>
      <c r="T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SA100453</t>
        </is>
      </c>
      <c r="B462" s="68" t="n">
        <v>45721</v>
      </c>
      <c r="C462" s="69" t="n">
        <v>2025</v>
      </c>
      <c r="D462" t="inlineStr">
        <is>
          <t>Mar</t>
        </is>
      </c>
      <c r="E462" t="inlineStr">
        <is>
          <t>Asia</t>
        </is>
      </c>
      <c r="F462" t="inlineStr">
        <is>
          <t>India</t>
        </is>
      </c>
      <c r="G462" t="inlineStr">
        <is>
          <t>Arab Medium</t>
        </is>
      </c>
      <c r="H462" t="inlineStr">
        <is>
          <t>Term contract</t>
        </is>
      </c>
      <c r="I462" t="inlineStr">
        <is>
          <t>Refiner</t>
        </is>
      </c>
      <c r="J462" t="inlineStr">
        <is>
          <t>Aisha Bello</t>
        </is>
      </c>
      <c r="K462" s="70" t="n">
        <v>1047620</v>
      </c>
      <c r="L462" s="71" t="n">
        <v>80.09999999999999</v>
      </c>
      <c r="M462" s="71" t="n">
        <v>83914362</v>
      </c>
      <c r="N462" s="71" t="n">
        <v>839143.62</v>
      </c>
      <c r="O462" s="71" t="n">
        <v>83075218.38</v>
      </c>
      <c r="P462" s="71" t="n">
        <v>18047226.51</v>
      </c>
      <c r="Q462" s="71" t="n">
        <v>65027991.87</v>
      </c>
      <c r="R462" t="inlineStr">
        <is>
          <t>Crude</t>
        </is>
      </c>
      <c r="S462" t="inlineStr">
        <is>
          <t>Yes</t>
        </is>
      </c>
      <c r="T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SA100454</t>
        </is>
      </c>
      <c r="B463" s="68" t="n">
        <v>45721</v>
      </c>
      <c r="C463" s="69" t="n">
        <v>2025</v>
      </c>
      <c r="D463" t="inlineStr">
        <is>
          <t>Mar</t>
        </is>
      </c>
      <c r="E463" t="inlineStr">
        <is>
          <t>Middle East</t>
        </is>
      </c>
      <c r="F463" t="inlineStr">
        <is>
          <t>UAE</t>
        </is>
      </c>
      <c r="G463" t="inlineStr">
        <is>
          <t>Arab Light</t>
        </is>
      </c>
      <c r="H463" t="inlineStr">
        <is>
          <t>Term contract</t>
        </is>
      </c>
      <c r="I463" t="inlineStr">
        <is>
          <t>National oil company</t>
        </is>
      </c>
      <c r="J463" t="inlineStr">
        <is>
          <t>Shraddha Kulkarni</t>
        </is>
      </c>
      <c r="K463" s="70" t="n">
        <v>838880</v>
      </c>
      <c r="L463" s="71" t="n">
        <v>75.73</v>
      </c>
      <c r="M463" s="71" t="n">
        <v>63528382.4</v>
      </c>
      <c r="N463" s="71" t="n">
        <v>0</v>
      </c>
      <c r="O463" s="71" t="n">
        <v>63528382.4</v>
      </c>
      <c r="P463" s="71" t="n">
        <v>15333657.3</v>
      </c>
      <c r="Q463" s="71" t="n">
        <v>48194725.1</v>
      </c>
      <c r="R463" t="inlineStr">
        <is>
          <t>Crude</t>
        </is>
      </c>
      <c r="S463" t="inlineStr">
        <is>
          <t>Yes</t>
        </is>
      </c>
      <c r="T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SA100455</t>
        </is>
      </c>
      <c r="B464" s="68" t="n">
        <v>45721</v>
      </c>
      <c r="C464" s="69" t="n">
        <v>2025</v>
      </c>
      <c r="D464" t="inlineStr">
        <is>
          <t>Mar</t>
        </is>
      </c>
      <c r="E464" t="inlineStr">
        <is>
          <t>Asia</t>
        </is>
      </c>
      <c r="F464" t="inlineStr">
        <is>
          <t>South Korea</t>
        </is>
      </c>
      <c r="G464" t="inlineStr">
        <is>
          <t>Arab Light</t>
        </is>
      </c>
      <c r="H464" t="inlineStr">
        <is>
          <t>Term contract</t>
        </is>
      </c>
      <c r="I464" t="inlineStr">
        <is>
          <t>Refiner</t>
        </is>
      </c>
      <c r="J464" t="inlineStr">
        <is>
          <t>Ravindra Patil</t>
        </is>
      </c>
      <c r="K464" s="70" t="n">
        <v>790860</v>
      </c>
      <c r="L464" s="71" t="n">
        <v>89.81999999999999</v>
      </c>
      <c r="M464" s="71" t="n">
        <v>71035045.2</v>
      </c>
      <c r="N464" s="71" t="n">
        <v>1420700.9</v>
      </c>
      <c r="O464" s="71" t="n">
        <v>69614344.3</v>
      </c>
      <c r="P464" s="71" t="n">
        <v>14358600.43</v>
      </c>
      <c r="Q464" s="71" t="n">
        <v>55255743.87</v>
      </c>
      <c r="R464" t="inlineStr">
        <is>
          <t>Crude</t>
        </is>
      </c>
      <c r="S464" t="inlineStr">
        <is>
          <t>Yes</t>
        </is>
      </c>
      <c r="T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SA100456</t>
        </is>
      </c>
      <c r="B465" s="68" t="n">
        <v>45721</v>
      </c>
      <c r="C465" s="69" t="n">
        <v>2025</v>
      </c>
      <c r="D465" t="inlineStr">
        <is>
          <t>Mar</t>
        </is>
      </c>
      <c r="E465" t="inlineStr">
        <is>
          <t>Asia</t>
        </is>
      </c>
      <c r="F465" t="inlineStr">
        <is>
          <t>Japan</t>
        </is>
      </c>
      <c r="G465" t="inlineStr">
        <is>
          <t>Arab Medium</t>
        </is>
      </c>
      <c r="H465" t="inlineStr">
        <is>
          <t>Term contract</t>
        </is>
      </c>
      <c r="I465" t="inlineStr">
        <is>
          <t>National oil company</t>
        </is>
      </c>
      <c r="J465" t="inlineStr">
        <is>
          <t>Emma Clarke</t>
        </is>
      </c>
      <c r="K465" s="70" t="n">
        <v>1230880</v>
      </c>
      <c r="L465" s="71" t="n">
        <v>82.58</v>
      </c>
      <c r="M465" s="71" t="n">
        <v>101646070.4</v>
      </c>
      <c r="N465" s="71" t="n">
        <v>1016460.7</v>
      </c>
      <c r="O465" s="71" t="n">
        <v>100629609.7</v>
      </c>
      <c r="P465" s="71" t="n">
        <v>21238635.13</v>
      </c>
      <c r="Q465" s="71" t="n">
        <v>79390974.56999999</v>
      </c>
      <c r="R465" t="inlineStr">
        <is>
          <t>Crude</t>
        </is>
      </c>
      <c r="S465" t="inlineStr">
        <is>
          <t>Yes</t>
        </is>
      </c>
      <c r="T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SA100457</t>
        </is>
      </c>
      <c r="B466" s="68" t="n">
        <v>45721</v>
      </c>
      <c r="C466" s="69" t="n">
        <v>2025</v>
      </c>
      <c r="D466" t="inlineStr">
        <is>
          <t>Mar</t>
        </is>
      </c>
      <c r="E466" t="inlineStr">
        <is>
          <t>Asia</t>
        </is>
      </c>
      <c r="F466" t="inlineStr">
        <is>
          <t>South Korea</t>
        </is>
      </c>
      <c r="G466" t="inlineStr">
        <is>
          <t>Arab Light</t>
        </is>
      </c>
      <c r="H466" t="inlineStr">
        <is>
          <t>Spot</t>
        </is>
      </c>
      <c r="I466" t="inlineStr">
        <is>
          <t>Refiner</t>
        </is>
      </c>
      <c r="J466" t="inlineStr">
        <is>
          <t>Arjun Mehta</t>
        </is>
      </c>
      <c r="K466" s="70" t="n">
        <v>409640</v>
      </c>
      <c r="L466" s="71" t="n">
        <v>74.67</v>
      </c>
      <c r="M466" s="71" t="n">
        <v>30587818.8</v>
      </c>
      <c r="N466" s="71" t="n">
        <v>0</v>
      </c>
      <c r="O466" s="71" t="n">
        <v>30587818.8</v>
      </c>
      <c r="P466" s="71" t="n">
        <v>7504975.33</v>
      </c>
      <c r="Q466" s="71" t="n">
        <v>23082843.47</v>
      </c>
      <c r="R466" t="inlineStr">
        <is>
          <t>Crude</t>
        </is>
      </c>
      <c r="S466" t="inlineStr">
        <is>
          <t>Yes</t>
        </is>
      </c>
      <c r="T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SA100458</t>
        </is>
      </c>
      <c r="B467" s="68" t="n">
        <v>45721</v>
      </c>
      <c r="C467" s="69" t="n">
        <v>2025</v>
      </c>
      <c r="D467" t="inlineStr">
        <is>
          <t>Mar</t>
        </is>
      </c>
      <c r="E467" t="inlineStr">
        <is>
          <t>Europe</t>
        </is>
      </c>
      <c r="F467" t="inlineStr">
        <is>
          <t>Italy</t>
        </is>
      </c>
      <c r="G467" t="inlineStr">
        <is>
          <t>Arab Medium</t>
        </is>
      </c>
      <c r="H467" t="inlineStr">
        <is>
          <t>Spot</t>
        </is>
      </c>
      <c r="I467" t="inlineStr">
        <is>
          <t>Refiner</t>
        </is>
      </c>
      <c r="J467" t="inlineStr">
        <is>
          <t>Ravindra Patil</t>
        </is>
      </c>
      <c r="K467" s="70" t="n">
        <v>1001560</v>
      </c>
      <c r="L467" s="71" t="n">
        <v>87.63</v>
      </c>
      <c r="M467" s="71" t="n">
        <v>87766702.8</v>
      </c>
      <c r="N467" s="71" t="n">
        <v>1755334.06</v>
      </c>
      <c r="O467" s="71" t="n">
        <v>86011368.73999999</v>
      </c>
      <c r="P467" s="71" t="n">
        <v>17731933.28</v>
      </c>
      <c r="Q467" s="71" t="n">
        <v>68279435.45999999</v>
      </c>
      <c r="R467" t="inlineStr">
        <is>
          <t>Crude</t>
        </is>
      </c>
      <c r="S467" t="inlineStr">
        <is>
          <t>Yes</t>
        </is>
      </c>
      <c r="T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SA100459</t>
        </is>
      </c>
      <c r="B468" s="68" t="n">
        <v>45721</v>
      </c>
      <c r="C468" s="69" t="n">
        <v>2025</v>
      </c>
      <c r="D468" t="inlineStr">
        <is>
          <t>Mar</t>
        </is>
      </c>
      <c r="E468" t="inlineStr">
        <is>
          <t>Asia</t>
        </is>
      </c>
      <c r="F468" t="inlineStr">
        <is>
          <t>South Korea</t>
        </is>
      </c>
      <c r="G468" t="inlineStr">
        <is>
          <t>Arab Light</t>
        </is>
      </c>
      <c r="H468" t="inlineStr">
        <is>
          <t>Term contract</t>
        </is>
      </c>
      <c r="I468" t="inlineStr">
        <is>
          <t>National oil company</t>
        </is>
      </c>
      <c r="J468" t="inlineStr">
        <is>
          <t>Priya Nair</t>
        </is>
      </c>
      <c r="K468" s="70" t="n">
        <v>1708140</v>
      </c>
      <c r="L468" s="71" t="n">
        <v>73.95999999999999</v>
      </c>
      <c r="M468" s="71" t="n">
        <v>126334034.4</v>
      </c>
      <c r="N468" s="71" t="n">
        <v>0</v>
      </c>
      <c r="O468" s="71" t="n">
        <v>126334034.4</v>
      </c>
      <c r="P468" s="71" t="n">
        <v>29743564.59</v>
      </c>
      <c r="Q468" s="71" t="n">
        <v>96590469.81</v>
      </c>
      <c r="R468" t="inlineStr">
        <is>
          <t>Crude</t>
        </is>
      </c>
      <c r="S468" t="inlineStr">
        <is>
          <t>Yes</t>
        </is>
      </c>
      <c r="T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SA100460</t>
        </is>
      </c>
      <c r="B469" s="68" t="n">
        <v>45721</v>
      </c>
      <c r="C469" s="69" t="n">
        <v>2025</v>
      </c>
      <c r="D469" t="inlineStr">
        <is>
          <t>Mar</t>
        </is>
      </c>
      <c r="E469" t="inlineStr">
        <is>
          <t>Asia</t>
        </is>
      </c>
      <c r="F469" t="inlineStr">
        <is>
          <t>Japan</t>
        </is>
      </c>
      <c r="G469" t="inlineStr">
        <is>
          <t>Gasoline</t>
        </is>
      </c>
      <c r="H469" t="inlineStr">
        <is>
          <t>Term contract</t>
        </is>
      </c>
      <c r="I469" t="inlineStr">
        <is>
          <t>Refiner</t>
        </is>
      </c>
      <c r="J469" t="inlineStr">
        <is>
          <t>Lucas Martin</t>
        </is>
      </c>
      <c r="K469" s="70" t="n">
        <v>561540</v>
      </c>
      <c r="L469" s="71" t="n">
        <v>94.06</v>
      </c>
      <c r="M469" s="71" t="n">
        <v>52818452.4</v>
      </c>
      <c r="N469" s="71" t="n">
        <v>0</v>
      </c>
      <c r="O469" s="71" t="n">
        <v>52818452.4</v>
      </c>
      <c r="P469" s="71" t="n">
        <v>40720047.16</v>
      </c>
      <c r="Q469" s="71" t="n">
        <v>12098405.24</v>
      </c>
      <c r="R469" t="inlineStr">
        <is>
          <t>Refined</t>
        </is>
      </c>
      <c r="S469" t="inlineStr">
        <is>
          <t>Yes</t>
        </is>
      </c>
      <c r="T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SA100461</t>
        </is>
      </c>
      <c r="B470" s="68" t="n">
        <v>45721</v>
      </c>
      <c r="C470" s="69" t="n">
        <v>2025</v>
      </c>
      <c r="D470" t="inlineStr">
        <is>
          <t>Mar</t>
        </is>
      </c>
      <c r="E470" t="inlineStr">
        <is>
          <t>Europe</t>
        </is>
      </c>
      <c r="F470" t="inlineStr">
        <is>
          <t>France</t>
        </is>
      </c>
      <c r="G470" t="inlineStr">
        <is>
          <t>Diesel</t>
        </is>
      </c>
      <c r="H470" t="inlineStr">
        <is>
          <t>Spot</t>
        </is>
      </c>
      <c r="I470" t="inlineStr">
        <is>
          <t>Refiner</t>
        </is>
      </c>
      <c r="J470" t="inlineStr">
        <is>
          <t>Lucas Martin</t>
        </is>
      </c>
      <c r="K470" s="70" t="n">
        <v>496860</v>
      </c>
      <c r="L470" s="71" t="n">
        <v>89.88</v>
      </c>
      <c r="M470" s="71" t="n">
        <v>44657776.8</v>
      </c>
      <c r="N470" s="71" t="n">
        <v>0</v>
      </c>
      <c r="O470" s="71" t="n">
        <v>44657776.8</v>
      </c>
      <c r="P470" s="71" t="n">
        <v>34833487.33</v>
      </c>
      <c r="Q470" s="71" t="n">
        <v>9824289.470000001</v>
      </c>
      <c r="R470" t="inlineStr">
        <is>
          <t>Refined</t>
        </is>
      </c>
      <c r="S470" t="inlineStr">
        <is>
          <t>Yes</t>
        </is>
      </c>
      <c r="T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SA100462</t>
        </is>
      </c>
      <c r="B471" s="68" t="n">
        <v>45722</v>
      </c>
      <c r="C471" s="69" t="n">
        <v>2025</v>
      </c>
      <c r="D471" t="inlineStr">
        <is>
          <t>Mar</t>
        </is>
      </c>
      <c r="E471" t="inlineStr">
        <is>
          <t>Asia</t>
        </is>
      </c>
      <c r="F471" t="inlineStr">
        <is>
          <t>China</t>
        </is>
      </c>
      <c r="G471" t="inlineStr">
        <is>
          <t>Arab Extra Light</t>
        </is>
      </c>
      <c r="H471" t="inlineStr">
        <is>
          <t>Term contract</t>
        </is>
      </c>
      <c r="I471" t="inlineStr">
        <is>
          <t>National oil company</t>
        </is>
      </c>
      <c r="J471" t="inlineStr">
        <is>
          <t>Carlos Silva</t>
        </is>
      </c>
      <c r="K471" s="70" t="n">
        <v>1593480</v>
      </c>
      <c r="L471" s="71" t="n">
        <v>91.83</v>
      </c>
      <c r="M471" s="71" t="n">
        <v>146329268.4</v>
      </c>
      <c r="N471" s="71" t="n">
        <v>0</v>
      </c>
      <c r="O471" s="71" t="n">
        <v>146329268.4</v>
      </c>
      <c r="P471" s="71" t="n">
        <v>29622127.21</v>
      </c>
      <c r="Q471" s="71" t="n">
        <v>116707141.19</v>
      </c>
      <c r="R471" t="inlineStr">
        <is>
          <t>Crude</t>
        </is>
      </c>
      <c r="S471" t="inlineStr">
        <is>
          <t>Yes</t>
        </is>
      </c>
      <c r="T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SA100463</t>
        </is>
      </c>
      <c r="B472" s="68" t="n">
        <v>45722</v>
      </c>
      <c r="C472" s="69" t="n">
        <v>2025</v>
      </c>
      <c r="D472" t="inlineStr">
        <is>
          <t>Mar</t>
        </is>
      </c>
      <c r="E472" t="inlineStr">
        <is>
          <t>Middle East</t>
        </is>
      </c>
      <c r="F472" t="inlineStr">
        <is>
          <t>UAE</t>
        </is>
      </c>
      <c r="G472" t="inlineStr">
        <is>
          <t>Arab Light</t>
        </is>
      </c>
      <c r="H472" t="inlineStr">
        <is>
          <t>Term contract</t>
        </is>
      </c>
      <c r="I472" t="inlineStr">
        <is>
          <t>National oil company</t>
        </is>
      </c>
      <c r="J472" t="inlineStr">
        <is>
          <t>Ruhi Shaikh</t>
        </is>
      </c>
      <c r="K472" s="70" t="n">
        <v>1910020</v>
      </c>
      <c r="L472" s="71" t="n">
        <v>84.95999999999999</v>
      </c>
      <c r="M472" s="71" t="n">
        <v>162275299.2</v>
      </c>
      <c r="N472" s="71" t="n">
        <v>0</v>
      </c>
      <c r="O472" s="71" t="n">
        <v>162275299.2</v>
      </c>
      <c r="P472" s="71" t="n">
        <v>33803421.12</v>
      </c>
      <c r="Q472" s="71" t="n">
        <v>128471878.08</v>
      </c>
      <c r="R472" t="inlineStr">
        <is>
          <t>Crude</t>
        </is>
      </c>
      <c r="S472" t="inlineStr">
        <is>
          <t>Yes</t>
        </is>
      </c>
      <c r="T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SA100464</t>
        </is>
      </c>
      <c r="B473" s="68" t="n">
        <v>45722</v>
      </c>
      <c r="C473" s="69" t="n">
        <v>2025</v>
      </c>
      <c r="D473" t="inlineStr">
        <is>
          <t>Mar</t>
        </is>
      </c>
      <c r="E473" t="inlineStr">
        <is>
          <t>Asia</t>
        </is>
      </c>
      <c r="F473" t="inlineStr">
        <is>
          <t>South Korea</t>
        </is>
      </c>
      <c r="G473" t="inlineStr">
        <is>
          <t>Arab Heavy</t>
        </is>
      </c>
      <c r="H473" t="inlineStr">
        <is>
          <t>Spot</t>
        </is>
      </c>
      <c r="I473" t="inlineStr">
        <is>
          <t>Refiner</t>
        </is>
      </c>
      <c r="J473" t="inlineStr">
        <is>
          <t>Aisha Bello</t>
        </is>
      </c>
      <c r="K473" s="70" t="n">
        <v>1909040</v>
      </c>
      <c r="L473" s="71" t="n">
        <v>78.98999999999999</v>
      </c>
      <c r="M473" s="71" t="n">
        <v>150795069.6</v>
      </c>
      <c r="N473" s="71" t="n">
        <v>1507950.7</v>
      </c>
      <c r="O473" s="71" t="n">
        <v>149287118.9</v>
      </c>
      <c r="P473" s="71" t="n">
        <v>34451044.96</v>
      </c>
      <c r="Q473" s="71" t="n">
        <v>114836073.94</v>
      </c>
      <c r="R473" t="inlineStr">
        <is>
          <t>Crude</t>
        </is>
      </c>
      <c r="S473" t="inlineStr">
        <is>
          <t>Yes</t>
        </is>
      </c>
      <c r="T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SA100465</t>
        </is>
      </c>
      <c r="B474" s="68" t="n">
        <v>45722</v>
      </c>
      <c r="C474" s="69" t="n">
        <v>2025</v>
      </c>
      <c r="D474" t="inlineStr">
        <is>
          <t>Mar</t>
        </is>
      </c>
      <c r="E474" t="inlineStr">
        <is>
          <t>Europe</t>
        </is>
      </c>
      <c r="F474" t="inlineStr">
        <is>
          <t>Italy</t>
        </is>
      </c>
      <c r="G474" t="inlineStr">
        <is>
          <t>Arab Light</t>
        </is>
      </c>
      <c r="H474" t="inlineStr">
        <is>
          <t>Spot</t>
        </is>
      </c>
      <c r="I474" t="inlineStr">
        <is>
          <t>Trader</t>
        </is>
      </c>
      <c r="J474" t="inlineStr">
        <is>
          <t>Shraddha Kulkarni</t>
        </is>
      </c>
      <c r="K474" s="70" t="n">
        <v>1403360</v>
      </c>
      <c r="L474" s="71" t="n">
        <v>77.54000000000001</v>
      </c>
      <c r="M474" s="71" t="n">
        <v>108816534.4</v>
      </c>
      <c r="N474" s="71" t="n">
        <v>2176330.69</v>
      </c>
      <c r="O474" s="71" t="n">
        <v>106640203.71</v>
      </c>
      <c r="P474" s="71" t="n">
        <v>25966431.15</v>
      </c>
      <c r="Q474" s="71" t="n">
        <v>80673772.56</v>
      </c>
      <c r="R474" t="inlineStr">
        <is>
          <t>Crude</t>
        </is>
      </c>
      <c r="S474" t="inlineStr">
        <is>
          <t>Yes</t>
        </is>
      </c>
      <c r="T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SA100466</t>
        </is>
      </c>
      <c r="B475" s="68" t="n">
        <v>45723</v>
      </c>
      <c r="C475" s="69" t="n">
        <v>2025</v>
      </c>
      <c r="D475" t="inlineStr">
        <is>
          <t>Mar</t>
        </is>
      </c>
      <c r="E475" t="inlineStr">
        <is>
          <t>Asia</t>
        </is>
      </c>
      <c r="F475" t="inlineStr">
        <is>
          <t>South Korea</t>
        </is>
      </c>
      <c r="G475" t="inlineStr">
        <is>
          <t>Arab Light</t>
        </is>
      </c>
      <c r="H475" t="inlineStr">
        <is>
          <t>Term contract</t>
        </is>
      </c>
      <c r="I475" t="inlineStr">
        <is>
          <t>National oil company</t>
        </is>
      </c>
      <c r="J475" t="inlineStr">
        <is>
          <t>Aisha Bello</t>
        </is>
      </c>
      <c r="K475" s="70" t="n">
        <v>1315160</v>
      </c>
      <c r="L475" s="71" t="n">
        <v>80.84</v>
      </c>
      <c r="M475" s="71" t="n">
        <v>106317534.4</v>
      </c>
      <c r="N475" s="71" t="n">
        <v>0</v>
      </c>
      <c r="O475" s="71" t="n">
        <v>106317534.4</v>
      </c>
      <c r="P475" s="71" t="n">
        <v>24597347.03</v>
      </c>
      <c r="Q475" s="71" t="n">
        <v>81720187.37</v>
      </c>
      <c r="R475" t="inlineStr">
        <is>
          <t>Crude</t>
        </is>
      </c>
      <c r="S475" t="inlineStr">
        <is>
          <t>Yes</t>
        </is>
      </c>
      <c r="T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SA100467</t>
        </is>
      </c>
      <c r="B476" s="68" t="n">
        <v>45723</v>
      </c>
      <c r="C476" s="69" t="n">
        <v>2025</v>
      </c>
      <c r="D476" t="inlineStr">
        <is>
          <t>Mar</t>
        </is>
      </c>
      <c r="E476" t="inlineStr">
        <is>
          <t>Europe</t>
        </is>
      </c>
      <c r="F476" t="inlineStr">
        <is>
          <t>Netherlands</t>
        </is>
      </c>
      <c r="G476" t="inlineStr">
        <is>
          <t>Arab Medium</t>
        </is>
      </c>
      <c r="H476" t="inlineStr">
        <is>
          <t>Term contract</t>
        </is>
      </c>
      <c r="I476" t="inlineStr">
        <is>
          <t>Refiner</t>
        </is>
      </c>
      <c r="J476" t="inlineStr">
        <is>
          <t>Sara Rossi</t>
        </is>
      </c>
      <c r="K476" s="70" t="n">
        <v>1324960</v>
      </c>
      <c r="L476" s="71" t="n">
        <v>75.28</v>
      </c>
      <c r="M476" s="71" t="n">
        <v>99742988.8</v>
      </c>
      <c r="N476" s="71" t="n">
        <v>997429.89</v>
      </c>
      <c r="O476" s="71" t="n">
        <v>98745558.91</v>
      </c>
      <c r="P476" s="71" t="n">
        <v>23373703.93</v>
      </c>
      <c r="Q476" s="71" t="n">
        <v>75371854.98</v>
      </c>
      <c r="R476" t="inlineStr">
        <is>
          <t>Crude</t>
        </is>
      </c>
      <c r="S476" t="inlineStr">
        <is>
          <t>Yes</t>
        </is>
      </c>
      <c r="T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SA100468</t>
        </is>
      </c>
      <c r="B477" s="68" t="n">
        <v>45723</v>
      </c>
      <c r="C477" s="69" t="n">
        <v>2025</v>
      </c>
      <c r="D477" t="inlineStr">
        <is>
          <t>Mar</t>
        </is>
      </c>
      <c r="E477" t="inlineStr">
        <is>
          <t>Asia</t>
        </is>
      </c>
      <c r="F477" t="inlineStr">
        <is>
          <t>India</t>
        </is>
      </c>
      <c r="G477" t="inlineStr">
        <is>
          <t>Arab Medium</t>
        </is>
      </c>
      <c r="H477" t="inlineStr">
        <is>
          <t>Spot</t>
        </is>
      </c>
      <c r="I477" t="inlineStr">
        <is>
          <t>Refiner</t>
        </is>
      </c>
      <c r="J477" t="inlineStr">
        <is>
          <t>Shraddha Kulkarni</t>
        </is>
      </c>
      <c r="K477" s="70" t="n">
        <v>806540</v>
      </c>
      <c r="L477" s="71" t="n">
        <v>75.37</v>
      </c>
      <c r="M477" s="71" t="n">
        <v>60788919.8</v>
      </c>
      <c r="N477" s="71" t="n">
        <v>607889.2</v>
      </c>
      <c r="O477" s="71" t="n">
        <v>60181030.6</v>
      </c>
      <c r="P477" s="71" t="n">
        <v>14138047.51</v>
      </c>
      <c r="Q477" s="71" t="n">
        <v>46042983.09</v>
      </c>
      <c r="R477" t="inlineStr">
        <is>
          <t>Crude</t>
        </is>
      </c>
      <c r="S477" t="inlineStr">
        <is>
          <t>Yes</t>
        </is>
      </c>
      <c r="T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SA100469</t>
        </is>
      </c>
      <c r="B478" s="68" t="n">
        <v>45723</v>
      </c>
      <c r="C478" s="69" t="n">
        <v>2025</v>
      </c>
      <c r="D478" t="inlineStr">
        <is>
          <t>Mar</t>
        </is>
      </c>
      <c r="E478" t="inlineStr">
        <is>
          <t>Middle East</t>
        </is>
      </c>
      <c r="F478" t="inlineStr">
        <is>
          <t>UAE</t>
        </is>
      </c>
      <c r="G478" t="inlineStr">
        <is>
          <t>Arab Light</t>
        </is>
      </c>
      <c r="H478" t="inlineStr">
        <is>
          <t>Term contract</t>
        </is>
      </c>
      <c r="I478" t="inlineStr">
        <is>
          <t>Refiner</t>
        </is>
      </c>
      <c r="J478" t="inlineStr">
        <is>
          <t>Fatima Al-Saud</t>
        </is>
      </c>
      <c r="K478" s="70" t="n">
        <v>1827700</v>
      </c>
      <c r="L478" s="71" t="n">
        <v>81.22</v>
      </c>
      <c r="M478" s="71" t="n">
        <v>148445794</v>
      </c>
      <c r="N478" s="71" t="n">
        <v>2968915.88</v>
      </c>
      <c r="O478" s="71" t="n">
        <v>145476878.12</v>
      </c>
      <c r="P478" s="71" t="n">
        <v>31666472.14</v>
      </c>
      <c r="Q478" s="71" t="n">
        <v>113810405.98</v>
      </c>
      <c r="R478" t="inlineStr">
        <is>
          <t>Crude</t>
        </is>
      </c>
      <c r="S478" t="inlineStr">
        <is>
          <t>Yes</t>
        </is>
      </c>
      <c r="T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SA100470</t>
        </is>
      </c>
      <c r="B479" s="68" t="n">
        <v>45723</v>
      </c>
      <c r="C479" s="69" t="n">
        <v>2025</v>
      </c>
      <c r="D479" t="inlineStr">
        <is>
          <t>Mar</t>
        </is>
      </c>
      <c r="E479" t="inlineStr">
        <is>
          <t>Middle East</t>
        </is>
      </c>
      <c r="F479" t="inlineStr">
        <is>
          <t>Bahrain</t>
        </is>
      </c>
      <c r="G479" t="inlineStr">
        <is>
          <t>Arab Light</t>
        </is>
      </c>
      <c r="H479" t="inlineStr">
        <is>
          <t>Term contract</t>
        </is>
      </c>
      <c r="I479" t="inlineStr">
        <is>
          <t>National oil company</t>
        </is>
      </c>
      <c r="J479" t="inlineStr">
        <is>
          <t>Fatima Al-Saud</t>
        </is>
      </c>
      <c r="K479" s="70" t="n">
        <v>1341620</v>
      </c>
      <c r="L479" s="71" t="n">
        <v>80.14</v>
      </c>
      <c r="M479" s="71" t="n">
        <v>107517426.8</v>
      </c>
      <c r="N479" s="71" t="n">
        <v>2150348.54</v>
      </c>
      <c r="O479" s="71" t="n">
        <v>105367078.26</v>
      </c>
      <c r="P479" s="71" t="n">
        <v>23954589.48</v>
      </c>
      <c r="Q479" s="71" t="n">
        <v>81412488.78</v>
      </c>
      <c r="R479" t="inlineStr">
        <is>
          <t>Crude</t>
        </is>
      </c>
      <c r="S479" t="inlineStr">
        <is>
          <t>Yes</t>
        </is>
      </c>
      <c r="T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SA100471</t>
        </is>
      </c>
      <c r="B480" s="68" t="n">
        <v>45723</v>
      </c>
      <c r="C480" s="69" t="n">
        <v>2025</v>
      </c>
      <c r="D480" t="inlineStr">
        <is>
          <t>Mar</t>
        </is>
      </c>
      <c r="E480" t="inlineStr">
        <is>
          <t>Middle East</t>
        </is>
      </c>
      <c r="F480" t="inlineStr">
        <is>
          <t>Bahrain</t>
        </is>
      </c>
      <c r="G480" t="inlineStr">
        <is>
          <t>Arab Medium</t>
        </is>
      </c>
      <c r="H480" t="inlineStr">
        <is>
          <t>Term contract</t>
        </is>
      </c>
      <c r="I480" t="inlineStr">
        <is>
          <t>Trader</t>
        </is>
      </c>
      <c r="J480" t="inlineStr">
        <is>
          <t>Emma Clarke</t>
        </is>
      </c>
      <c r="K480" s="70" t="n">
        <v>1081920</v>
      </c>
      <c r="L480" s="71" t="n">
        <v>75.64</v>
      </c>
      <c r="M480" s="71" t="n">
        <v>81836428.8</v>
      </c>
      <c r="N480" s="71" t="n">
        <v>1636728.58</v>
      </c>
      <c r="O480" s="71" t="n">
        <v>80199700.22</v>
      </c>
      <c r="P480" s="71" t="n">
        <v>19392014.66</v>
      </c>
      <c r="Q480" s="71" t="n">
        <v>60807685.56</v>
      </c>
      <c r="R480" t="inlineStr">
        <is>
          <t>Crude</t>
        </is>
      </c>
      <c r="S480" t="inlineStr">
        <is>
          <t>Yes</t>
        </is>
      </c>
      <c r="T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SA100472</t>
        </is>
      </c>
      <c r="B481" s="68" t="n">
        <v>45724</v>
      </c>
      <c r="C481" s="69" t="n">
        <v>2025</v>
      </c>
      <c r="D481" t="inlineStr">
        <is>
          <t>Mar</t>
        </is>
      </c>
      <c r="E481" t="inlineStr">
        <is>
          <t>Middle East</t>
        </is>
      </c>
      <c r="F481" t="inlineStr">
        <is>
          <t>Saudi Arabia</t>
        </is>
      </c>
      <c r="G481" t="inlineStr">
        <is>
          <t>Arab Light</t>
        </is>
      </c>
      <c r="H481" t="inlineStr">
        <is>
          <t>Domestic</t>
        </is>
      </c>
      <c r="I481" t="inlineStr">
        <is>
          <t>Refiner</t>
        </is>
      </c>
      <c r="J481" t="inlineStr">
        <is>
          <t>Wei Chen</t>
        </is>
      </c>
      <c r="K481" s="70" t="n">
        <v>1139740</v>
      </c>
      <c r="L481" s="71" t="n">
        <v>75.27</v>
      </c>
      <c r="M481" s="71" t="n">
        <v>85788229.8</v>
      </c>
      <c r="N481" s="71" t="n">
        <v>0</v>
      </c>
      <c r="O481" s="71" t="n">
        <v>85788229.8</v>
      </c>
      <c r="P481" s="71" t="n">
        <v>21312222.09</v>
      </c>
      <c r="Q481" s="71" t="n">
        <v>64476007.71</v>
      </c>
      <c r="R481" t="inlineStr">
        <is>
          <t>Crude</t>
        </is>
      </c>
      <c r="S481" t="inlineStr">
        <is>
          <t>No</t>
        </is>
      </c>
      <c r="T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SA100473</t>
        </is>
      </c>
      <c r="B482" s="68" t="n">
        <v>45724</v>
      </c>
      <c r="C482" s="69" t="n">
        <v>2025</v>
      </c>
      <c r="D482" t="inlineStr">
        <is>
          <t>Mar</t>
        </is>
      </c>
      <c r="E482" t="inlineStr">
        <is>
          <t>Europe</t>
        </is>
      </c>
      <c r="F482" t="inlineStr">
        <is>
          <t>France</t>
        </is>
      </c>
      <c r="G482" t="inlineStr">
        <is>
          <t>Arab Light</t>
        </is>
      </c>
      <c r="H482" t="inlineStr">
        <is>
          <t>Spot</t>
        </is>
      </c>
      <c r="I482" t="inlineStr">
        <is>
          <t>National oil company</t>
        </is>
      </c>
      <c r="J482" t="inlineStr">
        <is>
          <t>Yuki Sato</t>
        </is>
      </c>
      <c r="K482" s="70" t="n">
        <v>1141700</v>
      </c>
      <c r="L482" s="71" t="n">
        <v>76.94</v>
      </c>
      <c r="M482" s="71" t="n">
        <v>87842398</v>
      </c>
      <c r="N482" s="71" t="n">
        <v>1756847.96</v>
      </c>
      <c r="O482" s="71" t="n">
        <v>86085550.04000001</v>
      </c>
      <c r="P482" s="71" t="n">
        <v>20608426.48</v>
      </c>
      <c r="Q482" s="71" t="n">
        <v>65477123.56</v>
      </c>
      <c r="R482" t="inlineStr">
        <is>
          <t>Crude</t>
        </is>
      </c>
      <c r="S482" t="inlineStr">
        <is>
          <t>Yes</t>
        </is>
      </c>
      <c r="T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SA100474</t>
        </is>
      </c>
      <c r="B483" s="68" t="n">
        <v>45724</v>
      </c>
      <c r="C483" s="69" t="n">
        <v>2025</v>
      </c>
      <c r="D483" t="inlineStr">
        <is>
          <t>Mar</t>
        </is>
      </c>
      <c r="E483" t="inlineStr">
        <is>
          <t>Asia</t>
        </is>
      </c>
      <c r="F483" t="inlineStr">
        <is>
          <t>Japan</t>
        </is>
      </c>
      <c r="G483" t="inlineStr">
        <is>
          <t>Arab Heavy</t>
        </is>
      </c>
      <c r="H483" t="inlineStr">
        <is>
          <t>Spot</t>
        </is>
      </c>
      <c r="I483" t="inlineStr">
        <is>
          <t>National oil company</t>
        </is>
      </c>
      <c r="J483" t="inlineStr">
        <is>
          <t>Shraddha Kulkarni</t>
        </is>
      </c>
      <c r="K483" s="70" t="n">
        <v>806540</v>
      </c>
      <c r="L483" s="71" t="n">
        <v>82.52</v>
      </c>
      <c r="M483" s="71" t="n">
        <v>66555680.8</v>
      </c>
      <c r="N483" s="71" t="n">
        <v>0</v>
      </c>
      <c r="O483" s="71" t="n">
        <v>66555680.8</v>
      </c>
      <c r="P483" s="71" t="n">
        <v>14609346.04</v>
      </c>
      <c r="Q483" s="71" t="n">
        <v>51946334.76</v>
      </c>
      <c r="R483" t="inlineStr">
        <is>
          <t>Crude</t>
        </is>
      </c>
      <c r="S483" t="inlineStr">
        <is>
          <t>Yes</t>
        </is>
      </c>
      <c r="T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SA100475</t>
        </is>
      </c>
      <c r="B484" s="68" t="n">
        <v>45724</v>
      </c>
      <c r="C484" s="69" t="n">
        <v>2025</v>
      </c>
      <c r="D484" t="inlineStr">
        <is>
          <t>Mar</t>
        </is>
      </c>
      <c r="E484" t="inlineStr">
        <is>
          <t>Asia</t>
        </is>
      </c>
      <c r="F484" t="inlineStr">
        <is>
          <t>Japan</t>
        </is>
      </c>
      <c r="G484" t="inlineStr">
        <is>
          <t>Arab Light</t>
        </is>
      </c>
      <c r="H484" t="inlineStr">
        <is>
          <t>Term contract</t>
        </is>
      </c>
      <c r="I484" t="inlineStr">
        <is>
          <t>Refiner</t>
        </is>
      </c>
      <c r="J484" t="inlineStr">
        <is>
          <t>Zoya Ahmed</t>
        </is>
      </c>
      <c r="K484" s="70" t="n">
        <v>465500</v>
      </c>
      <c r="L484" s="71" t="n">
        <v>78.11</v>
      </c>
      <c r="M484" s="71" t="n">
        <v>36360205</v>
      </c>
      <c r="N484" s="71" t="n">
        <v>0</v>
      </c>
      <c r="O484" s="71" t="n">
        <v>36360205</v>
      </c>
      <c r="P484" s="71" t="n">
        <v>8666361.65</v>
      </c>
      <c r="Q484" s="71" t="n">
        <v>27693843.35</v>
      </c>
      <c r="R484" t="inlineStr">
        <is>
          <t>Crude</t>
        </is>
      </c>
      <c r="S484" t="inlineStr">
        <is>
          <t>Yes</t>
        </is>
      </c>
      <c r="T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SA100476</t>
        </is>
      </c>
      <c r="B485" s="68" t="n">
        <v>45724</v>
      </c>
      <c r="C485" s="69" t="n">
        <v>2025</v>
      </c>
      <c r="D485" t="inlineStr">
        <is>
          <t>Mar</t>
        </is>
      </c>
      <c r="E485" t="inlineStr">
        <is>
          <t>Asia</t>
        </is>
      </c>
      <c r="F485" t="inlineStr">
        <is>
          <t>China</t>
        </is>
      </c>
      <c r="G485" t="inlineStr">
        <is>
          <t>Arab Light</t>
        </is>
      </c>
      <c r="H485" t="inlineStr">
        <is>
          <t>Term contract</t>
        </is>
      </c>
      <c r="I485" t="inlineStr">
        <is>
          <t>Refiner</t>
        </is>
      </c>
      <c r="J485" t="inlineStr">
        <is>
          <t>Yuki Sato</t>
        </is>
      </c>
      <c r="K485" s="70" t="n">
        <v>1658160</v>
      </c>
      <c r="L485" s="71" t="n">
        <v>85.94</v>
      </c>
      <c r="M485" s="71" t="n">
        <v>142502270.4</v>
      </c>
      <c r="N485" s="71" t="n">
        <v>0</v>
      </c>
      <c r="O485" s="71" t="n">
        <v>142502270.4</v>
      </c>
      <c r="P485" s="71" t="n">
        <v>29169070.84</v>
      </c>
      <c r="Q485" s="71" t="n">
        <v>113333199.56</v>
      </c>
      <c r="R485" t="inlineStr">
        <is>
          <t>Crude</t>
        </is>
      </c>
      <c r="S485" t="inlineStr">
        <is>
          <t>Yes</t>
        </is>
      </c>
      <c r="T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SA100477</t>
        </is>
      </c>
      <c r="B486" s="68" t="n">
        <v>45724</v>
      </c>
      <c r="C486" s="69" t="n">
        <v>2025</v>
      </c>
      <c r="D486" t="inlineStr">
        <is>
          <t>Mar</t>
        </is>
      </c>
      <c r="E486" t="inlineStr">
        <is>
          <t>Middle East</t>
        </is>
      </c>
      <c r="F486" t="inlineStr">
        <is>
          <t>UAE</t>
        </is>
      </c>
      <c r="G486" t="inlineStr">
        <is>
          <t>Diesel</t>
        </is>
      </c>
      <c r="H486" t="inlineStr">
        <is>
          <t>Term contract</t>
        </is>
      </c>
      <c r="I486" t="inlineStr">
        <is>
          <t>Refiner</t>
        </is>
      </c>
      <c r="J486" t="inlineStr">
        <is>
          <t>Lucas Martin</t>
        </is>
      </c>
      <c r="K486" s="70" t="n">
        <v>106820</v>
      </c>
      <c r="L486" s="71" t="n">
        <v>96.03</v>
      </c>
      <c r="M486" s="71" t="n">
        <v>10257924.6</v>
      </c>
      <c r="N486" s="71" t="n">
        <v>0</v>
      </c>
      <c r="O486" s="71" t="n">
        <v>10257924.6</v>
      </c>
      <c r="P486" s="71" t="n">
        <v>7646373.08</v>
      </c>
      <c r="Q486" s="71" t="n">
        <v>2611551.52</v>
      </c>
      <c r="R486" t="inlineStr">
        <is>
          <t>Refined</t>
        </is>
      </c>
      <c r="S486" t="inlineStr">
        <is>
          <t>Yes</t>
        </is>
      </c>
      <c r="T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SA100478</t>
        </is>
      </c>
      <c r="B487" s="68" t="n">
        <v>45724</v>
      </c>
      <c r="C487" s="69" t="n">
        <v>2025</v>
      </c>
      <c r="D487" t="inlineStr">
        <is>
          <t>Mar</t>
        </is>
      </c>
      <c r="E487" t="inlineStr">
        <is>
          <t>North America</t>
        </is>
      </c>
      <c r="F487" t="inlineStr">
        <is>
          <t>USA</t>
        </is>
      </c>
      <c r="G487" t="inlineStr">
        <is>
          <t>Arab Medium</t>
        </is>
      </c>
      <c r="H487" t="inlineStr">
        <is>
          <t>Term contract</t>
        </is>
      </c>
      <c r="I487" t="inlineStr">
        <is>
          <t>National oil company</t>
        </is>
      </c>
      <c r="J487" t="inlineStr">
        <is>
          <t>Sophie Müller</t>
        </is>
      </c>
      <c r="K487" s="70" t="n">
        <v>862400</v>
      </c>
      <c r="L487" s="71" t="n">
        <v>76.65000000000001</v>
      </c>
      <c r="M487" s="71" t="n">
        <v>66102960</v>
      </c>
      <c r="N487" s="71" t="n">
        <v>0</v>
      </c>
      <c r="O487" s="71" t="n">
        <v>66102960</v>
      </c>
      <c r="P487" s="71" t="n">
        <v>15766770.99</v>
      </c>
      <c r="Q487" s="71" t="n">
        <v>50336189.01</v>
      </c>
      <c r="R487" t="inlineStr">
        <is>
          <t>Crude</t>
        </is>
      </c>
      <c r="S487" t="inlineStr">
        <is>
          <t>Yes</t>
        </is>
      </c>
      <c r="T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SA100479</t>
        </is>
      </c>
      <c r="B488" s="68" t="n">
        <v>45724</v>
      </c>
      <c r="C488" s="69" t="n">
        <v>2025</v>
      </c>
      <c r="D488" t="inlineStr">
        <is>
          <t>Mar</t>
        </is>
      </c>
      <c r="E488" t="inlineStr">
        <is>
          <t>Middle East</t>
        </is>
      </c>
      <c r="F488" t="inlineStr">
        <is>
          <t>Bahrain</t>
        </is>
      </c>
      <c r="G488" t="inlineStr">
        <is>
          <t>Arab Medium</t>
        </is>
      </c>
      <c r="H488" t="inlineStr">
        <is>
          <t>Spot</t>
        </is>
      </c>
      <c r="I488" t="inlineStr">
        <is>
          <t>Refiner</t>
        </is>
      </c>
      <c r="J488" t="inlineStr">
        <is>
          <t>Wei Chen</t>
        </is>
      </c>
      <c r="K488" s="70" t="n">
        <v>941780</v>
      </c>
      <c r="L488" s="71" t="n">
        <v>72.13</v>
      </c>
      <c r="M488" s="71" t="n">
        <v>67930591.40000001</v>
      </c>
      <c r="N488" s="71" t="n">
        <v>0</v>
      </c>
      <c r="O488" s="71" t="n">
        <v>67930591.40000001</v>
      </c>
      <c r="P488" s="71" t="n">
        <v>16307620.44</v>
      </c>
      <c r="Q488" s="71" t="n">
        <v>51622970.96</v>
      </c>
      <c r="R488" t="inlineStr">
        <is>
          <t>Crude</t>
        </is>
      </c>
      <c r="S488" t="inlineStr">
        <is>
          <t>Yes</t>
        </is>
      </c>
      <c r="T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SA100480</t>
        </is>
      </c>
      <c r="B489" s="68" t="n">
        <v>45725</v>
      </c>
      <c r="C489" s="69" t="n">
        <v>2025</v>
      </c>
      <c r="D489" t="inlineStr">
        <is>
          <t>Mar</t>
        </is>
      </c>
      <c r="E489" t="inlineStr">
        <is>
          <t>Asia</t>
        </is>
      </c>
      <c r="F489" t="inlineStr">
        <is>
          <t>China</t>
        </is>
      </c>
      <c r="G489" t="inlineStr">
        <is>
          <t>Arab Light</t>
        </is>
      </c>
      <c r="H489" t="inlineStr">
        <is>
          <t>Term contract</t>
        </is>
      </c>
      <c r="I489" t="inlineStr">
        <is>
          <t>Refiner</t>
        </is>
      </c>
      <c r="J489" t="inlineStr">
        <is>
          <t>Aisha Bello</t>
        </is>
      </c>
      <c r="K489" s="70" t="n">
        <v>1256360</v>
      </c>
      <c r="L489" s="71" t="n">
        <v>82.06</v>
      </c>
      <c r="M489" s="71" t="n">
        <v>103096901.6</v>
      </c>
      <c r="N489" s="71" t="n">
        <v>2061938.03</v>
      </c>
      <c r="O489" s="71" t="n">
        <v>101034963.57</v>
      </c>
      <c r="P489" s="71" t="n">
        <v>22934648.75</v>
      </c>
      <c r="Q489" s="71" t="n">
        <v>78100314.81999999</v>
      </c>
      <c r="R489" t="inlineStr">
        <is>
          <t>Crude</t>
        </is>
      </c>
      <c r="S489" t="inlineStr">
        <is>
          <t>Yes</t>
        </is>
      </c>
      <c r="T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SA100481</t>
        </is>
      </c>
      <c r="B490" s="68" t="n">
        <v>45725</v>
      </c>
      <c r="C490" s="69" t="n">
        <v>2025</v>
      </c>
      <c r="D490" t="inlineStr">
        <is>
          <t>Mar</t>
        </is>
      </c>
      <c r="E490" t="inlineStr">
        <is>
          <t>Asia</t>
        </is>
      </c>
      <c r="F490" t="inlineStr">
        <is>
          <t>China</t>
        </is>
      </c>
      <c r="G490" t="inlineStr">
        <is>
          <t>Gasoline</t>
        </is>
      </c>
      <c r="H490" t="inlineStr">
        <is>
          <t>Term contract</t>
        </is>
      </c>
      <c r="I490" t="inlineStr">
        <is>
          <t>Trader</t>
        </is>
      </c>
      <c r="J490" t="inlineStr">
        <is>
          <t>Liam O'Brien</t>
        </is>
      </c>
      <c r="K490" s="70" t="n">
        <v>343000</v>
      </c>
      <c r="L490" s="71" t="n">
        <v>94.42</v>
      </c>
      <c r="M490" s="71" t="n">
        <v>32386060</v>
      </c>
      <c r="N490" s="71" t="n">
        <v>647721.2</v>
      </c>
      <c r="O490" s="71" t="n">
        <v>31738338.8</v>
      </c>
      <c r="P490" s="71" t="n">
        <v>24446197.94</v>
      </c>
      <c r="Q490" s="71" t="n">
        <v>7292140.86</v>
      </c>
      <c r="R490" t="inlineStr">
        <is>
          <t>Refined</t>
        </is>
      </c>
      <c r="S490" t="inlineStr">
        <is>
          <t>Yes</t>
        </is>
      </c>
      <c r="T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SA100482</t>
        </is>
      </c>
      <c r="B491" s="68" t="n">
        <v>45725</v>
      </c>
      <c r="C491" s="69" t="n">
        <v>2025</v>
      </c>
      <c r="D491" t="inlineStr">
        <is>
          <t>Mar</t>
        </is>
      </c>
      <c r="E491" t="inlineStr">
        <is>
          <t>Asia</t>
        </is>
      </c>
      <c r="F491" t="inlineStr">
        <is>
          <t>South Korea</t>
        </is>
      </c>
      <c r="G491" t="inlineStr">
        <is>
          <t>Jet fuel</t>
        </is>
      </c>
      <c r="H491" t="inlineStr">
        <is>
          <t>Term contract</t>
        </is>
      </c>
      <c r="I491" t="inlineStr">
        <is>
          <t>Trader</t>
        </is>
      </c>
      <c r="J491" t="inlineStr">
        <is>
          <t>Ana Costa</t>
        </is>
      </c>
      <c r="K491" s="70" t="n">
        <v>118580</v>
      </c>
      <c r="L491" s="71" t="n">
        <v>98.51000000000001</v>
      </c>
      <c r="M491" s="71" t="n">
        <v>11681315.8</v>
      </c>
      <c r="N491" s="71" t="n">
        <v>0</v>
      </c>
      <c r="O491" s="71" t="n">
        <v>11681315.8</v>
      </c>
      <c r="P491" s="71" t="n">
        <v>8587436.800000001</v>
      </c>
      <c r="Q491" s="71" t="n">
        <v>3093879</v>
      </c>
      <c r="R491" t="inlineStr">
        <is>
          <t>Refined</t>
        </is>
      </c>
      <c r="S491" t="inlineStr">
        <is>
          <t>Yes</t>
        </is>
      </c>
      <c r="T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SA100483</t>
        </is>
      </c>
      <c r="B492" s="68" t="n">
        <v>45725</v>
      </c>
      <c r="C492" s="69" t="n">
        <v>2025</v>
      </c>
      <c r="D492" t="inlineStr">
        <is>
          <t>Mar</t>
        </is>
      </c>
      <c r="E492" t="inlineStr">
        <is>
          <t>Europe</t>
        </is>
      </c>
      <c r="F492" t="inlineStr">
        <is>
          <t>France</t>
        </is>
      </c>
      <c r="G492" t="inlineStr">
        <is>
          <t>Diesel</t>
        </is>
      </c>
      <c r="H492" t="inlineStr">
        <is>
          <t>Spot</t>
        </is>
      </c>
      <c r="I492" t="inlineStr">
        <is>
          <t>Trader</t>
        </is>
      </c>
      <c r="J492" t="inlineStr">
        <is>
          <t>Amir Khan</t>
        </is>
      </c>
      <c r="K492" s="70" t="n">
        <v>147000</v>
      </c>
      <c r="L492" s="71" t="n">
        <v>93.76000000000001</v>
      </c>
      <c r="M492" s="71" t="n">
        <v>13782720</v>
      </c>
      <c r="N492" s="71" t="n">
        <v>0</v>
      </c>
      <c r="O492" s="71" t="n">
        <v>13782720</v>
      </c>
      <c r="P492" s="71" t="n">
        <v>10611375.36</v>
      </c>
      <c r="Q492" s="71" t="n">
        <v>3171344.64</v>
      </c>
      <c r="R492" t="inlineStr">
        <is>
          <t>Refined</t>
        </is>
      </c>
      <c r="S492" t="inlineStr">
        <is>
          <t>Yes</t>
        </is>
      </c>
      <c r="T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SA100484</t>
        </is>
      </c>
      <c r="B493" s="68" t="n">
        <v>45725</v>
      </c>
      <c r="C493" s="69" t="n">
        <v>2025</v>
      </c>
      <c r="D493" t="inlineStr">
        <is>
          <t>Mar</t>
        </is>
      </c>
      <c r="E493" t="inlineStr">
        <is>
          <t>Asia</t>
        </is>
      </c>
      <c r="F493" t="inlineStr">
        <is>
          <t>South Korea</t>
        </is>
      </c>
      <c r="G493" t="inlineStr">
        <is>
          <t>Arab Medium</t>
        </is>
      </c>
      <c r="H493" t="inlineStr">
        <is>
          <t>Term contract</t>
        </is>
      </c>
      <c r="I493" t="inlineStr">
        <is>
          <t>Trader</t>
        </is>
      </c>
      <c r="J493" t="inlineStr">
        <is>
          <t>Sophie Müller</t>
        </is>
      </c>
      <c r="K493" s="70" t="n">
        <v>477260</v>
      </c>
      <c r="L493" s="71" t="n">
        <v>87.97</v>
      </c>
      <c r="M493" s="71" t="n">
        <v>41984562.2</v>
      </c>
      <c r="N493" s="71" t="n">
        <v>419845.62</v>
      </c>
      <c r="O493" s="71" t="n">
        <v>41564716.58</v>
      </c>
      <c r="P493" s="71" t="n">
        <v>8216494.85</v>
      </c>
      <c r="Q493" s="71" t="n">
        <v>33348221.73</v>
      </c>
      <c r="R493" t="inlineStr">
        <is>
          <t>Crude</t>
        </is>
      </c>
      <c r="S493" t="inlineStr">
        <is>
          <t>Yes</t>
        </is>
      </c>
      <c r="T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SA100485</t>
        </is>
      </c>
      <c r="B494" s="68" t="n">
        <v>45725</v>
      </c>
      <c r="C494" s="69" t="n">
        <v>2025</v>
      </c>
      <c r="D494" t="inlineStr">
        <is>
          <t>Mar</t>
        </is>
      </c>
      <c r="E494" t="inlineStr">
        <is>
          <t>Europe</t>
        </is>
      </c>
      <c r="F494" t="inlineStr">
        <is>
          <t>France</t>
        </is>
      </c>
      <c r="G494" t="inlineStr">
        <is>
          <t>Arab Medium</t>
        </is>
      </c>
      <c r="H494" t="inlineStr">
        <is>
          <t>Spot</t>
        </is>
      </c>
      <c r="I494" t="inlineStr">
        <is>
          <t>Refiner</t>
        </is>
      </c>
      <c r="J494" t="inlineStr">
        <is>
          <t>Yuki Sato</t>
        </is>
      </c>
      <c r="K494" s="70" t="n">
        <v>649740</v>
      </c>
      <c r="L494" s="71" t="n">
        <v>84.16</v>
      </c>
      <c r="M494" s="71" t="n">
        <v>54682118.4</v>
      </c>
      <c r="N494" s="71" t="n">
        <v>0</v>
      </c>
      <c r="O494" s="71" t="n">
        <v>54682118.4</v>
      </c>
      <c r="P494" s="71" t="n">
        <v>11207675.59</v>
      </c>
      <c r="Q494" s="71" t="n">
        <v>43474442.81</v>
      </c>
      <c r="R494" t="inlineStr">
        <is>
          <t>Crude</t>
        </is>
      </c>
      <c r="S494" t="inlineStr">
        <is>
          <t>Yes</t>
        </is>
      </c>
      <c r="T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SA100486</t>
        </is>
      </c>
      <c r="B495" s="68" t="n">
        <v>45725</v>
      </c>
      <c r="C495" s="69" t="n">
        <v>2025</v>
      </c>
      <c r="D495" t="inlineStr">
        <is>
          <t>Mar</t>
        </is>
      </c>
      <c r="E495" t="inlineStr">
        <is>
          <t>Asia</t>
        </is>
      </c>
      <c r="F495" t="inlineStr">
        <is>
          <t>South Korea</t>
        </is>
      </c>
      <c r="G495" t="inlineStr">
        <is>
          <t>Arab Light</t>
        </is>
      </c>
      <c r="H495" t="inlineStr">
        <is>
          <t>Term contract</t>
        </is>
      </c>
      <c r="I495" t="inlineStr">
        <is>
          <t>National oil company</t>
        </is>
      </c>
      <c r="J495" t="inlineStr">
        <is>
          <t>Ana Costa</t>
        </is>
      </c>
      <c r="K495" s="70" t="n">
        <v>1884540</v>
      </c>
      <c r="L495" s="71" t="n">
        <v>85.90000000000001</v>
      </c>
      <c r="M495" s="71" t="n">
        <v>161881986</v>
      </c>
      <c r="N495" s="71" t="n">
        <v>0</v>
      </c>
      <c r="O495" s="71" t="n">
        <v>161881986</v>
      </c>
      <c r="P495" s="71" t="n">
        <v>32842052.43</v>
      </c>
      <c r="Q495" s="71" t="n">
        <v>129039933.57</v>
      </c>
      <c r="R495" t="inlineStr">
        <is>
          <t>Crude</t>
        </is>
      </c>
      <c r="S495" t="inlineStr">
        <is>
          <t>Yes</t>
        </is>
      </c>
      <c r="T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SA100487</t>
        </is>
      </c>
      <c r="B496" s="68" t="n">
        <v>45725</v>
      </c>
      <c r="C496" s="69" t="n">
        <v>2025</v>
      </c>
      <c r="D496" t="inlineStr">
        <is>
          <t>Mar</t>
        </is>
      </c>
      <c r="E496" t="inlineStr">
        <is>
          <t>Asia</t>
        </is>
      </c>
      <c r="F496" t="inlineStr">
        <is>
          <t>South Korea</t>
        </is>
      </c>
      <c r="G496" t="inlineStr">
        <is>
          <t>Arab Light</t>
        </is>
      </c>
      <c r="H496" t="inlineStr">
        <is>
          <t>Spot</t>
        </is>
      </c>
      <c r="I496" t="inlineStr">
        <is>
          <t>National oil company</t>
        </is>
      </c>
      <c r="J496" t="inlineStr">
        <is>
          <t>Shraddha Kulkarni</t>
        </is>
      </c>
      <c r="K496" s="70" t="n">
        <v>833000</v>
      </c>
      <c r="L496" s="71" t="n">
        <v>74.59</v>
      </c>
      <c r="M496" s="71" t="n">
        <v>62133470</v>
      </c>
      <c r="N496" s="71" t="n">
        <v>1242669.4</v>
      </c>
      <c r="O496" s="71" t="n">
        <v>60890800.6</v>
      </c>
      <c r="P496" s="71" t="n">
        <v>15425447.52</v>
      </c>
      <c r="Q496" s="71" t="n">
        <v>45465353.08</v>
      </c>
      <c r="R496" t="inlineStr">
        <is>
          <t>Crude</t>
        </is>
      </c>
      <c r="S496" t="inlineStr">
        <is>
          <t>Yes</t>
        </is>
      </c>
      <c r="T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SA100488</t>
        </is>
      </c>
      <c r="B497" s="68" t="n">
        <v>45726</v>
      </c>
      <c r="C497" s="69" t="n">
        <v>2025</v>
      </c>
      <c r="D497" t="inlineStr">
        <is>
          <t>Mar</t>
        </is>
      </c>
      <c r="E497" t="inlineStr">
        <is>
          <t>Asia</t>
        </is>
      </c>
      <c r="F497" t="inlineStr">
        <is>
          <t>China</t>
        </is>
      </c>
      <c r="G497" t="inlineStr">
        <is>
          <t>Arab Extra Light</t>
        </is>
      </c>
      <c r="H497" t="inlineStr">
        <is>
          <t>Spot</t>
        </is>
      </c>
      <c r="I497" t="inlineStr">
        <is>
          <t>National oil company</t>
        </is>
      </c>
      <c r="J497" t="inlineStr">
        <is>
          <t>Ravindra Patil</t>
        </is>
      </c>
      <c r="K497" s="70" t="n">
        <v>436100</v>
      </c>
      <c r="L497" s="71" t="n">
        <v>81.22</v>
      </c>
      <c r="M497" s="71" t="n">
        <v>35420042</v>
      </c>
      <c r="N497" s="71" t="n">
        <v>708400.84</v>
      </c>
      <c r="O497" s="71" t="n">
        <v>34711641.16</v>
      </c>
      <c r="P497" s="71" t="n">
        <v>8263543.68</v>
      </c>
      <c r="Q497" s="71" t="n">
        <v>26448097.48</v>
      </c>
      <c r="R497" t="inlineStr">
        <is>
          <t>Crude</t>
        </is>
      </c>
      <c r="S497" t="inlineStr">
        <is>
          <t>Yes</t>
        </is>
      </c>
      <c r="T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SA100489</t>
        </is>
      </c>
      <c r="B498" s="68" t="n">
        <v>45726</v>
      </c>
      <c r="C498" s="69" t="n">
        <v>2025</v>
      </c>
      <c r="D498" t="inlineStr">
        <is>
          <t>Mar</t>
        </is>
      </c>
      <c r="E498" t="inlineStr">
        <is>
          <t>Asia</t>
        </is>
      </c>
      <c r="F498" t="inlineStr">
        <is>
          <t>India</t>
        </is>
      </c>
      <c r="G498" t="inlineStr">
        <is>
          <t>Arab Light</t>
        </is>
      </c>
      <c r="H498" t="inlineStr">
        <is>
          <t>Spot</t>
        </is>
      </c>
      <c r="I498" t="inlineStr">
        <is>
          <t>Refiner</t>
        </is>
      </c>
      <c r="J498" t="inlineStr">
        <is>
          <t>Fatima Al-Saud</t>
        </is>
      </c>
      <c r="K498" s="70" t="n">
        <v>618380</v>
      </c>
      <c r="L498" s="71" t="n">
        <v>82.79000000000001</v>
      </c>
      <c r="M498" s="71" t="n">
        <v>51195680.2</v>
      </c>
      <c r="N498" s="71" t="n">
        <v>0</v>
      </c>
      <c r="O498" s="71" t="n">
        <v>51195680.2</v>
      </c>
      <c r="P498" s="71" t="n">
        <v>11088475.99</v>
      </c>
      <c r="Q498" s="71" t="n">
        <v>40107204.21</v>
      </c>
      <c r="R498" t="inlineStr">
        <is>
          <t>Crude</t>
        </is>
      </c>
      <c r="S498" t="inlineStr">
        <is>
          <t>Yes</t>
        </is>
      </c>
      <c r="T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SA100490</t>
        </is>
      </c>
      <c r="B499" s="68" t="n">
        <v>45726</v>
      </c>
      <c r="C499" s="69" t="n">
        <v>2025</v>
      </c>
      <c r="D499" t="inlineStr">
        <is>
          <t>Mar</t>
        </is>
      </c>
      <c r="E499" t="inlineStr">
        <is>
          <t>Asia</t>
        </is>
      </c>
      <c r="F499" t="inlineStr">
        <is>
          <t>India</t>
        </is>
      </c>
      <c r="G499" t="inlineStr">
        <is>
          <t>Arab Extra Light</t>
        </is>
      </c>
      <c r="H499" t="inlineStr">
        <is>
          <t>Term contract</t>
        </is>
      </c>
      <c r="I499" t="inlineStr">
        <is>
          <t>Refiner</t>
        </is>
      </c>
      <c r="J499" t="inlineStr">
        <is>
          <t>Sara Rossi</t>
        </is>
      </c>
      <c r="K499" s="70" t="n">
        <v>1814960</v>
      </c>
      <c r="L499" s="71" t="n">
        <v>77.76000000000001</v>
      </c>
      <c r="M499" s="71" t="n">
        <v>141131289.6</v>
      </c>
      <c r="N499" s="71" t="n">
        <v>0</v>
      </c>
      <c r="O499" s="71" t="n">
        <v>141131289.6</v>
      </c>
      <c r="P499" s="71" t="n">
        <v>33058057.72</v>
      </c>
      <c r="Q499" s="71" t="n">
        <v>108073231.88</v>
      </c>
      <c r="R499" t="inlineStr">
        <is>
          <t>Crude</t>
        </is>
      </c>
      <c r="S499" t="inlineStr">
        <is>
          <t>Yes</t>
        </is>
      </c>
      <c r="T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SA100491</t>
        </is>
      </c>
      <c r="B500" s="68" t="n">
        <v>45726</v>
      </c>
      <c r="C500" s="69" t="n">
        <v>2025</v>
      </c>
      <c r="D500" t="inlineStr">
        <is>
          <t>Mar</t>
        </is>
      </c>
      <c r="E500" t="inlineStr">
        <is>
          <t>Middle East</t>
        </is>
      </c>
      <c r="F500" t="inlineStr">
        <is>
          <t>Bahrain</t>
        </is>
      </c>
      <c r="G500" t="inlineStr">
        <is>
          <t>Arab Light</t>
        </is>
      </c>
      <c r="H500" t="inlineStr">
        <is>
          <t>Spot</t>
        </is>
      </c>
      <c r="I500" t="inlineStr">
        <is>
          <t>National oil company</t>
        </is>
      </c>
      <c r="J500" t="inlineStr">
        <is>
          <t>Lucas Martin</t>
        </is>
      </c>
      <c r="K500" s="70" t="n">
        <v>1266160</v>
      </c>
      <c r="L500" s="71" t="n">
        <v>87.95999999999999</v>
      </c>
      <c r="M500" s="71" t="n">
        <v>111371433.6</v>
      </c>
      <c r="N500" s="71" t="n">
        <v>0</v>
      </c>
      <c r="O500" s="71" t="n">
        <v>111371433.6</v>
      </c>
      <c r="P500" s="71" t="n">
        <v>21963146.21</v>
      </c>
      <c r="Q500" s="71" t="n">
        <v>89408287.39</v>
      </c>
      <c r="R500" t="inlineStr">
        <is>
          <t>Crude</t>
        </is>
      </c>
      <c r="S500" t="inlineStr">
        <is>
          <t>Yes</t>
        </is>
      </c>
      <c r="T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SA100492</t>
        </is>
      </c>
      <c r="B501" s="68" t="n">
        <v>45726</v>
      </c>
      <c r="C501" s="69" t="n">
        <v>2025</v>
      </c>
      <c r="D501" t="inlineStr">
        <is>
          <t>Mar</t>
        </is>
      </c>
      <c r="E501" t="inlineStr">
        <is>
          <t>Middle East</t>
        </is>
      </c>
      <c r="F501" t="inlineStr">
        <is>
          <t>Saudi Arabia</t>
        </is>
      </c>
      <c r="G501" t="inlineStr">
        <is>
          <t>Arab Heavy</t>
        </is>
      </c>
      <c r="H501" t="inlineStr">
        <is>
          <t>Domestic</t>
        </is>
      </c>
      <c r="I501" t="inlineStr">
        <is>
          <t>Trader</t>
        </is>
      </c>
      <c r="J501" t="inlineStr">
        <is>
          <t>Ruhi Shaikh</t>
        </is>
      </c>
      <c r="K501" s="70" t="n">
        <v>1700300</v>
      </c>
      <c r="L501" s="71" t="n">
        <v>73.84</v>
      </c>
      <c r="M501" s="71" t="n">
        <v>125550152</v>
      </c>
      <c r="N501" s="71" t="n">
        <v>0</v>
      </c>
      <c r="O501" s="71" t="n">
        <v>125550152</v>
      </c>
      <c r="P501" s="71" t="n">
        <v>29646786.17</v>
      </c>
      <c r="Q501" s="71" t="n">
        <v>95903365.83</v>
      </c>
      <c r="R501" t="inlineStr">
        <is>
          <t>Crude</t>
        </is>
      </c>
      <c r="S501" t="inlineStr">
        <is>
          <t>No</t>
        </is>
      </c>
      <c r="T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SA100493</t>
        </is>
      </c>
      <c r="B502" s="68" t="n">
        <v>45727</v>
      </c>
      <c r="C502" s="69" t="n">
        <v>2025</v>
      </c>
      <c r="D502" t="inlineStr">
        <is>
          <t>Mar</t>
        </is>
      </c>
      <c r="E502" t="inlineStr">
        <is>
          <t>Asia</t>
        </is>
      </c>
      <c r="F502" t="inlineStr">
        <is>
          <t>Japan</t>
        </is>
      </c>
      <c r="G502" t="inlineStr">
        <is>
          <t>Arab Light</t>
        </is>
      </c>
      <c r="H502" t="inlineStr">
        <is>
          <t>Spot</t>
        </is>
      </c>
      <c r="I502" t="inlineStr">
        <is>
          <t>National oil company</t>
        </is>
      </c>
      <c r="J502" t="inlineStr">
        <is>
          <t>Sara Rossi</t>
        </is>
      </c>
      <c r="K502" s="70" t="n">
        <v>1223040</v>
      </c>
      <c r="L502" s="71" t="n">
        <v>79.90000000000001</v>
      </c>
      <c r="M502" s="71" t="n">
        <v>97720896</v>
      </c>
      <c r="N502" s="71" t="n">
        <v>0</v>
      </c>
      <c r="O502" s="71" t="n">
        <v>97720896</v>
      </c>
      <c r="P502" s="71" t="n">
        <v>21787191.31</v>
      </c>
      <c r="Q502" s="71" t="n">
        <v>75933704.69</v>
      </c>
      <c r="R502" t="inlineStr">
        <is>
          <t>Crude</t>
        </is>
      </c>
      <c r="S502" t="inlineStr">
        <is>
          <t>Yes</t>
        </is>
      </c>
      <c r="T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SA100494</t>
        </is>
      </c>
      <c r="B503" s="68" t="n">
        <v>45727</v>
      </c>
      <c r="C503" s="69" t="n">
        <v>2025</v>
      </c>
      <c r="D503" t="inlineStr">
        <is>
          <t>Mar</t>
        </is>
      </c>
      <c r="E503" t="inlineStr">
        <is>
          <t>Asia</t>
        </is>
      </c>
      <c r="F503" t="inlineStr">
        <is>
          <t>South Korea</t>
        </is>
      </c>
      <c r="G503" t="inlineStr">
        <is>
          <t>Arab Light</t>
        </is>
      </c>
      <c r="H503" t="inlineStr">
        <is>
          <t>Term contract</t>
        </is>
      </c>
      <c r="I503" t="inlineStr">
        <is>
          <t>Refiner</t>
        </is>
      </c>
      <c r="J503" t="inlineStr">
        <is>
          <t>Kofi Mensah</t>
        </is>
      </c>
      <c r="K503" s="70" t="n">
        <v>1847300</v>
      </c>
      <c r="L503" s="71" t="n">
        <v>75.18000000000001</v>
      </c>
      <c r="M503" s="71" t="n">
        <v>138880014</v>
      </c>
      <c r="N503" s="71" t="n">
        <v>2777600.28</v>
      </c>
      <c r="O503" s="71" t="n">
        <v>136102413.72</v>
      </c>
      <c r="P503" s="71" t="n">
        <v>33012942.51</v>
      </c>
      <c r="Q503" s="71" t="n">
        <v>103089471.21</v>
      </c>
      <c r="R503" t="inlineStr">
        <is>
          <t>Crude</t>
        </is>
      </c>
      <c r="S503" t="inlineStr">
        <is>
          <t>Yes</t>
        </is>
      </c>
      <c r="T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SA100495</t>
        </is>
      </c>
      <c r="B504" s="68" t="n">
        <v>45727</v>
      </c>
      <c r="C504" s="69" t="n">
        <v>2025</v>
      </c>
      <c r="D504" t="inlineStr">
        <is>
          <t>Mar</t>
        </is>
      </c>
      <c r="E504" t="inlineStr">
        <is>
          <t>Asia</t>
        </is>
      </c>
      <c r="F504" t="inlineStr">
        <is>
          <t>India</t>
        </is>
      </c>
      <c r="G504" t="inlineStr">
        <is>
          <t>Arab Medium</t>
        </is>
      </c>
      <c r="H504" t="inlineStr">
        <is>
          <t>Spot</t>
        </is>
      </c>
      <c r="I504" t="inlineStr">
        <is>
          <t>National oil company</t>
        </is>
      </c>
      <c r="J504" t="inlineStr">
        <is>
          <t>Wei Chen</t>
        </is>
      </c>
      <c r="K504" s="70" t="n">
        <v>317520</v>
      </c>
      <c r="L504" s="71" t="n">
        <v>79.81</v>
      </c>
      <c r="M504" s="71" t="n">
        <v>25341271.2</v>
      </c>
      <c r="N504" s="71" t="n">
        <v>506825.42</v>
      </c>
      <c r="O504" s="71" t="n">
        <v>24834445.78</v>
      </c>
      <c r="P504" s="71" t="n">
        <v>5685055.27</v>
      </c>
      <c r="Q504" s="71" t="n">
        <v>19149390.51</v>
      </c>
      <c r="R504" t="inlineStr">
        <is>
          <t>Crude</t>
        </is>
      </c>
      <c r="S504" t="inlineStr">
        <is>
          <t>Yes</t>
        </is>
      </c>
      <c r="T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SA100496</t>
        </is>
      </c>
      <c r="B505" s="68" t="n">
        <v>45727</v>
      </c>
      <c r="C505" s="69" t="n">
        <v>2025</v>
      </c>
      <c r="D505" t="inlineStr">
        <is>
          <t>Mar</t>
        </is>
      </c>
      <c r="E505" t="inlineStr">
        <is>
          <t>Europe</t>
        </is>
      </c>
      <c r="F505" t="inlineStr">
        <is>
          <t>Netherlands</t>
        </is>
      </c>
      <c r="G505" t="inlineStr">
        <is>
          <t>Arab Medium</t>
        </is>
      </c>
      <c r="H505" t="inlineStr">
        <is>
          <t>Term contract</t>
        </is>
      </c>
      <c r="I505" t="inlineStr">
        <is>
          <t>Trader</t>
        </is>
      </c>
      <c r="J505" t="inlineStr">
        <is>
          <t>Ruhi Shaikh</t>
        </is>
      </c>
      <c r="K505" s="70" t="n">
        <v>1194620</v>
      </c>
      <c r="L505" s="71" t="n">
        <v>83.90000000000001</v>
      </c>
      <c r="M505" s="71" t="n">
        <v>100228618</v>
      </c>
      <c r="N505" s="71" t="n">
        <v>0</v>
      </c>
      <c r="O505" s="71" t="n">
        <v>100228618</v>
      </c>
      <c r="P505" s="71" t="n">
        <v>20599314.43</v>
      </c>
      <c r="Q505" s="71" t="n">
        <v>79629303.56999999</v>
      </c>
      <c r="R505" t="inlineStr">
        <is>
          <t>Crude</t>
        </is>
      </c>
      <c r="S505" t="inlineStr">
        <is>
          <t>Yes</t>
        </is>
      </c>
      <c r="T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SA100497</t>
        </is>
      </c>
      <c r="B506" s="68" t="n">
        <v>45727</v>
      </c>
      <c r="C506" s="69" t="n">
        <v>2025</v>
      </c>
      <c r="D506" t="inlineStr">
        <is>
          <t>Mar</t>
        </is>
      </c>
      <c r="E506" t="inlineStr">
        <is>
          <t>Asia</t>
        </is>
      </c>
      <c r="F506" t="inlineStr">
        <is>
          <t>India</t>
        </is>
      </c>
      <c r="G506" t="inlineStr">
        <is>
          <t>Gasoline</t>
        </is>
      </c>
      <c r="H506" t="inlineStr">
        <is>
          <t>Term contract</t>
        </is>
      </c>
      <c r="I506" t="inlineStr">
        <is>
          <t>Refiner</t>
        </is>
      </c>
      <c r="J506" t="inlineStr">
        <is>
          <t>Kofi Mensah</t>
        </is>
      </c>
      <c r="K506" s="70" t="n">
        <v>554680</v>
      </c>
      <c r="L506" s="71" t="n">
        <v>96.88</v>
      </c>
      <c r="M506" s="71" t="n">
        <v>53737398.4</v>
      </c>
      <c r="N506" s="71" t="n">
        <v>0</v>
      </c>
      <c r="O506" s="71" t="n">
        <v>53737398.4</v>
      </c>
      <c r="P506" s="71" t="n">
        <v>37855143.19</v>
      </c>
      <c r="Q506" s="71" t="n">
        <v>15882255.21</v>
      </c>
      <c r="R506" t="inlineStr">
        <is>
          <t>Refined</t>
        </is>
      </c>
      <c r="S506" t="inlineStr">
        <is>
          <t>Yes</t>
        </is>
      </c>
      <c r="T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SA100498</t>
        </is>
      </c>
      <c r="B507" s="68" t="n">
        <v>45727</v>
      </c>
      <c r="C507" s="69" t="n">
        <v>2025</v>
      </c>
      <c r="D507" t="inlineStr">
        <is>
          <t>Mar</t>
        </is>
      </c>
      <c r="E507" t="inlineStr">
        <is>
          <t>North America</t>
        </is>
      </c>
      <c r="F507" t="inlineStr">
        <is>
          <t>USA</t>
        </is>
      </c>
      <c r="G507" t="inlineStr">
        <is>
          <t>Arab Extra Light</t>
        </is>
      </c>
      <c r="H507" t="inlineStr">
        <is>
          <t>Term contract</t>
        </is>
      </c>
      <c r="I507" t="inlineStr">
        <is>
          <t>Refiner</t>
        </is>
      </c>
      <c r="J507" t="inlineStr">
        <is>
          <t>Noah Smith</t>
        </is>
      </c>
      <c r="K507" s="70" t="n">
        <v>1309280</v>
      </c>
      <c r="L507" s="71" t="n">
        <v>90.75</v>
      </c>
      <c r="M507" s="71" t="n">
        <v>118817160</v>
      </c>
      <c r="N507" s="71" t="n">
        <v>2376343.2</v>
      </c>
      <c r="O507" s="71" t="n">
        <v>116440816.8</v>
      </c>
      <c r="P507" s="71" t="n">
        <v>25031868.4</v>
      </c>
      <c r="Q507" s="71" t="n">
        <v>91408948.40000001</v>
      </c>
      <c r="R507" t="inlineStr">
        <is>
          <t>Crude</t>
        </is>
      </c>
      <c r="S507" t="inlineStr">
        <is>
          <t>Yes</t>
        </is>
      </c>
      <c r="T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SA100499</t>
        </is>
      </c>
      <c r="B508" s="68" t="n">
        <v>45727</v>
      </c>
      <c r="C508" s="69" t="n">
        <v>2025</v>
      </c>
      <c r="D508" t="inlineStr">
        <is>
          <t>Mar</t>
        </is>
      </c>
      <c r="E508" t="inlineStr">
        <is>
          <t>Asia</t>
        </is>
      </c>
      <c r="F508" t="inlineStr">
        <is>
          <t>Japan</t>
        </is>
      </c>
      <c r="G508" t="inlineStr">
        <is>
          <t>Gasoline</t>
        </is>
      </c>
      <c r="H508" t="inlineStr">
        <is>
          <t>Spot</t>
        </is>
      </c>
      <c r="I508" t="inlineStr">
        <is>
          <t>National oil company</t>
        </is>
      </c>
      <c r="J508" t="inlineStr">
        <is>
          <t>Amir Khan</t>
        </is>
      </c>
      <c r="K508" s="70" t="n">
        <v>100940</v>
      </c>
      <c r="L508" s="71" t="n">
        <v>98.98</v>
      </c>
      <c r="M508" s="71" t="n">
        <v>9991041.199999999</v>
      </c>
      <c r="N508" s="71" t="n">
        <v>0</v>
      </c>
      <c r="O508" s="71" t="n">
        <v>9991041.199999999</v>
      </c>
      <c r="P508" s="71" t="n">
        <v>7080522.61</v>
      </c>
      <c r="Q508" s="71" t="n">
        <v>2910518.59</v>
      </c>
      <c r="R508" t="inlineStr">
        <is>
          <t>Refined</t>
        </is>
      </c>
      <c r="S508" t="inlineStr">
        <is>
          <t>Yes</t>
        </is>
      </c>
      <c r="T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SA100500</t>
        </is>
      </c>
      <c r="B509" s="68" t="n">
        <v>45728</v>
      </c>
      <c r="C509" s="69" t="n">
        <v>2025</v>
      </c>
      <c r="D509" t="inlineStr">
        <is>
          <t>Mar</t>
        </is>
      </c>
      <c r="E509" t="inlineStr">
        <is>
          <t>Asia</t>
        </is>
      </c>
      <c r="F509" t="inlineStr">
        <is>
          <t>Japan</t>
        </is>
      </c>
      <c r="G509" t="inlineStr">
        <is>
          <t>Arab Extra Light</t>
        </is>
      </c>
      <c r="H509" t="inlineStr">
        <is>
          <t>Term contract</t>
        </is>
      </c>
      <c r="I509" t="inlineStr">
        <is>
          <t>National oil company</t>
        </is>
      </c>
      <c r="J509" t="inlineStr">
        <is>
          <t>Mei Lin</t>
        </is>
      </c>
      <c r="K509" s="70" t="n">
        <v>1289680</v>
      </c>
      <c r="L509" s="71" t="n">
        <v>82.41</v>
      </c>
      <c r="M509" s="71" t="n">
        <v>106282528.8</v>
      </c>
      <c r="N509" s="71" t="n">
        <v>0</v>
      </c>
      <c r="O509" s="71" t="n">
        <v>106282528.8</v>
      </c>
      <c r="P509" s="71" t="n">
        <v>23378842.38</v>
      </c>
      <c r="Q509" s="71" t="n">
        <v>82903686.42</v>
      </c>
      <c r="R509" t="inlineStr">
        <is>
          <t>Crude</t>
        </is>
      </c>
      <c r="S509" t="inlineStr">
        <is>
          <t>Yes</t>
        </is>
      </c>
      <c r="T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SA100501</t>
        </is>
      </c>
      <c r="B510" s="68" t="n">
        <v>45728</v>
      </c>
      <c r="C510" s="69" t="n">
        <v>2025</v>
      </c>
      <c r="D510" t="inlineStr">
        <is>
          <t>Mar</t>
        </is>
      </c>
      <c r="E510" t="inlineStr">
        <is>
          <t>Asia</t>
        </is>
      </c>
      <c r="F510" t="inlineStr">
        <is>
          <t>Japan</t>
        </is>
      </c>
      <c r="G510" t="inlineStr">
        <is>
          <t>Arab Light</t>
        </is>
      </c>
      <c r="H510" t="inlineStr">
        <is>
          <t>Term contract</t>
        </is>
      </c>
      <c r="I510" t="inlineStr">
        <is>
          <t>Refiner</t>
        </is>
      </c>
      <c r="J510" t="inlineStr">
        <is>
          <t>Emma Clarke</t>
        </is>
      </c>
      <c r="K510" s="70" t="n">
        <v>586040</v>
      </c>
      <c r="L510" s="71" t="n">
        <v>88.81999999999999</v>
      </c>
      <c r="M510" s="71" t="n">
        <v>52052072.8</v>
      </c>
      <c r="N510" s="71" t="n">
        <v>0</v>
      </c>
      <c r="O510" s="71" t="n">
        <v>52052072.8</v>
      </c>
      <c r="P510" s="71" t="n">
        <v>10306011.66</v>
      </c>
      <c r="Q510" s="71" t="n">
        <v>41746061.14</v>
      </c>
      <c r="R510" t="inlineStr">
        <is>
          <t>Crude</t>
        </is>
      </c>
      <c r="S510" t="inlineStr">
        <is>
          <t>Yes</t>
        </is>
      </c>
      <c r="T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SA100502</t>
        </is>
      </c>
      <c r="B511" s="68" t="n">
        <v>45728</v>
      </c>
      <c r="C511" s="69" t="n">
        <v>2025</v>
      </c>
      <c r="D511" t="inlineStr">
        <is>
          <t>Mar</t>
        </is>
      </c>
      <c r="E511" t="inlineStr">
        <is>
          <t>Asia</t>
        </is>
      </c>
      <c r="F511" t="inlineStr">
        <is>
          <t>India</t>
        </is>
      </c>
      <c r="G511" t="inlineStr">
        <is>
          <t>Arab Light</t>
        </is>
      </c>
      <c r="H511" t="inlineStr">
        <is>
          <t>Term contract</t>
        </is>
      </c>
      <c r="I511" t="inlineStr">
        <is>
          <t>National oil company</t>
        </is>
      </c>
      <c r="J511" t="inlineStr">
        <is>
          <t>Emma Clarke</t>
        </is>
      </c>
      <c r="K511" s="70" t="n">
        <v>1848280</v>
      </c>
      <c r="L511" s="71" t="n">
        <v>86.95</v>
      </c>
      <c r="M511" s="71" t="n">
        <v>160707946</v>
      </c>
      <c r="N511" s="71" t="n">
        <v>1607079.46</v>
      </c>
      <c r="O511" s="71" t="n">
        <v>159100866.54</v>
      </c>
      <c r="P511" s="71" t="n">
        <v>32697593.13</v>
      </c>
      <c r="Q511" s="71" t="n">
        <v>126403273.41</v>
      </c>
      <c r="R511" t="inlineStr">
        <is>
          <t>Crude</t>
        </is>
      </c>
      <c r="S511" t="inlineStr">
        <is>
          <t>Yes</t>
        </is>
      </c>
      <c r="T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SA100503</t>
        </is>
      </c>
      <c r="B512" s="68" t="n">
        <v>45728</v>
      </c>
      <c r="C512" s="69" t="n">
        <v>2025</v>
      </c>
      <c r="D512" t="inlineStr">
        <is>
          <t>Mar</t>
        </is>
      </c>
      <c r="E512" t="inlineStr">
        <is>
          <t>Asia</t>
        </is>
      </c>
      <c r="F512" t="inlineStr">
        <is>
          <t>South Korea</t>
        </is>
      </c>
      <c r="G512" t="inlineStr">
        <is>
          <t>Arab Light</t>
        </is>
      </c>
      <c r="H512" t="inlineStr">
        <is>
          <t>Term contract</t>
        </is>
      </c>
      <c r="I512" t="inlineStr">
        <is>
          <t>Refiner</t>
        </is>
      </c>
      <c r="J512" t="inlineStr">
        <is>
          <t>Wei Chen</t>
        </is>
      </c>
      <c r="K512" s="70" t="n">
        <v>1412180</v>
      </c>
      <c r="L512" s="71" t="n">
        <v>82.63</v>
      </c>
      <c r="M512" s="71" t="n">
        <v>116688433.4</v>
      </c>
      <c r="N512" s="71" t="n">
        <v>0</v>
      </c>
      <c r="O512" s="71" t="n">
        <v>116688433.4</v>
      </c>
      <c r="P512" s="71" t="n">
        <v>24549129.81</v>
      </c>
      <c r="Q512" s="71" t="n">
        <v>92139303.59</v>
      </c>
      <c r="R512" t="inlineStr">
        <is>
          <t>Crude</t>
        </is>
      </c>
      <c r="S512" t="inlineStr">
        <is>
          <t>Yes</t>
        </is>
      </c>
      <c r="T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SA100504</t>
        </is>
      </c>
      <c r="B513" s="68" t="n">
        <v>45728</v>
      </c>
      <c r="C513" s="69" t="n">
        <v>2025</v>
      </c>
      <c r="D513" t="inlineStr">
        <is>
          <t>Mar</t>
        </is>
      </c>
      <c r="E513" t="inlineStr">
        <is>
          <t>Asia</t>
        </is>
      </c>
      <c r="F513" t="inlineStr">
        <is>
          <t>China</t>
        </is>
      </c>
      <c r="G513" t="inlineStr">
        <is>
          <t>Gasoline</t>
        </is>
      </c>
      <c r="H513" t="inlineStr">
        <is>
          <t>Spot</t>
        </is>
      </c>
      <c r="I513" t="inlineStr">
        <is>
          <t>National oil company</t>
        </is>
      </c>
      <c r="J513" t="inlineStr">
        <is>
          <t>Ravindra Patil</t>
        </is>
      </c>
      <c r="K513" s="70" t="n">
        <v>515480</v>
      </c>
      <c r="L513" s="71" t="n">
        <v>102.16</v>
      </c>
      <c r="M513" s="71" t="n">
        <v>52661436.8</v>
      </c>
      <c r="N513" s="71" t="n">
        <v>0</v>
      </c>
      <c r="O513" s="71" t="n">
        <v>52661436.8</v>
      </c>
      <c r="P513" s="71" t="n">
        <v>35770389.52</v>
      </c>
      <c r="Q513" s="71" t="n">
        <v>16891047.28</v>
      </c>
      <c r="R513" t="inlineStr">
        <is>
          <t>Refined</t>
        </is>
      </c>
      <c r="S513" t="inlineStr">
        <is>
          <t>Yes</t>
        </is>
      </c>
      <c r="T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SA100505</t>
        </is>
      </c>
      <c r="B514" s="68" t="n">
        <v>45728</v>
      </c>
      <c r="C514" s="69" t="n">
        <v>2025</v>
      </c>
      <c r="D514" t="inlineStr">
        <is>
          <t>Mar</t>
        </is>
      </c>
      <c r="E514" t="inlineStr">
        <is>
          <t>Middle East</t>
        </is>
      </c>
      <c r="F514" t="inlineStr">
        <is>
          <t>UAE</t>
        </is>
      </c>
      <c r="G514" t="inlineStr">
        <is>
          <t>Arab Light</t>
        </is>
      </c>
      <c r="H514" t="inlineStr">
        <is>
          <t>Spot</t>
        </is>
      </c>
      <c r="I514" t="inlineStr">
        <is>
          <t>National oil company</t>
        </is>
      </c>
      <c r="J514" t="inlineStr">
        <is>
          <t>Aisha Bello</t>
        </is>
      </c>
      <c r="K514" s="70" t="n">
        <v>1273020</v>
      </c>
      <c r="L514" s="71" t="n">
        <v>81.04000000000001</v>
      </c>
      <c r="M514" s="71" t="n">
        <v>103165540.8</v>
      </c>
      <c r="N514" s="71" t="n">
        <v>0</v>
      </c>
      <c r="O514" s="71" t="n">
        <v>103165540.8</v>
      </c>
      <c r="P514" s="71" t="n">
        <v>23756314.19</v>
      </c>
      <c r="Q514" s="71" t="n">
        <v>79409226.61</v>
      </c>
      <c r="R514" t="inlineStr">
        <is>
          <t>Crude</t>
        </is>
      </c>
      <c r="S514" t="inlineStr">
        <is>
          <t>Yes</t>
        </is>
      </c>
      <c r="T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SA100506</t>
        </is>
      </c>
      <c r="B515" s="68" t="n">
        <v>45728</v>
      </c>
      <c r="C515" s="69" t="n">
        <v>2025</v>
      </c>
      <c r="D515" t="inlineStr">
        <is>
          <t>Mar</t>
        </is>
      </c>
      <c r="E515" t="inlineStr">
        <is>
          <t>Asia</t>
        </is>
      </c>
      <c r="F515" t="inlineStr">
        <is>
          <t>China</t>
        </is>
      </c>
      <c r="G515" t="inlineStr">
        <is>
          <t>Arab Light</t>
        </is>
      </c>
      <c r="H515" t="inlineStr">
        <is>
          <t>Term contract</t>
        </is>
      </c>
      <c r="I515" t="inlineStr">
        <is>
          <t>National oil company</t>
        </is>
      </c>
      <c r="J515" t="inlineStr">
        <is>
          <t>Noah Smith</t>
        </is>
      </c>
      <c r="K515" s="70" t="n">
        <v>880040</v>
      </c>
      <c r="L515" s="71" t="n">
        <v>87.31999999999999</v>
      </c>
      <c r="M515" s="71" t="n">
        <v>76845092.8</v>
      </c>
      <c r="N515" s="71" t="n">
        <v>0</v>
      </c>
      <c r="O515" s="71" t="n">
        <v>76845092.8</v>
      </c>
      <c r="P515" s="71" t="n">
        <v>15875589.22</v>
      </c>
      <c r="Q515" s="71" t="n">
        <v>60969503.58</v>
      </c>
      <c r="R515" t="inlineStr">
        <is>
          <t>Crude</t>
        </is>
      </c>
      <c r="S515" t="inlineStr">
        <is>
          <t>Yes</t>
        </is>
      </c>
      <c r="T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SA100507</t>
        </is>
      </c>
      <c r="B516" s="68" t="n">
        <v>45728</v>
      </c>
      <c r="C516" s="69" t="n">
        <v>2025</v>
      </c>
      <c r="D516" t="inlineStr">
        <is>
          <t>Mar</t>
        </is>
      </c>
      <c r="E516" t="inlineStr">
        <is>
          <t>Asia</t>
        </is>
      </c>
      <c r="F516" t="inlineStr">
        <is>
          <t>South Korea</t>
        </is>
      </c>
      <c r="G516" t="inlineStr">
        <is>
          <t>Jet fuel</t>
        </is>
      </c>
      <c r="H516" t="inlineStr">
        <is>
          <t>Term contract</t>
        </is>
      </c>
      <c r="I516" t="inlineStr">
        <is>
          <t>Refiner</t>
        </is>
      </c>
      <c r="J516" t="inlineStr">
        <is>
          <t>Ruhi Shaikh</t>
        </is>
      </c>
      <c r="K516" s="70" t="n">
        <v>369460</v>
      </c>
      <c r="L516" s="71" t="n">
        <v>93.48999999999999</v>
      </c>
      <c r="M516" s="71" t="n">
        <v>34540815.4</v>
      </c>
      <c r="N516" s="71" t="n">
        <v>0</v>
      </c>
      <c r="O516" s="71" t="n">
        <v>34540815.4</v>
      </c>
      <c r="P516" s="71" t="n">
        <v>26848650.77</v>
      </c>
      <c r="Q516" s="71" t="n">
        <v>7692164.63</v>
      </c>
      <c r="R516" t="inlineStr">
        <is>
          <t>Refined</t>
        </is>
      </c>
      <c r="S516" t="inlineStr">
        <is>
          <t>Yes</t>
        </is>
      </c>
      <c r="T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SA100508</t>
        </is>
      </c>
      <c r="B517" s="68" t="n">
        <v>45728</v>
      </c>
      <c r="C517" s="69" t="n">
        <v>2025</v>
      </c>
      <c r="D517" t="inlineStr">
        <is>
          <t>Mar</t>
        </is>
      </c>
      <c r="E517" t="inlineStr">
        <is>
          <t>Asia</t>
        </is>
      </c>
      <c r="F517" t="inlineStr">
        <is>
          <t>India</t>
        </is>
      </c>
      <c r="G517" t="inlineStr">
        <is>
          <t>Gasoline</t>
        </is>
      </c>
      <c r="H517" t="inlineStr">
        <is>
          <t>Term contract</t>
        </is>
      </c>
      <c r="I517" t="inlineStr">
        <is>
          <t>National oil company</t>
        </is>
      </c>
      <c r="J517" t="inlineStr">
        <is>
          <t>Emma Clarke</t>
        </is>
      </c>
      <c r="K517" s="70" t="n">
        <v>215600</v>
      </c>
      <c r="L517" s="71" t="n">
        <v>102.38</v>
      </c>
      <c r="M517" s="71" t="n">
        <v>22073128</v>
      </c>
      <c r="N517" s="71" t="n">
        <v>220731.28</v>
      </c>
      <c r="O517" s="71" t="n">
        <v>21852396.72</v>
      </c>
      <c r="P517" s="71" t="n">
        <v>15152990.24</v>
      </c>
      <c r="Q517" s="71" t="n">
        <v>6699406.48</v>
      </c>
      <c r="R517" t="inlineStr">
        <is>
          <t>Refined</t>
        </is>
      </c>
      <c r="S517" t="inlineStr">
        <is>
          <t>Yes</t>
        </is>
      </c>
      <c r="T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SA100509</t>
        </is>
      </c>
      <c r="B518" s="68" t="n">
        <v>45729</v>
      </c>
      <c r="C518" s="69" t="n">
        <v>2025</v>
      </c>
      <c r="D518" t="inlineStr">
        <is>
          <t>Mar</t>
        </is>
      </c>
      <c r="E518" t="inlineStr">
        <is>
          <t>Asia</t>
        </is>
      </c>
      <c r="F518" t="inlineStr">
        <is>
          <t>South Korea</t>
        </is>
      </c>
      <c r="G518" t="inlineStr">
        <is>
          <t>Arab Light</t>
        </is>
      </c>
      <c r="H518" t="inlineStr">
        <is>
          <t>Spot</t>
        </is>
      </c>
      <c r="I518" t="inlineStr">
        <is>
          <t>Refiner</t>
        </is>
      </c>
      <c r="J518" t="inlineStr">
        <is>
          <t>Amir Khan</t>
        </is>
      </c>
      <c r="K518" s="70" t="n">
        <v>1959020</v>
      </c>
      <c r="L518" s="71" t="n">
        <v>74.81999999999999</v>
      </c>
      <c r="M518" s="71" t="n">
        <v>146573876.4</v>
      </c>
      <c r="N518" s="71" t="n">
        <v>2931477.53</v>
      </c>
      <c r="O518" s="71" t="n">
        <v>143642398.87</v>
      </c>
      <c r="P518" s="71" t="n">
        <v>35714265.32</v>
      </c>
      <c r="Q518" s="71" t="n">
        <v>107928133.55</v>
      </c>
      <c r="R518" t="inlineStr">
        <is>
          <t>Crude</t>
        </is>
      </c>
      <c r="S518" t="inlineStr">
        <is>
          <t>Yes</t>
        </is>
      </c>
      <c r="T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SA100510</t>
        </is>
      </c>
      <c r="B519" s="68" t="n">
        <v>45729</v>
      </c>
      <c r="C519" s="69" t="n">
        <v>2025</v>
      </c>
      <c r="D519" t="inlineStr">
        <is>
          <t>Mar</t>
        </is>
      </c>
      <c r="E519" t="inlineStr">
        <is>
          <t>Middle East</t>
        </is>
      </c>
      <c r="F519" t="inlineStr">
        <is>
          <t>UAE</t>
        </is>
      </c>
      <c r="G519" t="inlineStr">
        <is>
          <t>Diesel</t>
        </is>
      </c>
      <c r="H519" t="inlineStr">
        <is>
          <t>Term contract</t>
        </is>
      </c>
      <c r="I519" t="inlineStr">
        <is>
          <t>Refiner</t>
        </is>
      </c>
      <c r="J519" t="inlineStr">
        <is>
          <t>Kofi Mensah</t>
        </is>
      </c>
      <c r="K519" s="70" t="n">
        <v>379260</v>
      </c>
      <c r="L519" s="71" t="n">
        <v>89.75</v>
      </c>
      <c r="M519" s="71" t="n">
        <v>34038585</v>
      </c>
      <c r="N519" s="71" t="n">
        <v>680771.7</v>
      </c>
      <c r="O519" s="71" t="n">
        <v>33357813.3</v>
      </c>
      <c r="P519" s="71" t="n">
        <v>27487952.88</v>
      </c>
      <c r="Q519" s="71" t="n">
        <v>5869860.42</v>
      </c>
      <c r="R519" t="inlineStr">
        <is>
          <t>Refined</t>
        </is>
      </c>
      <c r="S519" t="inlineStr">
        <is>
          <t>Yes</t>
        </is>
      </c>
      <c r="T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SA100511</t>
        </is>
      </c>
      <c r="B520" s="68" t="n">
        <v>45729</v>
      </c>
      <c r="C520" s="69" t="n">
        <v>2025</v>
      </c>
      <c r="D520" t="inlineStr">
        <is>
          <t>Mar</t>
        </is>
      </c>
      <c r="E520" t="inlineStr">
        <is>
          <t>Asia</t>
        </is>
      </c>
      <c r="F520" t="inlineStr">
        <is>
          <t>Japan</t>
        </is>
      </c>
      <c r="G520" t="inlineStr">
        <is>
          <t>Arab Medium</t>
        </is>
      </c>
      <c r="H520" t="inlineStr">
        <is>
          <t>Spot</t>
        </is>
      </c>
      <c r="I520" t="inlineStr">
        <is>
          <t>Refiner</t>
        </is>
      </c>
      <c r="J520" t="inlineStr">
        <is>
          <t>Omar Haddad</t>
        </is>
      </c>
      <c r="K520" s="70" t="n">
        <v>724220</v>
      </c>
      <c r="L520" s="71" t="n">
        <v>87.06999999999999</v>
      </c>
      <c r="M520" s="71" t="n">
        <v>63057835.4</v>
      </c>
      <c r="N520" s="71" t="n">
        <v>0</v>
      </c>
      <c r="O520" s="71" t="n">
        <v>63057835.4</v>
      </c>
      <c r="P520" s="71" t="n">
        <v>12376617.64</v>
      </c>
      <c r="Q520" s="71" t="n">
        <v>50681217.76</v>
      </c>
      <c r="R520" t="inlineStr">
        <is>
          <t>Crude</t>
        </is>
      </c>
      <c r="S520" t="inlineStr">
        <is>
          <t>Yes</t>
        </is>
      </c>
      <c r="T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SA100512</t>
        </is>
      </c>
      <c r="B521" s="68" t="n">
        <v>45729</v>
      </c>
      <c r="C521" s="69" t="n">
        <v>2025</v>
      </c>
      <c r="D521" t="inlineStr">
        <is>
          <t>Mar</t>
        </is>
      </c>
      <c r="E521" t="inlineStr">
        <is>
          <t>Asia</t>
        </is>
      </c>
      <c r="F521" t="inlineStr">
        <is>
          <t>South Korea</t>
        </is>
      </c>
      <c r="G521" t="inlineStr">
        <is>
          <t>Arab Heavy</t>
        </is>
      </c>
      <c r="H521" t="inlineStr">
        <is>
          <t>Spot</t>
        </is>
      </c>
      <c r="I521" t="inlineStr">
        <is>
          <t>Trader</t>
        </is>
      </c>
      <c r="J521" t="inlineStr">
        <is>
          <t>Priya Nair</t>
        </is>
      </c>
      <c r="K521" s="70" t="n">
        <v>1684620</v>
      </c>
      <c r="L521" s="71" t="n">
        <v>72.67</v>
      </c>
      <c r="M521" s="71" t="n">
        <v>122421335.4</v>
      </c>
      <c r="N521" s="71" t="n">
        <v>0</v>
      </c>
      <c r="O521" s="71" t="n">
        <v>122421335.4</v>
      </c>
      <c r="P521" s="71" t="n">
        <v>30994167.16</v>
      </c>
      <c r="Q521" s="71" t="n">
        <v>91427168.23999999</v>
      </c>
      <c r="R521" t="inlineStr">
        <is>
          <t>Crude</t>
        </is>
      </c>
      <c r="S521" t="inlineStr">
        <is>
          <t>Yes</t>
        </is>
      </c>
      <c r="T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SA100513</t>
        </is>
      </c>
      <c r="B522" s="68" t="n">
        <v>45729</v>
      </c>
      <c r="C522" s="69" t="n">
        <v>2025</v>
      </c>
      <c r="D522" t="inlineStr">
        <is>
          <t>Mar</t>
        </is>
      </c>
      <c r="E522" t="inlineStr">
        <is>
          <t>Asia</t>
        </is>
      </c>
      <c r="F522" t="inlineStr">
        <is>
          <t>Japan</t>
        </is>
      </c>
      <c r="G522" t="inlineStr">
        <is>
          <t>Arab Medium</t>
        </is>
      </c>
      <c r="H522" t="inlineStr">
        <is>
          <t>Term contract</t>
        </is>
      </c>
      <c r="I522" t="inlineStr">
        <is>
          <t>Refiner</t>
        </is>
      </c>
      <c r="J522" t="inlineStr">
        <is>
          <t>Wei Chen</t>
        </is>
      </c>
      <c r="K522" s="70" t="n">
        <v>1473920</v>
      </c>
      <c r="L522" s="71" t="n">
        <v>83.52</v>
      </c>
      <c r="M522" s="71" t="n">
        <v>123101798.4</v>
      </c>
      <c r="N522" s="71" t="n">
        <v>0</v>
      </c>
      <c r="O522" s="71" t="n">
        <v>123101798.4</v>
      </c>
      <c r="P522" s="71" t="n">
        <v>25078710.26</v>
      </c>
      <c r="Q522" s="71" t="n">
        <v>98023088.14</v>
      </c>
      <c r="R522" t="inlineStr">
        <is>
          <t>Crude</t>
        </is>
      </c>
      <c r="S522" t="inlineStr">
        <is>
          <t>Yes</t>
        </is>
      </c>
      <c r="T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SA100514</t>
        </is>
      </c>
      <c r="B523" s="68" t="n">
        <v>45729</v>
      </c>
      <c r="C523" s="69" t="n">
        <v>2025</v>
      </c>
      <c r="D523" t="inlineStr">
        <is>
          <t>Mar</t>
        </is>
      </c>
      <c r="E523" t="inlineStr">
        <is>
          <t>Asia</t>
        </is>
      </c>
      <c r="F523" t="inlineStr">
        <is>
          <t>South Korea</t>
        </is>
      </c>
      <c r="G523" t="inlineStr">
        <is>
          <t>Diesel</t>
        </is>
      </c>
      <c r="H523" t="inlineStr">
        <is>
          <t>Spot</t>
        </is>
      </c>
      <c r="I523" t="inlineStr">
        <is>
          <t>National oil company</t>
        </is>
      </c>
      <c r="J523" t="inlineStr">
        <is>
          <t>Noah Smith</t>
        </is>
      </c>
      <c r="K523" s="70" t="n">
        <v>258720</v>
      </c>
      <c r="L523" s="71" t="n">
        <v>106.69</v>
      </c>
      <c r="M523" s="71" t="n">
        <v>27602836.8</v>
      </c>
      <c r="N523" s="71" t="n">
        <v>552056.74</v>
      </c>
      <c r="O523" s="71" t="n">
        <v>27050780.06</v>
      </c>
      <c r="P523" s="71" t="n">
        <v>18311647.59</v>
      </c>
      <c r="Q523" s="71" t="n">
        <v>8739132.470000001</v>
      </c>
      <c r="R523" t="inlineStr">
        <is>
          <t>Refined</t>
        </is>
      </c>
      <c r="S523" t="inlineStr">
        <is>
          <t>Yes</t>
        </is>
      </c>
      <c r="T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SA100515</t>
        </is>
      </c>
      <c r="B524" s="68" t="n">
        <v>45729</v>
      </c>
      <c r="C524" s="69" t="n">
        <v>2025</v>
      </c>
      <c r="D524" t="inlineStr">
        <is>
          <t>Mar</t>
        </is>
      </c>
      <c r="E524" t="inlineStr">
        <is>
          <t>Asia</t>
        </is>
      </c>
      <c r="F524" t="inlineStr">
        <is>
          <t>India</t>
        </is>
      </c>
      <c r="G524" t="inlineStr">
        <is>
          <t>Arab Extra Light</t>
        </is>
      </c>
      <c r="H524" t="inlineStr">
        <is>
          <t>Term contract</t>
        </is>
      </c>
      <c r="I524" t="inlineStr">
        <is>
          <t>Refiner</t>
        </is>
      </c>
      <c r="J524" t="inlineStr">
        <is>
          <t>Amir Khan</t>
        </is>
      </c>
      <c r="K524" s="70" t="n">
        <v>1217160</v>
      </c>
      <c r="L524" s="71" t="n">
        <v>76.19</v>
      </c>
      <c r="M524" s="71" t="n">
        <v>92735420.40000001</v>
      </c>
      <c r="N524" s="71" t="n">
        <v>1854708.41</v>
      </c>
      <c r="O524" s="71" t="n">
        <v>90880711.98999999</v>
      </c>
      <c r="P524" s="71" t="n">
        <v>22727683.5</v>
      </c>
      <c r="Q524" s="71" t="n">
        <v>68153028.48999999</v>
      </c>
      <c r="R524" t="inlineStr">
        <is>
          <t>Crude</t>
        </is>
      </c>
      <c r="S524" t="inlineStr">
        <is>
          <t>Yes</t>
        </is>
      </c>
      <c r="T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SA100516</t>
        </is>
      </c>
      <c r="B525" s="68" t="n">
        <v>45729</v>
      </c>
      <c r="C525" s="69" t="n">
        <v>2025</v>
      </c>
      <c r="D525" t="inlineStr">
        <is>
          <t>Mar</t>
        </is>
      </c>
      <c r="E525" t="inlineStr">
        <is>
          <t>North America</t>
        </is>
      </c>
      <c r="F525" t="inlineStr">
        <is>
          <t>USA</t>
        </is>
      </c>
      <c r="G525" t="inlineStr">
        <is>
          <t>Arab Extra Light</t>
        </is>
      </c>
      <c r="H525" t="inlineStr">
        <is>
          <t>Term contract</t>
        </is>
      </c>
      <c r="I525" t="inlineStr">
        <is>
          <t>Refiner</t>
        </is>
      </c>
      <c r="J525" t="inlineStr">
        <is>
          <t>Liam O'Brien</t>
        </is>
      </c>
      <c r="K525" s="70" t="n">
        <v>343980</v>
      </c>
      <c r="L525" s="71" t="n">
        <v>81.7</v>
      </c>
      <c r="M525" s="71" t="n">
        <v>28103166</v>
      </c>
      <c r="N525" s="71" t="n">
        <v>281031.66</v>
      </c>
      <c r="O525" s="71" t="n">
        <v>27822134.34</v>
      </c>
      <c r="P525" s="71" t="n">
        <v>6314488.26</v>
      </c>
      <c r="Q525" s="71" t="n">
        <v>21507646.08</v>
      </c>
      <c r="R525" t="inlineStr">
        <is>
          <t>Crude</t>
        </is>
      </c>
      <c r="S525" t="inlineStr">
        <is>
          <t>Yes</t>
        </is>
      </c>
      <c r="T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SA100517</t>
        </is>
      </c>
      <c r="B526" s="68" t="n">
        <v>45729</v>
      </c>
      <c r="C526" s="69" t="n">
        <v>2025</v>
      </c>
      <c r="D526" t="inlineStr">
        <is>
          <t>Mar</t>
        </is>
      </c>
      <c r="E526" t="inlineStr">
        <is>
          <t>North America</t>
        </is>
      </c>
      <c r="F526" t="inlineStr">
        <is>
          <t>USA</t>
        </is>
      </c>
      <c r="G526" t="inlineStr">
        <is>
          <t>Gasoline</t>
        </is>
      </c>
      <c r="H526" t="inlineStr">
        <is>
          <t>Term contract</t>
        </is>
      </c>
      <c r="I526" t="inlineStr">
        <is>
          <t>National oil company</t>
        </is>
      </c>
      <c r="J526" t="inlineStr">
        <is>
          <t>Emma Clarke</t>
        </is>
      </c>
      <c r="K526" s="70" t="n">
        <v>530180</v>
      </c>
      <c r="L526" s="71" t="n">
        <v>92.42</v>
      </c>
      <c r="M526" s="71" t="n">
        <v>48999235.6</v>
      </c>
      <c r="N526" s="71" t="n">
        <v>0</v>
      </c>
      <c r="O526" s="71" t="n">
        <v>48999235.6</v>
      </c>
      <c r="P526" s="71" t="n">
        <v>38296480.73</v>
      </c>
      <c r="Q526" s="71" t="n">
        <v>10702754.87</v>
      </c>
      <c r="R526" t="inlineStr">
        <is>
          <t>Refined</t>
        </is>
      </c>
      <c r="S526" t="inlineStr">
        <is>
          <t>Yes</t>
        </is>
      </c>
      <c r="T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SA100518</t>
        </is>
      </c>
      <c r="B527" s="68" t="n">
        <v>45730</v>
      </c>
      <c r="C527" s="69" t="n">
        <v>2025</v>
      </c>
      <c r="D527" t="inlineStr">
        <is>
          <t>Mar</t>
        </is>
      </c>
      <c r="E527" t="inlineStr">
        <is>
          <t>Asia</t>
        </is>
      </c>
      <c r="F527" t="inlineStr">
        <is>
          <t>Japan</t>
        </is>
      </c>
      <c r="G527" t="inlineStr">
        <is>
          <t>Arab Light</t>
        </is>
      </c>
      <c r="H527" t="inlineStr">
        <is>
          <t>Term contract</t>
        </is>
      </c>
      <c r="I527" t="inlineStr">
        <is>
          <t>National oil company</t>
        </is>
      </c>
      <c r="J527" t="inlineStr">
        <is>
          <t>Lucas Martin</t>
        </is>
      </c>
      <c r="K527" s="70" t="n">
        <v>596820</v>
      </c>
      <c r="L527" s="71" t="n">
        <v>77.81</v>
      </c>
      <c r="M527" s="71" t="n">
        <v>46438564.2</v>
      </c>
      <c r="N527" s="71" t="n">
        <v>0</v>
      </c>
      <c r="O527" s="71" t="n">
        <v>46438564.2</v>
      </c>
      <c r="P527" s="71" t="n">
        <v>11128220.4</v>
      </c>
      <c r="Q527" s="71" t="n">
        <v>35310343.8</v>
      </c>
      <c r="R527" t="inlineStr">
        <is>
          <t>Crude</t>
        </is>
      </c>
      <c r="S527" t="inlineStr">
        <is>
          <t>Yes</t>
        </is>
      </c>
      <c r="T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SA100519</t>
        </is>
      </c>
      <c r="B528" s="68" t="n">
        <v>45730</v>
      </c>
      <c r="C528" s="69" t="n">
        <v>2025</v>
      </c>
      <c r="D528" t="inlineStr">
        <is>
          <t>Mar</t>
        </is>
      </c>
      <c r="E528" t="inlineStr">
        <is>
          <t>Middle East</t>
        </is>
      </c>
      <c r="F528" t="inlineStr">
        <is>
          <t>Bahrain</t>
        </is>
      </c>
      <c r="G528" t="inlineStr">
        <is>
          <t>Arab Light</t>
        </is>
      </c>
      <c r="H528" t="inlineStr">
        <is>
          <t>Spot</t>
        </is>
      </c>
      <c r="I528" t="inlineStr">
        <is>
          <t>Trader</t>
        </is>
      </c>
      <c r="J528" t="inlineStr">
        <is>
          <t>Ravindra Patil</t>
        </is>
      </c>
      <c r="K528" s="70" t="n">
        <v>1544480</v>
      </c>
      <c r="L528" s="71" t="n">
        <v>84.13</v>
      </c>
      <c r="M528" s="71" t="n">
        <v>129937102.4</v>
      </c>
      <c r="N528" s="71" t="n">
        <v>0</v>
      </c>
      <c r="O528" s="71" t="n">
        <v>129937102.4</v>
      </c>
      <c r="P528" s="71" t="n">
        <v>27496642.06</v>
      </c>
      <c r="Q528" s="71" t="n">
        <v>102440460.34</v>
      </c>
      <c r="R528" t="inlineStr">
        <is>
          <t>Crude</t>
        </is>
      </c>
      <c r="S528" t="inlineStr">
        <is>
          <t>Yes</t>
        </is>
      </c>
      <c r="T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SA100520</t>
        </is>
      </c>
      <c r="B529" s="68" t="n">
        <v>45730</v>
      </c>
      <c r="C529" s="69" t="n">
        <v>2025</v>
      </c>
      <c r="D529" t="inlineStr">
        <is>
          <t>Mar</t>
        </is>
      </c>
      <c r="E529" t="inlineStr">
        <is>
          <t>Asia</t>
        </is>
      </c>
      <c r="F529" t="inlineStr">
        <is>
          <t>China</t>
        </is>
      </c>
      <c r="G529" t="inlineStr">
        <is>
          <t>Arab Heavy</t>
        </is>
      </c>
      <c r="H529" t="inlineStr">
        <is>
          <t>Spot</t>
        </is>
      </c>
      <c r="I529" t="inlineStr">
        <is>
          <t>National oil company</t>
        </is>
      </c>
      <c r="J529" t="inlineStr">
        <is>
          <t>Lucas Martin</t>
        </is>
      </c>
      <c r="K529" s="70" t="n">
        <v>812420</v>
      </c>
      <c r="L529" s="71" t="n">
        <v>83.5</v>
      </c>
      <c r="M529" s="71" t="n">
        <v>67837070</v>
      </c>
      <c r="N529" s="71" t="n">
        <v>0</v>
      </c>
      <c r="O529" s="71" t="n">
        <v>67837070</v>
      </c>
      <c r="P529" s="71" t="n">
        <v>14621183.52</v>
      </c>
      <c r="Q529" s="71" t="n">
        <v>53215886.48</v>
      </c>
      <c r="R529" t="inlineStr">
        <is>
          <t>Crude</t>
        </is>
      </c>
      <c r="S529" t="inlineStr">
        <is>
          <t>Yes</t>
        </is>
      </c>
      <c r="T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SA100521</t>
        </is>
      </c>
      <c r="B530" s="68" t="n">
        <v>45730</v>
      </c>
      <c r="C530" s="69" t="n">
        <v>2025</v>
      </c>
      <c r="D530" t="inlineStr">
        <is>
          <t>Mar</t>
        </is>
      </c>
      <c r="E530" t="inlineStr">
        <is>
          <t>Middle East</t>
        </is>
      </c>
      <c r="F530" t="inlineStr">
        <is>
          <t>UAE</t>
        </is>
      </c>
      <c r="G530" t="inlineStr">
        <is>
          <t>Jet fuel</t>
        </is>
      </c>
      <c r="H530" t="inlineStr">
        <is>
          <t>Spot</t>
        </is>
      </c>
      <c r="I530" t="inlineStr">
        <is>
          <t>Refiner</t>
        </is>
      </c>
      <c r="J530" t="inlineStr">
        <is>
          <t>Kofi Mensah</t>
        </is>
      </c>
      <c r="K530" s="70" t="n">
        <v>309680</v>
      </c>
      <c r="L530" s="71" t="n">
        <v>108.21</v>
      </c>
      <c r="M530" s="71" t="n">
        <v>33510472.8</v>
      </c>
      <c r="N530" s="71" t="n">
        <v>670209.46</v>
      </c>
      <c r="O530" s="71" t="n">
        <v>32840263.34</v>
      </c>
      <c r="P530" s="71" t="n">
        <v>23047880.65</v>
      </c>
      <c r="Q530" s="71" t="n">
        <v>9792382.689999999</v>
      </c>
      <c r="R530" t="inlineStr">
        <is>
          <t>Refined</t>
        </is>
      </c>
      <c r="S530" t="inlineStr">
        <is>
          <t>Yes</t>
        </is>
      </c>
      <c r="T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SA100522</t>
        </is>
      </c>
      <c r="B531" s="68" t="n">
        <v>45730</v>
      </c>
      <c r="C531" s="69" t="n">
        <v>2025</v>
      </c>
      <c r="D531" t="inlineStr">
        <is>
          <t>Mar</t>
        </is>
      </c>
      <c r="E531" t="inlineStr">
        <is>
          <t>Asia</t>
        </is>
      </c>
      <c r="F531" t="inlineStr">
        <is>
          <t>Japan</t>
        </is>
      </c>
      <c r="G531" t="inlineStr">
        <is>
          <t>Arab Extra Light</t>
        </is>
      </c>
      <c r="H531" t="inlineStr">
        <is>
          <t>Term contract</t>
        </is>
      </c>
      <c r="I531" t="inlineStr">
        <is>
          <t>National oil company</t>
        </is>
      </c>
      <c r="J531" t="inlineStr">
        <is>
          <t>Zoya Ahmed</t>
        </is>
      </c>
      <c r="K531" s="70" t="n">
        <v>509600</v>
      </c>
      <c r="L531" s="71" t="n">
        <v>77.56999999999999</v>
      </c>
      <c r="M531" s="71" t="n">
        <v>39529672</v>
      </c>
      <c r="N531" s="71" t="n">
        <v>790593.4399999999</v>
      </c>
      <c r="O531" s="71" t="n">
        <v>38739078.56</v>
      </c>
      <c r="P531" s="71" t="n">
        <v>9614571.189999999</v>
      </c>
      <c r="Q531" s="71" t="n">
        <v>29124507.37</v>
      </c>
      <c r="R531" t="inlineStr">
        <is>
          <t>Crude</t>
        </is>
      </c>
      <c r="S531" t="inlineStr">
        <is>
          <t>Yes</t>
        </is>
      </c>
      <c r="T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SA100523</t>
        </is>
      </c>
      <c r="B532" s="68" t="n">
        <v>45730</v>
      </c>
      <c r="C532" s="69" t="n">
        <v>2025</v>
      </c>
      <c r="D532" t="inlineStr">
        <is>
          <t>Mar</t>
        </is>
      </c>
      <c r="E532" t="inlineStr">
        <is>
          <t>Europe</t>
        </is>
      </c>
      <c r="F532" t="inlineStr">
        <is>
          <t>France</t>
        </is>
      </c>
      <c r="G532" t="inlineStr">
        <is>
          <t>Arab Light</t>
        </is>
      </c>
      <c r="H532" t="inlineStr">
        <is>
          <t>Term contract</t>
        </is>
      </c>
      <c r="I532" t="inlineStr">
        <is>
          <t>Refiner</t>
        </is>
      </c>
      <c r="J532" t="inlineStr">
        <is>
          <t>Ravindra Patil</t>
        </is>
      </c>
      <c r="K532" s="70" t="n">
        <v>1905120</v>
      </c>
      <c r="L532" s="71" t="n">
        <v>78.31999999999999</v>
      </c>
      <c r="M532" s="71" t="n">
        <v>149208998.4</v>
      </c>
      <c r="N532" s="71" t="n">
        <v>0</v>
      </c>
      <c r="O532" s="71" t="n">
        <v>149208998.4</v>
      </c>
      <c r="P532" s="71" t="n">
        <v>34140894.41</v>
      </c>
      <c r="Q532" s="71" t="n">
        <v>115068103.99</v>
      </c>
      <c r="R532" t="inlineStr">
        <is>
          <t>Crude</t>
        </is>
      </c>
      <c r="S532" t="inlineStr">
        <is>
          <t>Yes</t>
        </is>
      </c>
      <c r="T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SA100524</t>
        </is>
      </c>
      <c r="B533" s="68" t="n">
        <v>45731</v>
      </c>
      <c r="C533" s="69" t="n">
        <v>2025</v>
      </c>
      <c r="D533" t="inlineStr">
        <is>
          <t>Mar</t>
        </is>
      </c>
      <c r="E533" t="inlineStr">
        <is>
          <t>Middle East</t>
        </is>
      </c>
      <c r="F533" t="inlineStr">
        <is>
          <t>Saudi Arabia</t>
        </is>
      </c>
      <c r="G533" t="inlineStr">
        <is>
          <t>Diesel</t>
        </is>
      </c>
      <c r="H533" t="inlineStr">
        <is>
          <t>Domestic</t>
        </is>
      </c>
      <c r="I533" t="inlineStr">
        <is>
          <t>National oil company</t>
        </is>
      </c>
      <c r="J533" t="inlineStr">
        <is>
          <t>Shraddha Kulkarni</t>
        </is>
      </c>
      <c r="K533" s="70" t="n">
        <v>520380</v>
      </c>
      <c r="L533" s="71" t="n">
        <v>104.27</v>
      </c>
      <c r="M533" s="71" t="n">
        <v>54260022.6</v>
      </c>
      <c r="N533" s="71" t="n">
        <v>0</v>
      </c>
      <c r="O533" s="71" t="n">
        <v>54260022.6</v>
      </c>
      <c r="P533" s="71" t="n">
        <v>36696538.41</v>
      </c>
      <c r="Q533" s="71" t="n">
        <v>17563484.19</v>
      </c>
      <c r="R533" t="inlineStr">
        <is>
          <t>Refined</t>
        </is>
      </c>
      <c r="S533" t="inlineStr">
        <is>
          <t>No</t>
        </is>
      </c>
      <c r="T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SA100525</t>
        </is>
      </c>
      <c r="B534" s="68" t="n">
        <v>45731</v>
      </c>
      <c r="C534" s="69" t="n">
        <v>2025</v>
      </c>
      <c r="D534" t="inlineStr">
        <is>
          <t>Mar</t>
        </is>
      </c>
      <c r="E534" t="inlineStr">
        <is>
          <t>Middle East</t>
        </is>
      </c>
      <c r="F534" t="inlineStr">
        <is>
          <t>Saudi Arabia</t>
        </is>
      </c>
      <c r="G534" t="inlineStr">
        <is>
          <t>Arab Heavy</t>
        </is>
      </c>
      <c r="H534" t="inlineStr">
        <is>
          <t>Domestic</t>
        </is>
      </c>
      <c r="I534" t="inlineStr">
        <is>
          <t>National oil company</t>
        </is>
      </c>
      <c r="J534" t="inlineStr">
        <is>
          <t>Ana Costa</t>
        </is>
      </c>
      <c r="K534" s="70" t="n">
        <v>1531740</v>
      </c>
      <c r="L534" s="71" t="n">
        <v>84.69</v>
      </c>
      <c r="M534" s="71" t="n">
        <v>129723060.6</v>
      </c>
      <c r="N534" s="71" t="n">
        <v>1297230.61</v>
      </c>
      <c r="O534" s="71" t="n">
        <v>128425829.99</v>
      </c>
      <c r="P534" s="71" t="n">
        <v>27647624.57</v>
      </c>
      <c r="Q534" s="71" t="n">
        <v>100778205.42</v>
      </c>
      <c r="R534" t="inlineStr">
        <is>
          <t>Crude</t>
        </is>
      </c>
      <c r="S534" t="inlineStr">
        <is>
          <t>No</t>
        </is>
      </c>
      <c r="T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SA100526</t>
        </is>
      </c>
      <c r="B535" s="68" t="n">
        <v>45731</v>
      </c>
      <c r="C535" s="69" t="n">
        <v>2025</v>
      </c>
      <c r="D535" t="inlineStr">
        <is>
          <t>Mar</t>
        </is>
      </c>
      <c r="E535" t="inlineStr">
        <is>
          <t>Middle East</t>
        </is>
      </c>
      <c r="F535" t="inlineStr">
        <is>
          <t>Saudi Arabia</t>
        </is>
      </c>
      <c r="G535" t="inlineStr">
        <is>
          <t>Arab Extra Light</t>
        </is>
      </c>
      <c r="H535" t="inlineStr">
        <is>
          <t>Domestic</t>
        </is>
      </c>
      <c r="I535" t="inlineStr">
        <is>
          <t>Refiner</t>
        </is>
      </c>
      <c r="J535" t="inlineStr">
        <is>
          <t>Ana Costa</t>
        </is>
      </c>
      <c r="K535" s="70" t="n">
        <v>775180</v>
      </c>
      <c r="L535" s="71" t="n">
        <v>78.43000000000001</v>
      </c>
      <c r="M535" s="71" t="n">
        <v>60797367.4</v>
      </c>
      <c r="N535" s="71" t="n">
        <v>1215947.35</v>
      </c>
      <c r="O535" s="71" t="n">
        <v>59581420.05</v>
      </c>
      <c r="P535" s="71" t="n">
        <v>14795045.03</v>
      </c>
      <c r="Q535" s="71" t="n">
        <v>44786375.02</v>
      </c>
      <c r="R535" t="inlineStr">
        <is>
          <t>Crude</t>
        </is>
      </c>
      <c r="S535" t="inlineStr">
        <is>
          <t>No</t>
        </is>
      </c>
      <c r="T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SA100527</t>
        </is>
      </c>
      <c r="B536" s="68" t="n">
        <v>45731</v>
      </c>
      <c r="C536" s="69" t="n">
        <v>2025</v>
      </c>
      <c r="D536" t="inlineStr">
        <is>
          <t>Mar</t>
        </is>
      </c>
      <c r="E536" t="inlineStr">
        <is>
          <t>Asia</t>
        </is>
      </c>
      <c r="F536" t="inlineStr">
        <is>
          <t>China</t>
        </is>
      </c>
      <c r="G536" t="inlineStr">
        <is>
          <t>Diesel</t>
        </is>
      </c>
      <c r="H536" t="inlineStr">
        <is>
          <t>Term contract</t>
        </is>
      </c>
      <c r="I536" t="inlineStr">
        <is>
          <t>National oil company</t>
        </is>
      </c>
      <c r="J536" t="inlineStr">
        <is>
          <t>Priya Nair</t>
        </is>
      </c>
      <c r="K536" s="70" t="n">
        <v>336140</v>
      </c>
      <c r="L536" s="71" t="n">
        <v>94.09999999999999</v>
      </c>
      <c r="M536" s="71" t="n">
        <v>31630774</v>
      </c>
      <c r="N536" s="71" t="n">
        <v>316307.74</v>
      </c>
      <c r="O536" s="71" t="n">
        <v>31314466.26</v>
      </c>
      <c r="P536" s="71" t="n">
        <v>24533883.5</v>
      </c>
      <c r="Q536" s="71" t="n">
        <v>6780582.76</v>
      </c>
      <c r="R536" t="inlineStr">
        <is>
          <t>Refined</t>
        </is>
      </c>
      <c r="S536" t="inlineStr">
        <is>
          <t>Yes</t>
        </is>
      </c>
      <c r="T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SA100528</t>
        </is>
      </c>
      <c r="B537" s="68" t="n">
        <v>45731</v>
      </c>
      <c r="C537" s="69" t="n">
        <v>2025</v>
      </c>
      <c r="D537" t="inlineStr">
        <is>
          <t>Mar</t>
        </is>
      </c>
      <c r="E537" t="inlineStr">
        <is>
          <t>Asia</t>
        </is>
      </c>
      <c r="F537" t="inlineStr">
        <is>
          <t>South Korea</t>
        </is>
      </c>
      <c r="G537" t="inlineStr">
        <is>
          <t>Arab Light</t>
        </is>
      </c>
      <c r="H537" t="inlineStr">
        <is>
          <t>Term contract</t>
        </is>
      </c>
      <c r="I537" t="inlineStr">
        <is>
          <t>National oil company</t>
        </is>
      </c>
      <c r="J537" t="inlineStr">
        <is>
          <t>Omar Haddad</t>
        </is>
      </c>
      <c r="K537" s="70" t="n">
        <v>1144640</v>
      </c>
      <c r="L537" s="71" t="n">
        <v>80.06999999999999</v>
      </c>
      <c r="M537" s="71" t="n">
        <v>91651324.8</v>
      </c>
      <c r="N537" s="71" t="n">
        <v>916513.25</v>
      </c>
      <c r="O537" s="71" t="n">
        <v>90734811.55</v>
      </c>
      <c r="P537" s="71" t="n">
        <v>19951375.63</v>
      </c>
      <c r="Q537" s="71" t="n">
        <v>70783435.92</v>
      </c>
      <c r="R537" t="inlineStr">
        <is>
          <t>Crude</t>
        </is>
      </c>
      <c r="S537" t="inlineStr">
        <is>
          <t>Yes</t>
        </is>
      </c>
      <c r="T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SA100529</t>
        </is>
      </c>
      <c r="B538" s="68" t="n">
        <v>45731</v>
      </c>
      <c r="C538" s="69" t="n">
        <v>2025</v>
      </c>
      <c r="D538" t="inlineStr">
        <is>
          <t>Mar</t>
        </is>
      </c>
      <c r="E538" t="inlineStr">
        <is>
          <t>Asia</t>
        </is>
      </c>
      <c r="F538" t="inlineStr">
        <is>
          <t>Japan</t>
        </is>
      </c>
      <c r="G538" t="inlineStr">
        <is>
          <t>Arab Medium</t>
        </is>
      </c>
      <c r="H538" t="inlineStr">
        <is>
          <t>Term contract</t>
        </is>
      </c>
      <c r="I538" t="inlineStr">
        <is>
          <t>National oil company</t>
        </is>
      </c>
      <c r="J538" t="inlineStr">
        <is>
          <t>Emma Clarke</t>
        </is>
      </c>
      <c r="K538" s="70" t="n">
        <v>648760</v>
      </c>
      <c r="L538" s="71" t="n">
        <v>73.69</v>
      </c>
      <c r="M538" s="71" t="n">
        <v>47807124.4</v>
      </c>
      <c r="N538" s="71" t="n">
        <v>478071.24</v>
      </c>
      <c r="O538" s="71" t="n">
        <v>47329053.16</v>
      </c>
      <c r="P538" s="71" t="n">
        <v>11170330.24</v>
      </c>
      <c r="Q538" s="71" t="n">
        <v>36158722.92</v>
      </c>
      <c r="R538" t="inlineStr">
        <is>
          <t>Crude</t>
        </is>
      </c>
      <c r="S538" t="inlineStr">
        <is>
          <t>Yes</t>
        </is>
      </c>
      <c r="T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SA100530</t>
        </is>
      </c>
      <c r="B539" s="68" t="n">
        <v>45731</v>
      </c>
      <c r="C539" s="69" t="n">
        <v>2025</v>
      </c>
      <c r="D539" t="inlineStr">
        <is>
          <t>Mar</t>
        </is>
      </c>
      <c r="E539" t="inlineStr">
        <is>
          <t>Asia</t>
        </is>
      </c>
      <c r="F539" t="inlineStr">
        <is>
          <t>South Korea</t>
        </is>
      </c>
      <c r="G539" t="inlineStr">
        <is>
          <t>Jet fuel</t>
        </is>
      </c>
      <c r="H539" t="inlineStr">
        <is>
          <t>Term contract</t>
        </is>
      </c>
      <c r="I539" t="inlineStr">
        <is>
          <t>Trader</t>
        </is>
      </c>
      <c r="J539" t="inlineStr">
        <is>
          <t>Mei Lin</t>
        </is>
      </c>
      <c r="K539" s="70" t="n">
        <v>479220</v>
      </c>
      <c r="L539" s="71" t="n">
        <v>95.18000000000001</v>
      </c>
      <c r="M539" s="71" t="n">
        <v>45612159.6</v>
      </c>
      <c r="N539" s="71" t="n">
        <v>912243.1899999999</v>
      </c>
      <c r="O539" s="71" t="n">
        <v>44699916.41</v>
      </c>
      <c r="P539" s="71" t="n">
        <v>34396249.8</v>
      </c>
      <c r="Q539" s="71" t="n">
        <v>10303666.61</v>
      </c>
      <c r="R539" t="inlineStr">
        <is>
          <t>Refined</t>
        </is>
      </c>
      <c r="S539" t="inlineStr">
        <is>
          <t>Yes</t>
        </is>
      </c>
      <c r="T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SA100531</t>
        </is>
      </c>
      <c r="B540" s="68" t="n">
        <v>45731</v>
      </c>
      <c r="C540" s="69" t="n">
        <v>2025</v>
      </c>
      <c r="D540" t="inlineStr">
        <is>
          <t>Mar</t>
        </is>
      </c>
      <c r="E540" t="inlineStr">
        <is>
          <t>Asia</t>
        </is>
      </c>
      <c r="F540" t="inlineStr">
        <is>
          <t>Japan</t>
        </is>
      </c>
      <c r="G540" t="inlineStr">
        <is>
          <t>Arab Light</t>
        </is>
      </c>
      <c r="H540" t="inlineStr">
        <is>
          <t>Term contract</t>
        </is>
      </c>
      <c r="I540" t="inlineStr">
        <is>
          <t>National oil company</t>
        </is>
      </c>
      <c r="J540" t="inlineStr">
        <is>
          <t>Hiroshi Tanaka</t>
        </is>
      </c>
      <c r="K540" s="70" t="n">
        <v>1543500</v>
      </c>
      <c r="L540" s="71" t="n">
        <v>83.95</v>
      </c>
      <c r="M540" s="71" t="n">
        <v>129576825</v>
      </c>
      <c r="N540" s="71" t="n">
        <v>1295768.25</v>
      </c>
      <c r="O540" s="71" t="n">
        <v>128281056.75</v>
      </c>
      <c r="P540" s="71" t="n">
        <v>27109818.07</v>
      </c>
      <c r="Q540" s="71" t="n">
        <v>101171238.68</v>
      </c>
      <c r="R540" t="inlineStr">
        <is>
          <t>Crude</t>
        </is>
      </c>
      <c r="S540" t="inlineStr">
        <is>
          <t>Yes</t>
        </is>
      </c>
      <c r="T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SA100532</t>
        </is>
      </c>
      <c r="B541" s="68" t="n">
        <v>45731</v>
      </c>
      <c r="C541" s="69" t="n">
        <v>2025</v>
      </c>
      <c r="D541" t="inlineStr">
        <is>
          <t>Mar</t>
        </is>
      </c>
      <c r="E541" t="inlineStr">
        <is>
          <t>Europe</t>
        </is>
      </c>
      <c r="F541" t="inlineStr">
        <is>
          <t>Italy</t>
        </is>
      </c>
      <c r="G541" t="inlineStr">
        <is>
          <t>Diesel</t>
        </is>
      </c>
      <c r="H541" t="inlineStr">
        <is>
          <t>Term contract</t>
        </is>
      </c>
      <c r="I541" t="inlineStr">
        <is>
          <t>Trader</t>
        </is>
      </c>
      <c r="J541" t="inlineStr">
        <is>
          <t>Fatima Al-Saud</t>
        </is>
      </c>
      <c r="K541" s="70" t="n">
        <v>442960</v>
      </c>
      <c r="L541" s="71" t="n">
        <v>96.43000000000001</v>
      </c>
      <c r="M541" s="71" t="n">
        <v>42714632.8</v>
      </c>
      <c r="N541" s="71" t="n">
        <v>854292.66</v>
      </c>
      <c r="O541" s="71" t="n">
        <v>41860340.14</v>
      </c>
      <c r="P541" s="71" t="n">
        <v>31702613.18</v>
      </c>
      <c r="Q541" s="71" t="n">
        <v>10157726.96</v>
      </c>
      <c r="R541" t="inlineStr">
        <is>
          <t>Refined</t>
        </is>
      </c>
      <c r="S541" t="inlineStr">
        <is>
          <t>Yes</t>
        </is>
      </c>
      <c r="T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SA100533</t>
        </is>
      </c>
      <c r="B542" s="68" t="n">
        <v>45731</v>
      </c>
      <c r="C542" s="69" t="n">
        <v>2025</v>
      </c>
      <c r="D542" t="inlineStr">
        <is>
          <t>Mar</t>
        </is>
      </c>
      <c r="E542" t="inlineStr">
        <is>
          <t>Asia</t>
        </is>
      </c>
      <c r="F542" t="inlineStr">
        <is>
          <t>South Korea</t>
        </is>
      </c>
      <c r="G542" t="inlineStr">
        <is>
          <t>Arab Medium</t>
        </is>
      </c>
      <c r="H542" t="inlineStr">
        <is>
          <t>Term contract</t>
        </is>
      </c>
      <c r="I542" t="inlineStr">
        <is>
          <t>National oil company</t>
        </is>
      </c>
      <c r="J542" t="inlineStr">
        <is>
          <t>Noah Smith</t>
        </is>
      </c>
      <c r="K542" s="70" t="n">
        <v>1924720</v>
      </c>
      <c r="L542" s="71" t="n">
        <v>82.11</v>
      </c>
      <c r="M542" s="71" t="n">
        <v>158038759.2</v>
      </c>
      <c r="N542" s="71" t="n">
        <v>1580387.59</v>
      </c>
      <c r="O542" s="71" t="n">
        <v>156458371.61</v>
      </c>
      <c r="P542" s="71" t="n">
        <v>33444623.58</v>
      </c>
      <c r="Q542" s="71" t="n">
        <v>123013748.03</v>
      </c>
      <c r="R542" t="inlineStr">
        <is>
          <t>Crude</t>
        </is>
      </c>
      <c r="S542" t="inlineStr">
        <is>
          <t>Yes</t>
        </is>
      </c>
      <c r="T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SA100534</t>
        </is>
      </c>
      <c r="B543" s="68" t="n">
        <v>45731</v>
      </c>
      <c r="C543" s="69" t="n">
        <v>2025</v>
      </c>
      <c r="D543" t="inlineStr">
        <is>
          <t>Mar</t>
        </is>
      </c>
      <c r="E543" t="inlineStr">
        <is>
          <t>Middle East</t>
        </is>
      </c>
      <c r="F543" t="inlineStr">
        <is>
          <t>Saudi Arabia</t>
        </is>
      </c>
      <c r="G543" t="inlineStr">
        <is>
          <t>Arab Medium</t>
        </is>
      </c>
      <c r="H543" t="inlineStr">
        <is>
          <t>Domestic</t>
        </is>
      </c>
      <c r="I543" t="inlineStr">
        <is>
          <t>Trader</t>
        </is>
      </c>
      <c r="J543" t="inlineStr">
        <is>
          <t>Yuki Sato</t>
        </is>
      </c>
      <c r="K543" s="70" t="n">
        <v>1703240</v>
      </c>
      <c r="L543" s="71" t="n">
        <v>77.20999999999999</v>
      </c>
      <c r="M543" s="71" t="n">
        <v>131507160.4</v>
      </c>
      <c r="N543" s="71" t="n">
        <v>2630143.21</v>
      </c>
      <c r="O543" s="71" t="n">
        <v>128877017.19</v>
      </c>
      <c r="P543" s="71" t="n">
        <v>30945620</v>
      </c>
      <c r="Q543" s="71" t="n">
        <v>97931397.19</v>
      </c>
      <c r="R543" t="inlineStr">
        <is>
          <t>Crude</t>
        </is>
      </c>
      <c r="S543" t="inlineStr">
        <is>
          <t>No</t>
        </is>
      </c>
      <c r="T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SA100535</t>
        </is>
      </c>
      <c r="B544" s="68" t="n">
        <v>45731</v>
      </c>
      <c r="C544" s="69" t="n">
        <v>2025</v>
      </c>
      <c r="D544" t="inlineStr">
        <is>
          <t>Mar</t>
        </is>
      </c>
      <c r="E544" t="inlineStr">
        <is>
          <t>Middle East</t>
        </is>
      </c>
      <c r="F544" t="inlineStr">
        <is>
          <t>Bahrain</t>
        </is>
      </c>
      <c r="G544" t="inlineStr">
        <is>
          <t>Arab Medium</t>
        </is>
      </c>
      <c r="H544" t="inlineStr">
        <is>
          <t>Term contract</t>
        </is>
      </c>
      <c r="I544" t="inlineStr">
        <is>
          <t>Refiner</t>
        </is>
      </c>
      <c r="J544" t="inlineStr">
        <is>
          <t>Kofi Mensah</t>
        </is>
      </c>
      <c r="K544" s="70" t="n">
        <v>1945300</v>
      </c>
      <c r="L544" s="71" t="n">
        <v>86.54000000000001</v>
      </c>
      <c r="M544" s="71" t="n">
        <v>168346262</v>
      </c>
      <c r="N544" s="71" t="n">
        <v>3366925.24</v>
      </c>
      <c r="O544" s="71" t="n">
        <v>164979336.76</v>
      </c>
      <c r="P544" s="71" t="n">
        <v>33860031.02</v>
      </c>
      <c r="Q544" s="71" t="n">
        <v>131119305.74</v>
      </c>
      <c r="R544" t="inlineStr">
        <is>
          <t>Crude</t>
        </is>
      </c>
      <c r="S544" t="inlineStr">
        <is>
          <t>Yes</t>
        </is>
      </c>
      <c r="T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SA100536</t>
        </is>
      </c>
      <c r="B545" s="68" t="n">
        <v>45732</v>
      </c>
      <c r="C545" s="69" t="n">
        <v>2025</v>
      </c>
      <c r="D545" t="inlineStr">
        <is>
          <t>Mar</t>
        </is>
      </c>
      <c r="E545" t="inlineStr">
        <is>
          <t>Asia</t>
        </is>
      </c>
      <c r="F545" t="inlineStr">
        <is>
          <t>South Korea</t>
        </is>
      </c>
      <c r="G545" t="inlineStr">
        <is>
          <t>Diesel</t>
        </is>
      </c>
      <c r="H545" t="inlineStr">
        <is>
          <t>Term contract</t>
        </is>
      </c>
      <c r="I545" t="inlineStr">
        <is>
          <t>Trader</t>
        </is>
      </c>
      <c r="J545" t="inlineStr">
        <is>
          <t>Omar Haddad</t>
        </is>
      </c>
      <c r="K545" s="70" t="n">
        <v>117600</v>
      </c>
      <c r="L545" s="71" t="n">
        <v>98.42</v>
      </c>
      <c r="M545" s="71" t="n">
        <v>11574192</v>
      </c>
      <c r="N545" s="71" t="n">
        <v>115741.92</v>
      </c>
      <c r="O545" s="71" t="n">
        <v>11458450.08</v>
      </c>
      <c r="P545" s="71" t="n">
        <v>8422272.52</v>
      </c>
      <c r="Q545" s="71" t="n">
        <v>3036177.56</v>
      </c>
      <c r="R545" t="inlineStr">
        <is>
          <t>Refined</t>
        </is>
      </c>
      <c r="S545" t="inlineStr">
        <is>
          <t>Yes</t>
        </is>
      </c>
      <c r="T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SA100537</t>
        </is>
      </c>
      <c r="B546" s="68" t="n">
        <v>45732</v>
      </c>
      <c r="C546" s="69" t="n">
        <v>2025</v>
      </c>
      <c r="D546" t="inlineStr">
        <is>
          <t>Mar</t>
        </is>
      </c>
      <c r="E546" t="inlineStr">
        <is>
          <t>Middle East</t>
        </is>
      </c>
      <c r="F546" t="inlineStr">
        <is>
          <t>Saudi Arabia</t>
        </is>
      </c>
      <c r="G546" t="inlineStr">
        <is>
          <t>Diesel</t>
        </is>
      </c>
      <c r="H546" t="inlineStr">
        <is>
          <t>Domestic</t>
        </is>
      </c>
      <c r="I546" t="inlineStr">
        <is>
          <t>National oil company</t>
        </is>
      </c>
      <c r="J546" t="inlineStr">
        <is>
          <t>Zoya Ahmed</t>
        </is>
      </c>
      <c r="K546" s="70" t="n">
        <v>498820</v>
      </c>
      <c r="L546" s="71" t="n">
        <v>104.23</v>
      </c>
      <c r="M546" s="71" t="n">
        <v>51992008.6</v>
      </c>
      <c r="N546" s="71" t="n">
        <v>0</v>
      </c>
      <c r="O546" s="71" t="n">
        <v>51992008.6</v>
      </c>
      <c r="P546" s="71" t="n">
        <v>35257460.38</v>
      </c>
      <c r="Q546" s="71" t="n">
        <v>16734548.22</v>
      </c>
      <c r="R546" t="inlineStr">
        <is>
          <t>Refined</t>
        </is>
      </c>
      <c r="S546" t="inlineStr">
        <is>
          <t>No</t>
        </is>
      </c>
      <c r="T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SA100538</t>
        </is>
      </c>
      <c r="B547" s="68" t="n">
        <v>45732</v>
      </c>
      <c r="C547" s="69" t="n">
        <v>2025</v>
      </c>
      <c r="D547" t="inlineStr">
        <is>
          <t>Mar</t>
        </is>
      </c>
      <c r="E547" t="inlineStr">
        <is>
          <t>Asia</t>
        </is>
      </c>
      <c r="F547" t="inlineStr">
        <is>
          <t>South Korea</t>
        </is>
      </c>
      <c r="G547" t="inlineStr">
        <is>
          <t>Arab Light</t>
        </is>
      </c>
      <c r="H547" t="inlineStr">
        <is>
          <t>Spot</t>
        </is>
      </c>
      <c r="I547" t="inlineStr">
        <is>
          <t>Refiner</t>
        </is>
      </c>
      <c r="J547" t="inlineStr">
        <is>
          <t>Fatima Al-Saud</t>
        </is>
      </c>
      <c r="K547" s="70" t="n">
        <v>465500</v>
      </c>
      <c r="L547" s="71" t="n">
        <v>87.3</v>
      </c>
      <c r="M547" s="71" t="n">
        <v>40638150</v>
      </c>
      <c r="N547" s="71" t="n">
        <v>812763</v>
      </c>
      <c r="O547" s="71" t="n">
        <v>39825387</v>
      </c>
      <c r="P547" s="71" t="n">
        <v>8551778.189999999</v>
      </c>
      <c r="Q547" s="71" t="n">
        <v>31273608.81</v>
      </c>
      <c r="R547" t="inlineStr">
        <is>
          <t>Crude</t>
        </is>
      </c>
      <c r="S547" t="inlineStr">
        <is>
          <t>Yes</t>
        </is>
      </c>
      <c r="T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SA100539</t>
        </is>
      </c>
      <c r="B548" s="68" t="n">
        <v>45732</v>
      </c>
      <c r="C548" s="69" t="n">
        <v>2025</v>
      </c>
      <c r="D548" t="inlineStr">
        <is>
          <t>Mar</t>
        </is>
      </c>
      <c r="E548" t="inlineStr">
        <is>
          <t>Middle East</t>
        </is>
      </c>
      <c r="F548" t="inlineStr">
        <is>
          <t>Bahrain</t>
        </is>
      </c>
      <c r="G548" t="inlineStr">
        <is>
          <t>Gasoline</t>
        </is>
      </c>
      <c r="H548" t="inlineStr">
        <is>
          <t>Term contract</t>
        </is>
      </c>
      <c r="I548" t="inlineStr">
        <is>
          <t>National oil company</t>
        </is>
      </c>
      <c r="J548" t="inlineStr">
        <is>
          <t>Hiroshi Tanaka</t>
        </is>
      </c>
      <c r="K548" s="70" t="n">
        <v>551740</v>
      </c>
      <c r="L548" s="71" t="n">
        <v>93.95</v>
      </c>
      <c r="M548" s="71" t="n">
        <v>51835973</v>
      </c>
      <c r="N548" s="71" t="n">
        <v>1036719.46</v>
      </c>
      <c r="O548" s="71" t="n">
        <v>50799253.54</v>
      </c>
      <c r="P548" s="71" t="n">
        <v>38349519.54</v>
      </c>
      <c r="Q548" s="71" t="n">
        <v>12449734</v>
      </c>
      <c r="R548" t="inlineStr">
        <is>
          <t>Refined</t>
        </is>
      </c>
      <c r="S548" t="inlineStr">
        <is>
          <t>Yes</t>
        </is>
      </c>
      <c r="T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SA100540</t>
        </is>
      </c>
      <c r="B549" s="68" t="n">
        <v>45732</v>
      </c>
      <c r="C549" s="69" t="n">
        <v>2025</v>
      </c>
      <c r="D549" t="inlineStr">
        <is>
          <t>Mar</t>
        </is>
      </c>
      <c r="E549" t="inlineStr">
        <is>
          <t>Asia</t>
        </is>
      </c>
      <c r="F549" t="inlineStr">
        <is>
          <t>India</t>
        </is>
      </c>
      <c r="G549" t="inlineStr">
        <is>
          <t>Jet fuel</t>
        </is>
      </c>
      <c r="H549" t="inlineStr">
        <is>
          <t>Term contract</t>
        </is>
      </c>
      <c r="I549" t="inlineStr">
        <is>
          <t>National oil company</t>
        </is>
      </c>
      <c r="J549" t="inlineStr">
        <is>
          <t>Kofi Mensah</t>
        </is>
      </c>
      <c r="K549" s="70" t="n">
        <v>540960</v>
      </c>
      <c r="L549" s="71" t="n">
        <v>91.84</v>
      </c>
      <c r="M549" s="71" t="n">
        <v>49681766.4</v>
      </c>
      <c r="N549" s="71" t="n">
        <v>0</v>
      </c>
      <c r="O549" s="71" t="n">
        <v>49681766.4</v>
      </c>
      <c r="P549" s="71" t="n">
        <v>39093983.78</v>
      </c>
      <c r="Q549" s="71" t="n">
        <v>10587782.62</v>
      </c>
      <c r="R549" t="inlineStr">
        <is>
          <t>Refined</t>
        </is>
      </c>
      <c r="S549" t="inlineStr">
        <is>
          <t>Yes</t>
        </is>
      </c>
      <c r="T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SA100541</t>
        </is>
      </c>
      <c r="B550" s="68" t="n">
        <v>45732</v>
      </c>
      <c r="C550" s="69" t="n">
        <v>2025</v>
      </c>
      <c r="D550" t="inlineStr">
        <is>
          <t>Mar</t>
        </is>
      </c>
      <c r="E550" t="inlineStr">
        <is>
          <t>Asia</t>
        </is>
      </c>
      <c r="F550" t="inlineStr">
        <is>
          <t>China</t>
        </is>
      </c>
      <c r="G550" t="inlineStr">
        <is>
          <t>Arab Extra Light</t>
        </is>
      </c>
      <c r="H550" t="inlineStr">
        <is>
          <t>Spot</t>
        </is>
      </c>
      <c r="I550" t="inlineStr">
        <is>
          <t>Refiner</t>
        </is>
      </c>
      <c r="J550" t="inlineStr">
        <is>
          <t>Kofi Mensah</t>
        </is>
      </c>
      <c r="K550" s="70" t="n">
        <v>626220</v>
      </c>
      <c r="L550" s="71" t="n">
        <v>85.02</v>
      </c>
      <c r="M550" s="71" t="n">
        <v>53241224.4</v>
      </c>
      <c r="N550" s="71" t="n">
        <v>532412.24</v>
      </c>
      <c r="O550" s="71" t="n">
        <v>52708812.16</v>
      </c>
      <c r="P550" s="71" t="n">
        <v>11113033.19</v>
      </c>
      <c r="Q550" s="71" t="n">
        <v>41595778.97</v>
      </c>
      <c r="R550" t="inlineStr">
        <is>
          <t>Crude</t>
        </is>
      </c>
      <c r="S550" t="inlineStr">
        <is>
          <t>Yes</t>
        </is>
      </c>
      <c r="T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SA100542</t>
        </is>
      </c>
      <c r="B551" s="68" t="n">
        <v>45732</v>
      </c>
      <c r="C551" s="69" t="n">
        <v>2025</v>
      </c>
      <c r="D551" t="inlineStr">
        <is>
          <t>Mar</t>
        </is>
      </c>
      <c r="E551" t="inlineStr">
        <is>
          <t>Europe</t>
        </is>
      </c>
      <c r="F551" t="inlineStr">
        <is>
          <t>France</t>
        </is>
      </c>
      <c r="G551" t="inlineStr">
        <is>
          <t>Gasoline</t>
        </is>
      </c>
      <c r="H551" t="inlineStr">
        <is>
          <t>Term contract</t>
        </is>
      </c>
      <c r="I551" t="inlineStr">
        <is>
          <t>Refiner</t>
        </is>
      </c>
      <c r="J551" t="inlineStr">
        <is>
          <t>Shraddha Kulkarni</t>
        </is>
      </c>
      <c r="K551" s="70" t="n">
        <v>225400</v>
      </c>
      <c r="L551" s="71" t="n">
        <v>96.93000000000001</v>
      </c>
      <c r="M551" s="71" t="n">
        <v>21848022</v>
      </c>
      <c r="N551" s="71" t="n">
        <v>0</v>
      </c>
      <c r="O551" s="71" t="n">
        <v>21848022</v>
      </c>
      <c r="P551" s="71" t="n">
        <v>15828473.16</v>
      </c>
      <c r="Q551" s="71" t="n">
        <v>6019548.84</v>
      </c>
      <c r="R551" t="inlineStr">
        <is>
          <t>Refined</t>
        </is>
      </c>
      <c r="S551" t="inlineStr">
        <is>
          <t>Yes</t>
        </is>
      </c>
      <c r="T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SA100543</t>
        </is>
      </c>
      <c r="B552" s="68" t="n">
        <v>45732</v>
      </c>
      <c r="C552" s="69" t="n">
        <v>2025</v>
      </c>
      <c r="D552" t="inlineStr">
        <is>
          <t>Mar</t>
        </is>
      </c>
      <c r="E552" t="inlineStr">
        <is>
          <t>Middle East</t>
        </is>
      </c>
      <c r="F552" t="inlineStr">
        <is>
          <t>Bahrain</t>
        </is>
      </c>
      <c r="G552" t="inlineStr">
        <is>
          <t>Arab Light</t>
        </is>
      </c>
      <c r="H552" t="inlineStr">
        <is>
          <t>Term contract</t>
        </is>
      </c>
      <c r="I552" t="inlineStr">
        <is>
          <t>Refiner</t>
        </is>
      </c>
      <c r="J552" t="inlineStr">
        <is>
          <t>Ravindra Patil</t>
        </is>
      </c>
      <c r="K552" s="70" t="n">
        <v>1022140</v>
      </c>
      <c r="L552" s="71" t="n">
        <v>82.2</v>
      </c>
      <c r="M552" s="71" t="n">
        <v>84019908</v>
      </c>
      <c r="N552" s="71" t="n">
        <v>1680398.16</v>
      </c>
      <c r="O552" s="71" t="n">
        <v>82339509.84</v>
      </c>
      <c r="P552" s="71" t="n">
        <v>18391020.64</v>
      </c>
      <c r="Q552" s="71" t="n">
        <v>63948489.2</v>
      </c>
      <c r="R552" t="inlineStr">
        <is>
          <t>Crude</t>
        </is>
      </c>
      <c r="S552" t="inlineStr">
        <is>
          <t>Yes</t>
        </is>
      </c>
      <c r="T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SA100544</t>
        </is>
      </c>
      <c r="B553" s="68" t="n">
        <v>45732</v>
      </c>
      <c r="C553" s="69" t="n">
        <v>2025</v>
      </c>
      <c r="D553" t="inlineStr">
        <is>
          <t>Mar</t>
        </is>
      </c>
      <c r="E553" t="inlineStr">
        <is>
          <t>Asia</t>
        </is>
      </c>
      <c r="F553" t="inlineStr">
        <is>
          <t>South Korea</t>
        </is>
      </c>
      <c r="G553" t="inlineStr">
        <is>
          <t>Gasoline</t>
        </is>
      </c>
      <c r="H553" t="inlineStr">
        <is>
          <t>Term contract</t>
        </is>
      </c>
      <c r="I553" t="inlineStr">
        <is>
          <t>Trader</t>
        </is>
      </c>
      <c r="J553" t="inlineStr">
        <is>
          <t>Zoya Ahmed</t>
        </is>
      </c>
      <c r="K553" s="70" t="n">
        <v>539000</v>
      </c>
      <c r="L553" s="71" t="n">
        <v>104.37</v>
      </c>
      <c r="M553" s="71" t="n">
        <v>56255430</v>
      </c>
      <c r="N553" s="71" t="n">
        <v>0</v>
      </c>
      <c r="O553" s="71" t="n">
        <v>56255430</v>
      </c>
      <c r="P553" s="71" t="n">
        <v>37799412.44</v>
      </c>
      <c r="Q553" s="71" t="n">
        <v>18456017.56</v>
      </c>
      <c r="R553" t="inlineStr">
        <is>
          <t>Refined</t>
        </is>
      </c>
      <c r="S553" t="inlineStr">
        <is>
          <t>Yes</t>
        </is>
      </c>
      <c r="T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SA100545</t>
        </is>
      </c>
      <c r="B554" s="68" t="n">
        <v>45732</v>
      </c>
      <c r="C554" s="69" t="n">
        <v>2025</v>
      </c>
      <c r="D554" t="inlineStr">
        <is>
          <t>Mar</t>
        </is>
      </c>
      <c r="E554" t="inlineStr">
        <is>
          <t>Asia</t>
        </is>
      </c>
      <c r="F554" t="inlineStr">
        <is>
          <t>China</t>
        </is>
      </c>
      <c r="G554" t="inlineStr">
        <is>
          <t>Arab Light</t>
        </is>
      </c>
      <c r="H554" t="inlineStr">
        <is>
          <t>Spot</t>
        </is>
      </c>
      <c r="I554" t="inlineStr">
        <is>
          <t>National oil company</t>
        </is>
      </c>
      <c r="J554" t="inlineStr">
        <is>
          <t>Ravindra Patil</t>
        </is>
      </c>
      <c r="K554" s="70" t="n">
        <v>638960</v>
      </c>
      <c r="L554" s="71" t="n">
        <v>78.69</v>
      </c>
      <c r="M554" s="71" t="n">
        <v>50279762.4</v>
      </c>
      <c r="N554" s="71" t="n">
        <v>502797.62</v>
      </c>
      <c r="O554" s="71" t="n">
        <v>49776964.78</v>
      </c>
      <c r="P554" s="71" t="n">
        <v>11483037.16</v>
      </c>
      <c r="Q554" s="71" t="n">
        <v>38293927.62</v>
      </c>
      <c r="R554" t="inlineStr">
        <is>
          <t>Crude</t>
        </is>
      </c>
      <c r="S554" t="inlineStr">
        <is>
          <t>Yes</t>
        </is>
      </c>
      <c r="T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SA100546</t>
        </is>
      </c>
      <c r="B555" s="68" t="n">
        <v>45733</v>
      </c>
      <c r="C555" s="69" t="n">
        <v>2025</v>
      </c>
      <c r="D555" t="inlineStr">
        <is>
          <t>Mar</t>
        </is>
      </c>
      <c r="E555" t="inlineStr">
        <is>
          <t>Middle East</t>
        </is>
      </c>
      <c r="F555" t="inlineStr">
        <is>
          <t>UAE</t>
        </is>
      </c>
      <c r="G555" t="inlineStr">
        <is>
          <t>Gasoline</t>
        </is>
      </c>
      <c r="H555" t="inlineStr">
        <is>
          <t>Term contract</t>
        </is>
      </c>
      <c r="I555" t="inlineStr">
        <is>
          <t>Refiner</t>
        </is>
      </c>
      <c r="J555" t="inlineStr">
        <is>
          <t>Lucas Martin</t>
        </is>
      </c>
      <c r="K555" s="70" t="n">
        <v>267540</v>
      </c>
      <c r="L555" s="71" t="n">
        <v>94.42</v>
      </c>
      <c r="M555" s="71" t="n">
        <v>25261126.8</v>
      </c>
      <c r="N555" s="71" t="n">
        <v>252611.27</v>
      </c>
      <c r="O555" s="71" t="n">
        <v>25008515.53</v>
      </c>
      <c r="P555" s="71" t="n">
        <v>18503929.47</v>
      </c>
      <c r="Q555" s="71" t="n">
        <v>6504586.06</v>
      </c>
      <c r="R555" t="inlineStr">
        <is>
          <t>Refined</t>
        </is>
      </c>
      <c r="S555" t="inlineStr">
        <is>
          <t>Yes</t>
        </is>
      </c>
      <c r="T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SA100547</t>
        </is>
      </c>
      <c r="B556" s="68" t="n">
        <v>45733</v>
      </c>
      <c r="C556" s="69" t="n">
        <v>2025</v>
      </c>
      <c r="D556" t="inlineStr">
        <is>
          <t>Mar</t>
        </is>
      </c>
      <c r="E556" t="inlineStr">
        <is>
          <t>Europe</t>
        </is>
      </c>
      <c r="F556" t="inlineStr">
        <is>
          <t>Netherlands</t>
        </is>
      </c>
      <c r="G556" t="inlineStr">
        <is>
          <t>Arab Heavy</t>
        </is>
      </c>
      <c r="H556" t="inlineStr">
        <is>
          <t>Term contract</t>
        </is>
      </c>
      <c r="I556" t="inlineStr">
        <is>
          <t>National oil company</t>
        </is>
      </c>
      <c r="J556" t="inlineStr">
        <is>
          <t>Liam O'Brien</t>
        </is>
      </c>
      <c r="K556" s="70" t="n">
        <v>1288700</v>
      </c>
      <c r="L556" s="71" t="n">
        <v>70.16</v>
      </c>
      <c r="M556" s="71" t="n">
        <v>90415192</v>
      </c>
      <c r="N556" s="71" t="n">
        <v>0</v>
      </c>
      <c r="O556" s="71" t="n">
        <v>90415192</v>
      </c>
      <c r="P556" s="71" t="n">
        <v>23500334.1</v>
      </c>
      <c r="Q556" s="71" t="n">
        <v>66914857.9</v>
      </c>
      <c r="R556" t="inlineStr">
        <is>
          <t>Crude</t>
        </is>
      </c>
      <c r="S556" t="inlineStr">
        <is>
          <t>Yes</t>
        </is>
      </c>
      <c r="T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SA100548</t>
        </is>
      </c>
      <c r="B557" s="68" t="n">
        <v>45733</v>
      </c>
      <c r="C557" s="69" t="n">
        <v>2025</v>
      </c>
      <c r="D557" t="inlineStr">
        <is>
          <t>Mar</t>
        </is>
      </c>
      <c r="E557" t="inlineStr">
        <is>
          <t>Asia</t>
        </is>
      </c>
      <c r="F557" t="inlineStr">
        <is>
          <t>Japan</t>
        </is>
      </c>
      <c r="G557" t="inlineStr">
        <is>
          <t>Arab Light</t>
        </is>
      </c>
      <c r="H557" t="inlineStr">
        <is>
          <t>Term contract</t>
        </is>
      </c>
      <c r="I557" t="inlineStr">
        <is>
          <t>Refiner</t>
        </is>
      </c>
      <c r="J557" t="inlineStr">
        <is>
          <t>Emma Clarke</t>
        </is>
      </c>
      <c r="K557" s="70" t="n">
        <v>834960</v>
      </c>
      <c r="L557" s="71" t="n">
        <v>78.5</v>
      </c>
      <c r="M557" s="71" t="n">
        <v>65544360</v>
      </c>
      <c r="N557" s="71" t="n">
        <v>0</v>
      </c>
      <c r="O557" s="71" t="n">
        <v>65544360</v>
      </c>
      <c r="P557" s="71" t="n">
        <v>14863003.87</v>
      </c>
      <c r="Q557" s="71" t="n">
        <v>50681356.13</v>
      </c>
      <c r="R557" t="inlineStr">
        <is>
          <t>Crude</t>
        </is>
      </c>
      <c r="S557" t="inlineStr">
        <is>
          <t>Yes</t>
        </is>
      </c>
      <c r="T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SA100549</t>
        </is>
      </c>
      <c r="B558" s="68" t="n">
        <v>45733</v>
      </c>
      <c r="C558" s="69" t="n">
        <v>2025</v>
      </c>
      <c r="D558" t="inlineStr">
        <is>
          <t>Mar</t>
        </is>
      </c>
      <c r="E558" t="inlineStr">
        <is>
          <t>Asia</t>
        </is>
      </c>
      <c r="F558" t="inlineStr">
        <is>
          <t>China</t>
        </is>
      </c>
      <c r="G558" t="inlineStr">
        <is>
          <t>Jet fuel</t>
        </is>
      </c>
      <c r="H558" t="inlineStr">
        <is>
          <t>Spot</t>
        </is>
      </c>
      <c r="I558" t="inlineStr">
        <is>
          <t>Refiner</t>
        </is>
      </c>
      <c r="J558" t="inlineStr">
        <is>
          <t>Aisha Bello</t>
        </is>
      </c>
      <c r="K558" s="70" t="n">
        <v>126420</v>
      </c>
      <c r="L558" s="71" t="n">
        <v>107.19</v>
      </c>
      <c r="M558" s="71" t="n">
        <v>13550959.8</v>
      </c>
      <c r="N558" s="71" t="n">
        <v>271019.2</v>
      </c>
      <c r="O558" s="71" t="n">
        <v>13279940.6</v>
      </c>
      <c r="P558" s="71" t="n">
        <v>9155608.09</v>
      </c>
      <c r="Q558" s="71" t="n">
        <v>4124332.51</v>
      </c>
      <c r="R558" t="inlineStr">
        <is>
          <t>Refined</t>
        </is>
      </c>
      <c r="S558" t="inlineStr">
        <is>
          <t>Yes</t>
        </is>
      </c>
      <c r="T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SA100550</t>
        </is>
      </c>
      <c r="B559" s="68" t="n">
        <v>45733</v>
      </c>
      <c r="C559" s="69" t="n">
        <v>2025</v>
      </c>
      <c r="D559" t="inlineStr">
        <is>
          <t>Mar</t>
        </is>
      </c>
      <c r="E559" t="inlineStr">
        <is>
          <t>Asia</t>
        </is>
      </c>
      <c r="F559" t="inlineStr">
        <is>
          <t>China</t>
        </is>
      </c>
      <c r="G559" t="inlineStr">
        <is>
          <t>Arab Extra Light</t>
        </is>
      </c>
      <c r="H559" t="inlineStr">
        <is>
          <t>Term contract</t>
        </is>
      </c>
      <c r="I559" t="inlineStr">
        <is>
          <t>Refiner</t>
        </is>
      </c>
      <c r="J559" t="inlineStr">
        <is>
          <t>Ruhi Shaikh</t>
        </is>
      </c>
      <c r="K559" s="70" t="n">
        <v>1876700</v>
      </c>
      <c r="L559" s="71" t="n">
        <v>80.23</v>
      </c>
      <c r="M559" s="71" t="n">
        <v>150567641</v>
      </c>
      <c r="N559" s="71" t="n">
        <v>0</v>
      </c>
      <c r="O559" s="71" t="n">
        <v>150567641</v>
      </c>
      <c r="P559" s="71" t="n">
        <v>34808896.78</v>
      </c>
      <c r="Q559" s="71" t="n">
        <v>115758744.22</v>
      </c>
      <c r="R559" t="inlineStr">
        <is>
          <t>Crude</t>
        </is>
      </c>
      <c r="S559" t="inlineStr">
        <is>
          <t>Yes</t>
        </is>
      </c>
      <c r="T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SA100551</t>
        </is>
      </c>
      <c r="B560" s="68" t="n">
        <v>45733</v>
      </c>
      <c r="C560" s="69" t="n">
        <v>2025</v>
      </c>
      <c r="D560" t="inlineStr">
        <is>
          <t>Mar</t>
        </is>
      </c>
      <c r="E560" t="inlineStr">
        <is>
          <t>Middle East</t>
        </is>
      </c>
      <c r="F560" t="inlineStr">
        <is>
          <t>UAE</t>
        </is>
      </c>
      <c r="G560" t="inlineStr">
        <is>
          <t>Arab Extra Light</t>
        </is>
      </c>
      <c r="H560" t="inlineStr">
        <is>
          <t>Term contract</t>
        </is>
      </c>
      <c r="I560" t="inlineStr">
        <is>
          <t>Trader</t>
        </is>
      </c>
      <c r="J560" t="inlineStr">
        <is>
          <t>Sophie Müller</t>
        </is>
      </c>
      <c r="K560" s="70" t="n">
        <v>516460</v>
      </c>
      <c r="L560" s="71" t="n">
        <v>85.73999999999999</v>
      </c>
      <c r="M560" s="71" t="n">
        <v>44281280.4</v>
      </c>
      <c r="N560" s="71" t="n">
        <v>442812.8</v>
      </c>
      <c r="O560" s="71" t="n">
        <v>43838467.6</v>
      </c>
      <c r="P560" s="71" t="n">
        <v>9725475.01</v>
      </c>
      <c r="Q560" s="71" t="n">
        <v>34112992.59</v>
      </c>
      <c r="R560" t="inlineStr">
        <is>
          <t>Crude</t>
        </is>
      </c>
      <c r="S560" t="inlineStr">
        <is>
          <t>Yes</t>
        </is>
      </c>
      <c r="T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SA100552</t>
        </is>
      </c>
      <c r="B561" s="68" t="n">
        <v>45733</v>
      </c>
      <c r="C561" s="69" t="n">
        <v>2025</v>
      </c>
      <c r="D561" t="inlineStr">
        <is>
          <t>Mar</t>
        </is>
      </c>
      <c r="E561" t="inlineStr">
        <is>
          <t>Europe</t>
        </is>
      </c>
      <c r="F561" t="inlineStr">
        <is>
          <t>France</t>
        </is>
      </c>
      <c r="G561" t="inlineStr">
        <is>
          <t>Diesel</t>
        </is>
      </c>
      <c r="H561" t="inlineStr">
        <is>
          <t>Term contract</t>
        </is>
      </c>
      <c r="I561" t="inlineStr">
        <is>
          <t>National oil company</t>
        </is>
      </c>
      <c r="J561" t="inlineStr">
        <is>
          <t>Liam O'Brien</t>
        </is>
      </c>
      <c r="K561" s="70" t="n">
        <v>558600</v>
      </c>
      <c r="L561" s="71" t="n">
        <v>104.13</v>
      </c>
      <c r="M561" s="71" t="n">
        <v>58167018</v>
      </c>
      <c r="N561" s="71" t="n">
        <v>1163340.36</v>
      </c>
      <c r="O561" s="71" t="n">
        <v>57003677.64</v>
      </c>
      <c r="P561" s="71" t="n">
        <v>39403302.51</v>
      </c>
      <c r="Q561" s="71" t="n">
        <v>17600375.13</v>
      </c>
      <c r="R561" t="inlineStr">
        <is>
          <t>Refined</t>
        </is>
      </c>
      <c r="S561" t="inlineStr">
        <is>
          <t>Yes</t>
        </is>
      </c>
      <c r="T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SA100553</t>
        </is>
      </c>
      <c r="B562" s="68" t="n">
        <v>45734</v>
      </c>
      <c r="C562" s="69" t="n">
        <v>2025</v>
      </c>
      <c r="D562" t="inlineStr">
        <is>
          <t>Mar</t>
        </is>
      </c>
      <c r="E562" t="inlineStr">
        <is>
          <t>Europe</t>
        </is>
      </c>
      <c r="F562" t="inlineStr">
        <is>
          <t>Netherlands</t>
        </is>
      </c>
      <c r="G562" t="inlineStr">
        <is>
          <t>Gasoline</t>
        </is>
      </c>
      <c r="H562" t="inlineStr">
        <is>
          <t>Spot</t>
        </is>
      </c>
      <c r="I562" t="inlineStr">
        <is>
          <t>National oil company</t>
        </is>
      </c>
      <c r="J562" t="inlineStr">
        <is>
          <t>Shraddha Kulkarni</t>
        </is>
      </c>
      <c r="K562" s="70" t="n">
        <v>183260</v>
      </c>
      <c r="L562" s="71" t="n">
        <v>100.15</v>
      </c>
      <c r="M562" s="71" t="n">
        <v>18353489</v>
      </c>
      <c r="N562" s="71" t="n">
        <v>183534.89</v>
      </c>
      <c r="O562" s="71" t="n">
        <v>18169954.11</v>
      </c>
      <c r="P562" s="71" t="n">
        <v>13071200.46</v>
      </c>
      <c r="Q562" s="71" t="n">
        <v>5098753.65</v>
      </c>
      <c r="R562" t="inlineStr">
        <is>
          <t>Refined</t>
        </is>
      </c>
      <c r="S562" t="inlineStr">
        <is>
          <t>Yes</t>
        </is>
      </c>
      <c r="T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SA100554</t>
        </is>
      </c>
      <c r="B563" s="68" t="n">
        <v>45734</v>
      </c>
      <c r="C563" s="69" t="n">
        <v>2025</v>
      </c>
      <c r="D563" t="inlineStr">
        <is>
          <t>Mar</t>
        </is>
      </c>
      <c r="E563" t="inlineStr">
        <is>
          <t>Europe</t>
        </is>
      </c>
      <c r="F563" t="inlineStr">
        <is>
          <t>Italy</t>
        </is>
      </c>
      <c r="G563" t="inlineStr">
        <is>
          <t>Arab Light</t>
        </is>
      </c>
      <c r="H563" t="inlineStr">
        <is>
          <t>Spot</t>
        </is>
      </c>
      <c r="I563" t="inlineStr">
        <is>
          <t>Refiner</t>
        </is>
      </c>
      <c r="J563" t="inlineStr">
        <is>
          <t>Emma Clarke</t>
        </is>
      </c>
      <c r="K563" s="70" t="n">
        <v>1480780</v>
      </c>
      <c r="L563" s="71" t="n">
        <v>85.43000000000001</v>
      </c>
      <c r="M563" s="71" t="n">
        <v>126503035.4</v>
      </c>
      <c r="N563" s="71" t="n">
        <v>0</v>
      </c>
      <c r="O563" s="71" t="n">
        <v>126503035.4</v>
      </c>
      <c r="P563" s="71" t="n">
        <v>26351926.06</v>
      </c>
      <c r="Q563" s="71" t="n">
        <v>100151109.34</v>
      </c>
      <c r="R563" t="inlineStr">
        <is>
          <t>Crude</t>
        </is>
      </c>
      <c r="S563" t="inlineStr">
        <is>
          <t>Yes</t>
        </is>
      </c>
      <c r="T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SA100555</t>
        </is>
      </c>
      <c r="B564" s="68" t="n">
        <v>45734</v>
      </c>
      <c r="C564" s="69" t="n">
        <v>2025</v>
      </c>
      <c r="D564" t="inlineStr">
        <is>
          <t>Mar</t>
        </is>
      </c>
      <c r="E564" t="inlineStr">
        <is>
          <t>Middle East</t>
        </is>
      </c>
      <c r="F564" t="inlineStr">
        <is>
          <t>UAE</t>
        </is>
      </c>
      <c r="G564" t="inlineStr">
        <is>
          <t>Arab Light</t>
        </is>
      </c>
      <c r="H564" t="inlineStr">
        <is>
          <t>Spot</t>
        </is>
      </c>
      <c r="I564" t="inlineStr">
        <is>
          <t>Refiner</t>
        </is>
      </c>
      <c r="J564" t="inlineStr">
        <is>
          <t>Ruhi Shaikh</t>
        </is>
      </c>
      <c r="K564" s="70" t="n">
        <v>726180</v>
      </c>
      <c r="L564" s="71" t="n">
        <v>83.20999999999999</v>
      </c>
      <c r="M564" s="71" t="n">
        <v>60425437.8</v>
      </c>
      <c r="N564" s="71" t="n">
        <v>1208508.76</v>
      </c>
      <c r="O564" s="71" t="n">
        <v>59216929.04</v>
      </c>
      <c r="P564" s="71" t="n">
        <v>13150585.86</v>
      </c>
      <c r="Q564" s="71" t="n">
        <v>46066343.18</v>
      </c>
      <c r="R564" t="inlineStr">
        <is>
          <t>Crude</t>
        </is>
      </c>
      <c r="S564" t="inlineStr">
        <is>
          <t>Yes</t>
        </is>
      </c>
      <c r="T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SA100556</t>
        </is>
      </c>
      <c r="B565" s="68" t="n">
        <v>45734</v>
      </c>
      <c r="C565" s="69" t="n">
        <v>2025</v>
      </c>
      <c r="D565" t="inlineStr">
        <is>
          <t>Mar</t>
        </is>
      </c>
      <c r="E565" t="inlineStr">
        <is>
          <t>Asia</t>
        </is>
      </c>
      <c r="F565" t="inlineStr">
        <is>
          <t>India</t>
        </is>
      </c>
      <c r="G565" t="inlineStr">
        <is>
          <t>Arab Light</t>
        </is>
      </c>
      <c r="H565" t="inlineStr">
        <is>
          <t>Term contract</t>
        </is>
      </c>
      <c r="I565" t="inlineStr">
        <is>
          <t>National oil company</t>
        </is>
      </c>
      <c r="J565" t="inlineStr">
        <is>
          <t>Amir Khan</t>
        </is>
      </c>
      <c r="K565" s="70" t="n">
        <v>340060</v>
      </c>
      <c r="L565" s="71" t="n">
        <v>78.78</v>
      </c>
      <c r="M565" s="71" t="n">
        <v>26789926.8</v>
      </c>
      <c r="N565" s="71" t="n">
        <v>0</v>
      </c>
      <c r="O565" s="71" t="n">
        <v>26789926.8</v>
      </c>
      <c r="P565" s="71" t="n">
        <v>6373206.49</v>
      </c>
      <c r="Q565" s="71" t="n">
        <v>20416720.31</v>
      </c>
      <c r="R565" t="inlineStr">
        <is>
          <t>Crude</t>
        </is>
      </c>
      <c r="S565" t="inlineStr">
        <is>
          <t>Yes</t>
        </is>
      </c>
      <c r="T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SA100557</t>
        </is>
      </c>
      <c r="B566" s="68" t="n">
        <v>45734</v>
      </c>
      <c r="C566" s="69" t="n">
        <v>2025</v>
      </c>
      <c r="D566" t="inlineStr">
        <is>
          <t>Mar</t>
        </is>
      </c>
      <c r="E566" t="inlineStr">
        <is>
          <t>Asia</t>
        </is>
      </c>
      <c r="F566" t="inlineStr">
        <is>
          <t>South Korea</t>
        </is>
      </c>
      <c r="G566" t="inlineStr">
        <is>
          <t>Jet fuel</t>
        </is>
      </c>
      <c r="H566" t="inlineStr">
        <is>
          <t>Spot</t>
        </is>
      </c>
      <c r="I566" t="inlineStr">
        <is>
          <t>National oil company</t>
        </is>
      </c>
      <c r="J566" t="inlineStr">
        <is>
          <t>Yuki Sato</t>
        </is>
      </c>
      <c r="K566" s="70" t="n">
        <v>514500</v>
      </c>
      <c r="L566" s="71" t="n">
        <v>103.13</v>
      </c>
      <c r="M566" s="71" t="n">
        <v>53060385</v>
      </c>
      <c r="N566" s="71" t="n">
        <v>1061207.7</v>
      </c>
      <c r="O566" s="71" t="n">
        <v>51999177.3</v>
      </c>
      <c r="P566" s="71" t="n">
        <v>38178346.87</v>
      </c>
      <c r="Q566" s="71" t="n">
        <v>13820830.43</v>
      </c>
      <c r="R566" t="inlineStr">
        <is>
          <t>Refined</t>
        </is>
      </c>
      <c r="S566" t="inlineStr">
        <is>
          <t>Yes</t>
        </is>
      </c>
      <c r="T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SA100558</t>
        </is>
      </c>
      <c r="B567" s="68" t="n">
        <v>45734</v>
      </c>
      <c r="C567" s="69" t="n">
        <v>2025</v>
      </c>
      <c r="D567" t="inlineStr">
        <is>
          <t>Mar</t>
        </is>
      </c>
      <c r="E567" t="inlineStr">
        <is>
          <t>Asia</t>
        </is>
      </c>
      <c r="F567" t="inlineStr">
        <is>
          <t>South Korea</t>
        </is>
      </c>
      <c r="G567" t="inlineStr">
        <is>
          <t>Gasoline</t>
        </is>
      </c>
      <c r="H567" t="inlineStr">
        <is>
          <t>Term contract</t>
        </is>
      </c>
      <c r="I567" t="inlineStr">
        <is>
          <t>Trader</t>
        </is>
      </c>
      <c r="J567" t="inlineStr">
        <is>
          <t>Arjun Mehta</t>
        </is>
      </c>
      <c r="K567" s="70" t="n">
        <v>231280</v>
      </c>
      <c r="L567" s="71" t="n">
        <v>90.36</v>
      </c>
      <c r="M567" s="71" t="n">
        <v>20898460.8</v>
      </c>
      <c r="N567" s="71" t="n">
        <v>0</v>
      </c>
      <c r="O567" s="71" t="n">
        <v>20898460.8</v>
      </c>
      <c r="P567" s="71" t="n">
        <v>16429562.76</v>
      </c>
      <c r="Q567" s="71" t="n">
        <v>4468898.04</v>
      </c>
      <c r="R567" t="inlineStr">
        <is>
          <t>Refined</t>
        </is>
      </c>
      <c r="S567" t="inlineStr">
        <is>
          <t>Yes</t>
        </is>
      </c>
      <c r="T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SA100559</t>
        </is>
      </c>
      <c r="B568" s="68" t="n">
        <v>45734</v>
      </c>
      <c r="C568" s="69" t="n">
        <v>2025</v>
      </c>
      <c r="D568" t="inlineStr">
        <is>
          <t>Mar</t>
        </is>
      </c>
      <c r="E568" t="inlineStr">
        <is>
          <t>Asia</t>
        </is>
      </c>
      <c r="F568" t="inlineStr">
        <is>
          <t>India</t>
        </is>
      </c>
      <c r="G568" t="inlineStr">
        <is>
          <t>Diesel</t>
        </is>
      </c>
      <c r="H568" t="inlineStr">
        <is>
          <t>Spot</t>
        </is>
      </c>
      <c r="I568" t="inlineStr">
        <is>
          <t>Refiner</t>
        </is>
      </c>
      <c r="J568" t="inlineStr">
        <is>
          <t>Omar Haddad</t>
        </is>
      </c>
      <c r="K568" s="70" t="n">
        <v>527240</v>
      </c>
      <c r="L568" s="71" t="n">
        <v>98.89</v>
      </c>
      <c r="M568" s="71" t="n">
        <v>52138763.6</v>
      </c>
      <c r="N568" s="71" t="n">
        <v>1042775.27</v>
      </c>
      <c r="O568" s="71" t="n">
        <v>51095988.33</v>
      </c>
      <c r="P568" s="71" t="n">
        <v>38329668.04</v>
      </c>
      <c r="Q568" s="71" t="n">
        <v>12766320.29</v>
      </c>
      <c r="R568" t="inlineStr">
        <is>
          <t>Refined</t>
        </is>
      </c>
      <c r="S568" t="inlineStr">
        <is>
          <t>Yes</t>
        </is>
      </c>
      <c r="T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SA100560</t>
        </is>
      </c>
      <c r="B569" s="68" t="n">
        <v>45734</v>
      </c>
      <c r="C569" s="69" t="n">
        <v>2025</v>
      </c>
      <c r="D569" t="inlineStr">
        <is>
          <t>Mar</t>
        </is>
      </c>
      <c r="E569" t="inlineStr">
        <is>
          <t>Europe</t>
        </is>
      </c>
      <c r="F569" t="inlineStr">
        <is>
          <t>Netherlands</t>
        </is>
      </c>
      <c r="G569" t="inlineStr">
        <is>
          <t>Arab Heavy</t>
        </is>
      </c>
      <c r="H569" t="inlineStr">
        <is>
          <t>Term contract</t>
        </is>
      </c>
      <c r="I569" t="inlineStr">
        <is>
          <t>Refiner</t>
        </is>
      </c>
      <c r="J569" t="inlineStr">
        <is>
          <t>Priya Nair</t>
        </is>
      </c>
      <c r="K569" s="70" t="n">
        <v>837900</v>
      </c>
      <c r="L569" s="71" t="n">
        <v>75.26000000000001</v>
      </c>
      <c r="M569" s="71" t="n">
        <v>63060354</v>
      </c>
      <c r="N569" s="71" t="n">
        <v>0</v>
      </c>
      <c r="O569" s="71" t="n">
        <v>63060354</v>
      </c>
      <c r="P569" s="71" t="n">
        <v>14680379.27</v>
      </c>
      <c r="Q569" s="71" t="n">
        <v>48379974.73</v>
      </c>
      <c r="R569" t="inlineStr">
        <is>
          <t>Crude</t>
        </is>
      </c>
      <c r="S569" t="inlineStr">
        <is>
          <t>Yes</t>
        </is>
      </c>
      <c r="T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SA100561</t>
        </is>
      </c>
      <c r="B570" s="68" t="n">
        <v>45734</v>
      </c>
      <c r="C570" s="69" t="n">
        <v>2025</v>
      </c>
      <c r="D570" t="inlineStr">
        <is>
          <t>Mar</t>
        </is>
      </c>
      <c r="E570" t="inlineStr">
        <is>
          <t>Asia</t>
        </is>
      </c>
      <c r="F570" t="inlineStr">
        <is>
          <t>India</t>
        </is>
      </c>
      <c r="G570" t="inlineStr">
        <is>
          <t>Arab Light</t>
        </is>
      </c>
      <c r="H570" t="inlineStr">
        <is>
          <t>Spot</t>
        </is>
      </c>
      <c r="I570" t="inlineStr">
        <is>
          <t>National oil company</t>
        </is>
      </c>
      <c r="J570" t="inlineStr">
        <is>
          <t>Sophie Müller</t>
        </is>
      </c>
      <c r="K570" s="70" t="n">
        <v>1224020</v>
      </c>
      <c r="L570" s="71" t="n">
        <v>88.19</v>
      </c>
      <c r="M570" s="71" t="n">
        <v>107946323.8</v>
      </c>
      <c r="N570" s="71" t="n">
        <v>2158926.48</v>
      </c>
      <c r="O570" s="71" t="n">
        <v>105787397.32</v>
      </c>
      <c r="P570" s="71" t="n">
        <v>21920507.75</v>
      </c>
      <c r="Q570" s="71" t="n">
        <v>83866889.56999999</v>
      </c>
      <c r="R570" t="inlineStr">
        <is>
          <t>Crude</t>
        </is>
      </c>
      <c r="S570" t="inlineStr">
        <is>
          <t>Yes</t>
        </is>
      </c>
      <c r="T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SA100562</t>
        </is>
      </c>
      <c r="B571" s="68" t="n">
        <v>45735</v>
      </c>
      <c r="C571" s="69" t="n">
        <v>2025</v>
      </c>
      <c r="D571" t="inlineStr">
        <is>
          <t>Mar</t>
        </is>
      </c>
      <c r="E571" t="inlineStr">
        <is>
          <t>Asia</t>
        </is>
      </c>
      <c r="F571" t="inlineStr">
        <is>
          <t>China</t>
        </is>
      </c>
      <c r="G571" t="inlineStr">
        <is>
          <t>Arab Medium</t>
        </is>
      </c>
      <c r="H571" t="inlineStr">
        <is>
          <t>Term contract</t>
        </is>
      </c>
      <c r="I571" t="inlineStr">
        <is>
          <t>Refiner</t>
        </is>
      </c>
      <c r="J571" t="inlineStr">
        <is>
          <t>Kofi Mensah</t>
        </is>
      </c>
      <c r="K571" s="70" t="n">
        <v>354760</v>
      </c>
      <c r="L571" s="71" t="n">
        <v>84.06999999999999</v>
      </c>
      <c r="M571" s="71" t="n">
        <v>29824673.2</v>
      </c>
      <c r="N571" s="71" t="n">
        <v>0</v>
      </c>
      <c r="O571" s="71" t="n">
        <v>29824673.2</v>
      </c>
      <c r="P571" s="71" t="n">
        <v>6232242.12</v>
      </c>
      <c r="Q571" s="71" t="n">
        <v>23592431.08</v>
      </c>
      <c r="R571" t="inlineStr">
        <is>
          <t>Crude</t>
        </is>
      </c>
      <c r="S571" t="inlineStr">
        <is>
          <t>Yes</t>
        </is>
      </c>
      <c r="T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SA100563</t>
        </is>
      </c>
      <c r="B572" s="68" t="n">
        <v>45735</v>
      </c>
      <c r="C572" s="69" t="n">
        <v>2025</v>
      </c>
      <c r="D572" t="inlineStr">
        <is>
          <t>Mar</t>
        </is>
      </c>
      <c r="E572" t="inlineStr">
        <is>
          <t>Asia</t>
        </is>
      </c>
      <c r="F572" t="inlineStr">
        <is>
          <t>South Korea</t>
        </is>
      </c>
      <c r="G572" t="inlineStr">
        <is>
          <t>Jet fuel</t>
        </is>
      </c>
      <c r="H572" t="inlineStr">
        <is>
          <t>Term contract</t>
        </is>
      </c>
      <c r="I572" t="inlineStr">
        <is>
          <t>Trader</t>
        </is>
      </c>
      <c r="J572" t="inlineStr">
        <is>
          <t>Ana Costa</t>
        </is>
      </c>
      <c r="K572" s="70" t="n">
        <v>169540</v>
      </c>
      <c r="L572" s="71" t="n">
        <v>91.15000000000001</v>
      </c>
      <c r="M572" s="71" t="n">
        <v>15453571</v>
      </c>
      <c r="N572" s="71" t="n">
        <v>154535.71</v>
      </c>
      <c r="O572" s="71" t="n">
        <v>15299035.29</v>
      </c>
      <c r="P572" s="71" t="n">
        <v>12007497.09</v>
      </c>
      <c r="Q572" s="71" t="n">
        <v>3291538.2</v>
      </c>
      <c r="R572" t="inlineStr">
        <is>
          <t>Refined</t>
        </is>
      </c>
      <c r="S572" t="inlineStr">
        <is>
          <t>Yes</t>
        </is>
      </c>
      <c r="T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SA100564</t>
        </is>
      </c>
      <c r="B573" s="68" t="n">
        <v>45735</v>
      </c>
      <c r="C573" s="69" t="n">
        <v>2025</v>
      </c>
      <c r="D573" t="inlineStr">
        <is>
          <t>Mar</t>
        </is>
      </c>
      <c r="E573" t="inlineStr">
        <is>
          <t>Middle East</t>
        </is>
      </c>
      <c r="F573" t="inlineStr">
        <is>
          <t>Saudi Arabia</t>
        </is>
      </c>
      <c r="G573" t="inlineStr">
        <is>
          <t>Diesel</t>
        </is>
      </c>
      <c r="H573" t="inlineStr">
        <is>
          <t>Domestic</t>
        </is>
      </c>
      <c r="I573" t="inlineStr">
        <is>
          <t>National oil company</t>
        </is>
      </c>
      <c r="J573" t="inlineStr">
        <is>
          <t>Aisha Bello</t>
        </is>
      </c>
      <c r="K573" s="70" t="n">
        <v>192080</v>
      </c>
      <c r="L573" s="71" t="n">
        <v>106.01</v>
      </c>
      <c r="M573" s="71" t="n">
        <v>20362400.8</v>
      </c>
      <c r="N573" s="71" t="n">
        <v>203624.01</v>
      </c>
      <c r="O573" s="71" t="n">
        <v>20158776.79</v>
      </c>
      <c r="P573" s="71" t="n">
        <v>13986952.68</v>
      </c>
      <c r="Q573" s="71" t="n">
        <v>6171824.11</v>
      </c>
      <c r="R573" t="inlineStr">
        <is>
          <t>Refined</t>
        </is>
      </c>
      <c r="S573" t="inlineStr">
        <is>
          <t>No</t>
        </is>
      </c>
      <c r="T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SA100565</t>
        </is>
      </c>
      <c r="B574" s="68" t="n">
        <v>45735</v>
      </c>
      <c r="C574" s="69" t="n">
        <v>2025</v>
      </c>
      <c r="D574" t="inlineStr">
        <is>
          <t>Mar</t>
        </is>
      </c>
      <c r="E574" t="inlineStr">
        <is>
          <t>Asia</t>
        </is>
      </c>
      <c r="F574" t="inlineStr">
        <is>
          <t>South Korea</t>
        </is>
      </c>
      <c r="G574" t="inlineStr">
        <is>
          <t>Arab Light</t>
        </is>
      </c>
      <c r="H574" t="inlineStr">
        <is>
          <t>Term contract</t>
        </is>
      </c>
      <c r="I574" t="inlineStr">
        <is>
          <t>National oil company</t>
        </is>
      </c>
      <c r="J574" t="inlineStr">
        <is>
          <t>Priya Nair</t>
        </is>
      </c>
      <c r="K574" s="70" t="n">
        <v>1864940</v>
      </c>
      <c r="L574" s="71" t="n">
        <v>76.56</v>
      </c>
      <c r="M574" s="71" t="n">
        <v>142779806.4</v>
      </c>
      <c r="N574" s="71" t="n">
        <v>2855596.13</v>
      </c>
      <c r="O574" s="71" t="n">
        <v>139924210.27</v>
      </c>
      <c r="P574" s="71" t="n">
        <v>32582763.36</v>
      </c>
      <c r="Q574" s="71" t="n">
        <v>107341446.91</v>
      </c>
      <c r="R574" t="inlineStr">
        <is>
          <t>Crude</t>
        </is>
      </c>
      <c r="S574" t="inlineStr">
        <is>
          <t>Yes</t>
        </is>
      </c>
      <c r="T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SA100566</t>
        </is>
      </c>
      <c r="B575" s="68" t="n">
        <v>45735</v>
      </c>
      <c r="C575" s="69" t="n">
        <v>2025</v>
      </c>
      <c r="D575" t="inlineStr">
        <is>
          <t>Mar</t>
        </is>
      </c>
      <c r="E575" t="inlineStr">
        <is>
          <t>Middle East</t>
        </is>
      </c>
      <c r="F575" t="inlineStr">
        <is>
          <t>Saudi Arabia</t>
        </is>
      </c>
      <c r="G575" t="inlineStr">
        <is>
          <t>Diesel</t>
        </is>
      </c>
      <c r="H575" t="inlineStr">
        <is>
          <t>Domestic</t>
        </is>
      </c>
      <c r="I575" t="inlineStr">
        <is>
          <t>National oil company</t>
        </is>
      </c>
      <c r="J575" t="inlineStr">
        <is>
          <t>Amir Khan</t>
        </is>
      </c>
      <c r="K575" s="70" t="n">
        <v>144060</v>
      </c>
      <c r="L575" s="71" t="n">
        <v>104.77</v>
      </c>
      <c r="M575" s="71" t="n">
        <v>15093166.2</v>
      </c>
      <c r="N575" s="71" t="n">
        <v>150931.66</v>
      </c>
      <c r="O575" s="71" t="n">
        <v>14942234.54</v>
      </c>
      <c r="P575" s="71" t="n">
        <v>9795643.17</v>
      </c>
      <c r="Q575" s="71" t="n">
        <v>5146591.37</v>
      </c>
      <c r="R575" t="inlineStr">
        <is>
          <t>Refined</t>
        </is>
      </c>
      <c r="S575" t="inlineStr">
        <is>
          <t>No</t>
        </is>
      </c>
      <c r="T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SA100567</t>
        </is>
      </c>
      <c r="B576" s="68" t="n">
        <v>45735</v>
      </c>
      <c r="C576" s="69" t="n">
        <v>2025</v>
      </c>
      <c r="D576" t="inlineStr">
        <is>
          <t>Mar</t>
        </is>
      </c>
      <c r="E576" t="inlineStr">
        <is>
          <t>Asia</t>
        </is>
      </c>
      <c r="F576" t="inlineStr">
        <is>
          <t>India</t>
        </is>
      </c>
      <c r="G576" t="inlineStr">
        <is>
          <t>Diesel</t>
        </is>
      </c>
      <c r="H576" t="inlineStr">
        <is>
          <t>Spot</t>
        </is>
      </c>
      <c r="I576" t="inlineStr">
        <is>
          <t>National oil company</t>
        </is>
      </c>
      <c r="J576" t="inlineStr">
        <is>
          <t>Carlos Silva</t>
        </is>
      </c>
      <c r="K576" s="70" t="n">
        <v>395920</v>
      </c>
      <c r="L576" s="71" t="n">
        <v>93.95999999999999</v>
      </c>
      <c r="M576" s="71" t="n">
        <v>37200643.2</v>
      </c>
      <c r="N576" s="71" t="n">
        <v>0</v>
      </c>
      <c r="O576" s="71" t="n">
        <v>37200643.2</v>
      </c>
      <c r="P576" s="71" t="n">
        <v>27781739.94</v>
      </c>
      <c r="Q576" s="71" t="n">
        <v>9418903.26</v>
      </c>
      <c r="R576" t="inlineStr">
        <is>
          <t>Refined</t>
        </is>
      </c>
      <c r="S576" t="inlineStr">
        <is>
          <t>Yes</t>
        </is>
      </c>
      <c r="T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SA100568</t>
        </is>
      </c>
      <c r="B577" s="68" t="n">
        <v>45736</v>
      </c>
      <c r="C577" s="69" t="n">
        <v>2025</v>
      </c>
      <c r="D577" t="inlineStr">
        <is>
          <t>Mar</t>
        </is>
      </c>
      <c r="E577" t="inlineStr">
        <is>
          <t>Europe</t>
        </is>
      </c>
      <c r="F577" t="inlineStr">
        <is>
          <t>France</t>
        </is>
      </c>
      <c r="G577" t="inlineStr">
        <is>
          <t>Arab Light</t>
        </is>
      </c>
      <c r="H577" t="inlineStr">
        <is>
          <t>Term contract</t>
        </is>
      </c>
      <c r="I577" t="inlineStr">
        <is>
          <t>Refiner</t>
        </is>
      </c>
      <c r="J577" t="inlineStr">
        <is>
          <t>Wei Chen</t>
        </is>
      </c>
      <c r="K577" s="70" t="n">
        <v>669340</v>
      </c>
      <c r="L577" s="71" t="n">
        <v>87.73</v>
      </c>
      <c r="M577" s="71" t="n">
        <v>58721198.2</v>
      </c>
      <c r="N577" s="71" t="n">
        <v>587211.98</v>
      </c>
      <c r="O577" s="71" t="n">
        <v>58133986.22</v>
      </c>
      <c r="P577" s="71" t="n">
        <v>11788080.37</v>
      </c>
      <c r="Q577" s="71" t="n">
        <v>46345905.85</v>
      </c>
      <c r="R577" t="inlineStr">
        <is>
          <t>Crude</t>
        </is>
      </c>
      <c r="S577" t="inlineStr">
        <is>
          <t>Yes</t>
        </is>
      </c>
      <c r="T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SA100569</t>
        </is>
      </c>
      <c r="B578" s="68" t="n">
        <v>45736</v>
      </c>
      <c r="C578" s="69" t="n">
        <v>2025</v>
      </c>
      <c r="D578" t="inlineStr">
        <is>
          <t>Mar</t>
        </is>
      </c>
      <c r="E578" t="inlineStr">
        <is>
          <t>Asia</t>
        </is>
      </c>
      <c r="F578" t="inlineStr">
        <is>
          <t>China</t>
        </is>
      </c>
      <c r="G578" t="inlineStr">
        <is>
          <t>Arab Light</t>
        </is>
      </c>
      <c r="H578" t="inlineStr">
        <is>
          <t>Term contract</t>
        </is>
      </c>
      <c r="I578" t="inlineStr">
        <is>
          <t>National oil company</t>
        </is>
      </c>
      <c r="J578" t="inlineStr">
        <is>
          <t>Aisha Bello</t>
        </is>
      </c>
      <c r="K578" s="70" t="n">
        <v>784980</v>
      </c>
      <c r="L578" s="71" t="n">
        <v>74.56</v>
      </c>
      <c r="M578" s="71" t="n">
        <v>58528108.8</v>
      </c>
      <c r="N578" s="71" t="n">
        <v>1170562.18</v>
      </c>
      <c r="O578" s="71" t="n">
        <v>57357546.62</v>
      </c>
      <c r="P578" s="71" t="n">
        <v>14447157.63</v>
      </c>
      <c r="Q578" s="71" t="n">
        <v>42910388.99</v>
      </c>
      <c r="R578" t="inlineStr">
        <is>
          <t>Crude</t>
        </is>
      </c>
      <c r="S578" t="inlineStr">
        <is>
          <t>Yes</t>
        </is>
      </c>
      <c r="T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SA100570</t>
        </is>
      </c>
      <c r="B579" s="68" t="n">
        <v>45736</v>
      </c>
      <c r="C579" s="69" t="n">
        <v>2025</v>
      </c>
      <c r="D579" t="inlineStr">
        <is>
          <t>Mar</t>
        </is>
      </c>
      <c r="E579" t="inlineStr">
        <is>
          <t>Asia</t>
        </is>
      </c>
      <c r="F579" t="inlineStr">
        <is>
          <t>China</t>
        </is>
      </c>
      <c r="G579" t="inlineStr">
        <is>
          <t>Arab Medium</t>
        </is>
      </c>
      <c r="H579" t="inlineStr">
        <is>
          <t>Term contract</t>
        </is>
      </c>
      <c r="I579" t="inlineStr">
        <is>
          <t>National oil company</t>
        </is>
      </c>
      <c r="J579" t="inlineStr">
        <is>
          <t>Ana Costa</t>
        </is>
      </c>
      <c r="K579" s="70" t="n">
        <v>1786540</v>
      </c>
      <c r="L579" s="71" t="n">
        <v>75.95999999999999</v>
      </c>
      <c r="M579" s="71" t="n">
        <v>135705578.4</v>
      </c>
      <c r="N579" s="71" t="n">
        <v>1357055.78</v>
      </c>
      <c r="O579" s="71" t="n">
        <v>134348522.62</v>
      </c>
      <c r="P579" s="71" t="n">
        <v>32492893.55</v>
      </c>
      <c r="Q579" s="71" t="n">
        <v>101855629.07</v>
      </c>
      <c r="R579" t="inlineStr">
        <is>
          <t>Crude</t>
        </is>
      </c>
      <c r="S579" t="inlineStr">
        <is>
          <t>Yes</t>
        </is>
      </c>
      <c r="T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SA100571</t>
        </is>
      </c>
      <c r="B580" s="68" t="n">
        <v>45736</v>
      </c>
      <c r="C580" s="69" t="n">
        <v>2025</v>
      </c>
      <c r="D580" t="inlineStr">
        <is>
          <t>Mar</t>
        </is>
      </c>
      <c r="E580" t="inlineStr">
        <is>
          <t>Asia</t>
        </is>
      </c>
      <c r="F580" t="inlineStr">
        <is>
          <t>Japan</t>
        </is>
      </c>
      <c r="G580" t="inlineStr">
        <is>
          <t>Diesel</t>
        </is>
      </c>
      <c r="H580" t="inlineStr">
        <is>
          <t>Term contract</t>
        </is>
      </c>
      <c r="I580" t="inlineStr">
        <is>
          <t>Trader</t>
        </is>
      </c>
      <c r="J580" t="inlineStr">
        <is>
          <t>Wei Chen</t>
        </is>
      </c>
      <c r="K580" s="70" t="n">
        <v>338100</v>
      </c>
      <c r="L580" s="71" t="n">
        <v>89.83</v>
      </c>
      <c r="M580" s="71" t="n">
        <v>30371523</v>
      </c>
      <c r="N580" s="71" t="n">
        <v>0</v>
      </c>
      <c r="O580" s="71" t="n">
        <v>30371523</v>
      </c>
      <c r="P580" s="71" t="n">
        <v>24034474.32</v>
      </c>
      <c r="Q580" s="71" t="n">
        <v>6337048.68</v>
      </c>
      <c r="R580" t="inlineStr">
        <is>
          <t>Refined</t>
        </is>
      </c>
      <c r="S580" t="inlineStr">
        <is>
          <t>Yes</t>
        </is>
      </c>
      <c r="T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SA100572</t>
        </is>
      </c>
      <c r="B581" s="68" t="n">
        <v>45736</v>
      </c>
      <c r="C581" s="69" t="n">
        <v>2025</v>
      </c>
      <c r="D581" t="inlineStr">
        <is>
          <t>Mar</t>
        </is>
      </c>
      <c r="E581" t="inlineStr">
        <is>
          <t>Middle East</t>
        </is>
      </c>
      <c r="F581" t="inlineStr">
        <is>
          <t>UAE</t>
        </is>
      </c>
      <c r="G581" t="inlineStr">
        <is>
          <t>Diesel</t>
        </is>
      </c>
      <c r="H581" t="inlineStr">
        <is>
          <t>Term contract</t>
        </is>
      </c>
      <c r="I581" t="inlineStr">
        <is>
          <t>Trader</t>
        </is>
      </c>
      <c r="J581" t="inlineStr">
        <is>
          <t>Lucas Martin</t>
        </is>
      </c>
      <c r="K581" s="70" t="n">
        <v>580160</v>
      </c>
      <c r="L581" s="71" t="n">
        <v>92.78</v>
      </c>
      <c r="M581" s="71" t="n">
        <v>53827244.8</v>
      </c>
      <c r="N581" s="71" t="n">
        <v>1076544.9</v>
      </c>
      <c r="O581" s="71" t="n">
        <v>52750699.9</v>
      </c>
      <c r="P581" s="71" t="n">
        <v>39432060.33</v>
      </c>
      <c r="Q581" s="71" t="n">
        <v>13318639.57</v>
      </c>
      <c r="R581" t="inlineStr">
        <is>
          <t>Refined</t>
        </is>
      </c>
      <c r="S581" t="inlineStr">
        <is>
          <t>Yes</t>
        </is>
      </c>
      <c r="T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SA100573</t>
        </is>
      </c>
      <c r="B582" s="68" t="n">
        <v>45737</v>
      </c>
      <c r="C582" s="69" t="n">
        <v>2025</v>
      </c>
      <c r="D582" t="inlineStr">
        <is>
          <t>Mar</t>
        </is>
      </c>
      <c r="E582" t="inlineStr">
        <is>
          <t>North America</t>
        </is>
      </c>
      <c r="F582" t="inlineStr">
        <is>
          <t>USA</t>
        </is>
      </c>
      <c r="G582" t="inlineStr">
        <is>
          <t>Arab Medium</t>
        </is>
      </c>
      <c r="H582" t="inlineStr">
        <is>
          <t>Term contract</t>
        </is>
      </c>
      <c r="I582" t="inlineStr">
        <is>
          <t>National oil company</t>
        </is>
      </c>
      <c r="J582" t="inlineStr">
        <is>
          <t>Yuki Sato</t>
        </is>
      </c>
      <c r="K582" s="70" t="n">
        <v>828100</v>
      </c>
      <c r="L582" s="71" t="n">
        <v>84.26000000000001</v>
      </c>
      <c r="M582" s="71" t="n">
        <v>69775706</v>
      </c>
      <c r="N582" s="71" t="n">
        <v>0</v>
      </c>
      <c r="O582" s="71" t="n">
        <v>69775706</v>
      </c>
      <c r="P582" s="71" t="n">
        <v>14234593.7</v>
      </c>
      <c r="Q582" s="71" t="n">
        <v>55541112.3</v>
      </c>
      <c r="R582" t="inlineStr">
        <is>
          <t>Crude</t>
        </is>
      </c>
      <c r="S582" t="inlineStr">
        <is>
          <t>Yes</t>
        </is>
      </c>
      <c r="T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SA100574</t>
        </is>
      </c>
      <c r="B583" s="68" t="n">
        <v>45737</v>
      </c>
      <c r="C583" s="69" t="n">
        <v>2025</v>
      </c>
      <c r="D583" t="inlineStr">
        <is>
          <t>Mar</t>
        </is>
      </c>
      <c r="E583" t="inlineStr">
        <is>
          <t>Asia</t>
        </is>
      </c>
      <c r="F583" t="inlineStr">
        <is>
          <t>Japan</t>
        </is>
      </c>
      <c r="G583" t="inlineStr">
        <is>
          <t>Arab Medium</t>
        </is>
      </c>
      <c r="H583" t="inlineStr">
        <is>
          <t>Spot</t>
        </is>
      </c>
      <c r="I583" t="inlineStr">
        <is>
          <t>Refiner</t>
        </is>
      </c>
      <c r="J583" t="inlineStr">
        <is>
          <t>Zoya Ahmed</t>
        </is>
      </c>
      <c r="K583" s="70" t="n">
        <v>1580740</v>
      </c>
      <c r="L583" s="71" t="n">
        <v>73.31</v>
      </c>
      <c r="M583" s="71" t="n">
        <v>115884049.4</v>
      </c>
      <c r="N583" s="71" t="n">
        <v>0</v>
      </c>
      <c r="O583" s="71" t="n">
        <v>115884049.4</v>
      </c>
      <c r="P583" s="71" t="n">
        <v>28040434.56</v>
      </c>
      <c r="Q583" s="71" t="n">
        <v>87843614.84</v>
      </c>
      <c r="R583" t="inlineStr">
        <is>
          <t>Crude</t>
        </is>
      </c>
      <c r="S583" t="inlineStr">
        <is>
          <t>Yes</t>
        </is>
      </c>
      <c r="T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SA100575</t>
        </is>
      </c>
      <c r="B584" s="68" t="n">
        <v>45737</v>
      </c>
      <c r="C584" s="69" t="n">
        <v>2025</v>
      </c>
      <c r="D584" t="inlineStr">
        <is>
          <t>Mar</t>
        </is>
      </c>
      <c r="E584" t="inlineStr">
        <is>
          <t>Asia</t>
        </is>
      </c>
      <c r="F584" t="inlineStr">
        <is>
          <t>India</t>
        </is>
      </c>
      <c r="G584" t="inlineStr">
        <is>
          <t>Gasoline</t>
        </is>
      </c>
      <c r="H584" t="inlineStr">
        <is>
          <t>Term contract</t>
        </is>
      </c>
      <c r="I584" t="inlineStr">
        <is>
          <t>National oil company</t>
        </is>
      </c>
      <c r="J584" t="inlineStr">
        <is>
          <t>Fatima Al-Saud</t>
        </is>
      </c>
      <c r="K584" s="70" t="n">
        <v>254800</v>
      </c>
      <c r="L584" s="71" t="n">
        <v>88.77</v>
      </c>
      <c r="M584" s="71" t="n">
        <v>22618596</v>
      </c>
      <c r="N584" s="71" t="n">
        <v>226185.96</v>
      </c>
      <c r="O584" s="71" t="n">
        <v>22392410.04</v>
      </c>
      <c r="P584" s="71" t="n">
        <v>17411086.23</v>
      </c>
      <c r="Q584" s="71" t="n">
        <v>4981323.81</v>
      </c>
      <c r="R584" t="inlineStr">
        <is>
          <t>Refined</t>
        </is>
      </c>
      <c r="S584" t="inlineStr">
        <is>
          <t>Yes</t>
        </is>
      </c>
      <c r="T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SA100576</t>
        </is>
      </c>
      <c r="B585" s="68" t="n">
        <v>45737</v>
      </c>
      <c r="C585" s="69" t="n">
        <v>2025</v>
      </c>
      <c r="D585" t="inlineStr">
        <is>
          <t>Mar</t>
        </is>
      </c>
      <c r="E585" t="inlineStr">
        <is>
          <t>Middle East</t>
        </is>
      </c>
      <c r="F585" t="inlineStr">
        <is>
          <t>UAE</t>
        </is>
      </c>
      <c r="G585" t="inlineStr">
        <is>
          <t>Arab Extra Light</t>
        </is>
      </c>
      <c r="H585" t="inlineStr">
        <is>
          <t>Spot</t>
        </is>
      </c>
      <c r="I585" t="inlineStr">
        <is>
          <t>National oil company</t>
        </is>
      </c>
      <c r="J585" t="inlineStr">
        <is>
          <t>Wei Chen</t>
        </is>
      </c>
      <c r="K585" s="70" t="n">
        <v>998620</v>
      </c>
      <c r="L585" s="71" t="n">
        <v>84.43000000000001</v>
      </c>
      <c r="M585" s="71" t="n">
        <v>84313486.59999999</v>
      </c>
      <c r="N585" s="71" t="n">
        <v>1686269.73</v>
      </c>
      <c r="O585" s="71" t="n">
        <v>82627216.87</v>
      </c>
      <c r="P585" s="71" t="n">
        <v>18206371.01</v>
      </c>
      <c r="Q585" s="71" t="n">
        <v>64420845.86</v>
      </c>
      <c r="R585" t="inlineStr">
        <is>
          <t>Crude</t>
        </is>
      </c>
      <c r="S585" t="inlineStr">
        <is>
          <t>Yes</t>
        </is>
      </c>
      <c r="T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SA100577</t>
        </is>
      </c>
      <c r="B586" s="68" t="n">
        <v>45737</v>
      </c>
      <c r="C586" s="69" t="n">
        <v>2025</v>
      </c>
      <c r="D586" t="inlineStr">
        <is>
          <t>Mar</t>
        </is>
      </c>
      <c r="E586" t="inlineStr">
        <is>
          <t>Europe</t>
        </is>
      </c>
      <c r="F586" t="inlineStr">
        <is>
          <t>Italy</t>
        </is>
      </c>
      <c r="G586" t="inlineStr">
        <is>
          <t>Arab Extra Light</t>
        </is>
      </c>
      <c r="H586" t="inlineStr">
        <is>
          <t>Spot</t>
        </is>
      </c>
      <c r="I586" t="inlineStr">
        <is>
          <t>Refiner</t>
        </is>
      </c>
      <c r="J586" t="inlineStr">
        <is>
          <t>Amir Khan</t>
        </is>
      </c>
      <c r="K586" s="70" t="n">
        <v>1704220</v>
      </c>
      <c r="L586" s="71" t="n">
        <v>92.23</v>
      </c>
      <c r="M586" s="71" t="n">
        <v>157180210.6</v>
      </c>
      <c r="N586" s="71" t="n">
        <v>3143604.21</v>
      </c>
      <c r="O586" s="71" t="n">
        <v>154036606.39</v>
      </c>
      <c r="P586" s="71" t="n">
        <v>32086827.75</v>
      </c>
      <c r="Q586" s="71" t="n">
        <v>121949778.64</v>
      </c>
      <c r="R586" t="inlineStr">
        <is>
          <t>Crude</t>
        </is>
      </c>
      <c r="S586" t="inlineStr">
        <is>
          <t>Yes</t>
        </is>
      </c>
      <c r="T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SA100578</t>
        </is>
      </c>
      <c r="B587" s="68" t="n">
        <v>45738</v>
      </c>
      <c r="C587" s="69" t="n">
        <v>2025</v>
      </c>
      <c r="D587" t="inlineStr">
        <is>
          <t>Mar</t>
        </is>
      </c>
      <c r="E587" t="inlineStr">
        <is>
          <t>Asia</t>
        </is>
      </c>
      <c r="F587" t="inlineStr">
        <is>
          <t>South Korea</t>
        </is>
      </c>
      <c r="G587" t="inlineStr">
        <is>
          <t>Arab Medium</t>
        </is>
      </c>
      <c r="H587" t="inlineStr">
        <is>
          <t>Term contract</t>
        </is>
      </c>
      <c r="I587" t="inlineStr">
        <is>
          <t>Refiner</t>
        </is>
      </c>
      <c r="J587" t="inlineStr">
        <is>
          <t>Shraddha Kulkarni</t>
        </is>
      </c>
      <c r="K587" s="70" t="n">
        <v>1848280</v>
      </c>
      <c r="L587" s="71" t="n">
        <v>80.48999999999999</v>
      </c>
      <c r="M587" s="71" t="n">
        <v>148768057.2</v>
      </c>
      <c r="N587" s="71" t="n">
        <v>2975361.14</v>
      </c>
      <c r="O587" s="71" t="n">
        <v>145792696.06</v>
      </c>
      <c r="P587" s="71" t="n">
        <v>32026867.36</v>
      </c>
      <c r="Q587" s="71" t="n">
        <v>113765828.7</v>
      </c>
      <c r="R587" t="inlineStr">
        <is>
          <t>Crude</t>
        </is>
      </c>
      <c r="S587" t="inlineStr">
        <is>
          <t>Yes</t>
        </is>
      </c>
      <c r="T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SA100579</t>
        </is>
      </c>
      <c r="B588" s="68" t="n">
        <v>45738</v>
      </c>
      <c r="C588" s="69" t="n">
        <v>2025</v>
      </c>
      <c r="D588" t="inlineStr">
        <is>
          <t>Mar</t>
        </is>
      </c>
      <c r="E588" t="inlineStr">
        <is>
          <t>Asia</t>
        </is>
      </c>
      <c r="F588" t="inlineStr">
        <is>
          <t>South Korea</t>
        </is>
      </c>
      <c r="G588" t="inlineStr">
        <is>
          <t>Arab Heavy</t>
        </is>
      </c>
      <c r="H588" t="inlineStr">
        <is>
          <t>Spot</t>
        </is>
      </c>
      <c r="I588" t="inlineStr">
        <is>
          <t>Refiner</t>
        </is>
      </c>
      <c r="J588" t="inlineStr">
        <is>
          <t>Yuki Sato</t>
        </is>
      </c>
      <c r="K588" s="70" t="n">
        <v>1322020</v>
      </c>
      <c r="L588" s="71" t="n">
        <v>81.7</v>
      </c>
      <c r="M588" s="71" t="n">
        <v>108009034</v>
      </c>
      <c r="N588" s="71" t="n">
        <v>2160180.68</v>
      </c>
      <c r="O588" s="71" t="n">
        <v>105848853.32</v>
      </c>
      <c r="P588" s="71" t="n">
        <v>24200742.67</v>
      </c>
      <c r="Q588" s="71" t="n">
        <v>81648110.65000001</v>
      </c>
      <c r="R588" t="inlineStr">
        <is>
          <t>Crude</t>
        </is>
      </c>
      <c r="S588" t="inlineStr">
        <is>
          <t>Yes</t>
        </is>
      </c>
      <c r="T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SA100580</t>
        </is>
      </c>
      <c r="B589" s="68" t="n">
        <v>45738</v>
      </c>
      <c r="C589" s="69" t="n">
        <v>2025</v>
      </c>
      <c r="D589" t="inlineStr">
        <is>
          <t>Mar</t>
        </is>
      </c>
      <c r="E589" t="inlineStr">
        <is>
          <t>Middle East</t>
        </is>
      </c>
      <c r="F589" t="inlineStr">
        <is>
          <t>Saudi Arabia</t>
        </is>
      </c>
      <c r="G589" t="inlineStr">
        <is>
          <t>Arab Medium</t>
        </is>
      </c>
      <c r="H589" t="inlineStr">
        <is>
          <t>Domestic</t>
        </is>
      </c>
      <c r="I589" t="inlineStr">
        <is>
          <t>National oil company</t>
        </is>
      </c>
      <c r="J589" t="inlineStr">
        <is>
          <t>Mei Lin</t>
        </is>
      </c>
      <c r="K589" s="70" t="n">
        <v>333200</v>
      </c>
      <c r="L589" s="71" t="n">
        <v>84.43000000000001</v>
      </c>
      <c r="M589" s="71" t="n">
        <v>28132076</v>
      </c>
      <c r="N589" s="71" t="n">
        <v>562641.52</v>
      </c>
      <c r="O589" s="71" t="n">
        <v>27569434.48</v>
      </c>
      <c r="P589" s="71" t="n">
        <v>6089296.92</v>
      </c>
      <c r="Q589" s="71" t="n">
        <v>21480137.56</v>
      </c>
      <c r="R589" t="inlineStr">
        <is>
          <t>Crude</t>
        </is>
      </c>
      <c r="S589" t="inlineStr">
        <is>
          <t>No</t>
        </is>
      </c>
      <c r="T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SA100581</t>
        </is>
      </c>
      <c r="B590" s="68" t="n">
        <v>45738</v>
      </c>
      <c r="C590" s="69" t="n">
        <v>2025</v>
      </c>
      <c r="D590" t="inlineStr">
        <is>
          <t>Mar</t>
        </is>
      </c>
      <c r="E590" t="inlineStr">
        <is>
          <t>Middle East</t>
        </is>
      </c>
      <c r="F590" t="inlineStr">
        <is>
          <t>Saudi Arabia</t>
        </is>
      </c>
      <c r="G590" t="inlineStr">
        <is>
          <t>Arab Extra Light</t>
        </is>
      </c>
      <c r="H590" t="inlineStr">
        <is>
          <t>Domestic</t>
        </is>
      </c>
      <c r="I590" t="inlineStr">
        <is>
          <t>National oil company</t>
        </is>
      </c>
      <c r="J590" t="inlineStr">
        <is>
          <t>Shraddha Kulkarni</t>
        </is>
      </c>
      <c r="K590" s="70" t="n">
        <v>1902180</v>
      </c>
      <c r="L590" s="71" t="n">
        <v>87.02</v>
      </c>
      <c r="M590" s="71" t="n">
        <v>165527703.6</v>
      </c>
      <c r="N590" s="71" t="n">
        <v>0</v>
      </c>
      <c r="O590" s="71" t="n">
        <v>165527703.6</v>
      </c>
      <c r="P590" s="71" t="n">
        <v>34920321.42</v>
      </c>
      <c r="Q590" s="71" t="n">
        <v>130607382.18</v>
      </c>
      <c r="R590" t="inlineStr">
        <is>
          <t>Crude</t>
        </is>
      </c>
      <c r="S590" t="inlineStr">
        <is>
          <t>No</t>
        </is>
      </c>
      <c r="T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SA100582</t>
        </is>
      </c>
      <c r="B591" s="68" t="n">
        <v>45738</v>
      </c>
      <c r="C591" s="69" t="n">
        <v>2025</v>
      </c>
      <c r="D591" t="inlineStr">
        <is>
          <t>Mar</t>
        </is>
      </c>
      <c r="E591" t="inlineStr">
        <is>
          <t>Europe</t>
        </is>
      </c>
      <c r="F591" t="inlineStr">
        <is>
          <t>France</t>
        </is>
      </c>
      <c r="G591" t="inlineStr">
        <is>
          <t>Diesel</t>
        </is>
      </c>
      <c r="H591" t="inlineStr">
        <is>
          <t>Term contract</t>
        </is>
      </c>
      <c r="I591" t="inlineStr">
        <is>
          <t>National oil company</t>
        </is>
      </c>
      <c r="J591" t="inlineStr">
        <is>
          <t>Priya Nair</t>
        </is>
      </c>
      <c r="K591" s="70" t="n">
        <v>507640</v>
      </c>
      <c r="L591" s="71" t="n">
        <v>98.47</v>
      </c>
      <c r="M591" s="71" t="n">
        <v>49987310.8</v>
      </c>
      <c r="N591" s="71" t="n">
        <v>499873.11</v>
      </c>
      <c r="O591" s="71" t="n">
        <v>49487437.69</v>
      </c>
      <c r="P591" s="71" t="n">
        <v>35018755.69</v>
      </c>
      <c r="Q591" s="71" t="n">
        <v>14468682</v>
      </c>
      <c r="R591" t="inlineStr">
        <is>
          <t>Refined</t>
        </is>
      </c>
      <c r="S591" t="inlineStr">
        <is>
          <t>Yes</t>
        </is>
      </c>
      <c r="T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SA100583</t>
        </is>
      </c>
      <c r="B592" s="68" t="n">
        <v>45738</v>
      </c>
      <c r="C592" s="69" t="n">
        <v>2025</v>
      </c>
      <c r="D592" t="inlineStr">
        <is>
          <t>Mar</t>
        </is>
      </c>
      <c r="E592" t="inlineStr">
        <is>
          <t>Asia</t>
        </is>
      </c>
      <c r="F592" t="inlineStr">
        <is>
          <t>China</t>
        </is>
      </c>
      <c r="G592" t="inlineStr">
        <is>
          <t>Arab Medium</t>
        </is>
      </c>
      <c r="H592" t="inlineStr">
        <is>
          <t>Term contract</t>
        </is>
      </c>
      <c r="I592" t="inlineStr">
        <is>
          <t>Refiner</t>
        </is>
      </c>
      <c r="J592" t="inlineStr">
        <is>
          <t>Mei Lin</t>
        </is>
      </c>
      <c r="K592" s="70" t="n">
        <v>1832600</v>
      </c>
      <c r="L592" s="71" t="n">
        <v>77.13</v>
      </c>
      <c r="M592" s="71" t="n">
        <v>141348438</v>
      </c>
      <c r="N592" s="71" t="n">
        <v>2826968.76</v>
      </c>
      <c r="O592" s="71" t="n">
        <v>138521469.24</v>
      </c>
      <c r="P592" s="71" t="n">
        <v>33467054.4</v>
      </c>
      <c r="Q592" s="71" t="n">
        <v>105054414.84</v>
      </c>
      <c r="R592" t="inlineStr">
        <is>
          <t>Crude</t>
        </is>
      </c>
      <c r="S592" t="inlineStr">
        <is>
          <t>Yes</t>
        </is>
      </c>
      <c r="T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SA100584</t>
        </is>
      </c>
      <c r="B593" s="68" t="n">
        <v>45738</v>
      </c>
      <c r="C593" s="69" t="n">
        <v>2025</v>
      </c>
      <c r="D593" t="inlineStr">
        <is>
          <t>Mar</t>
        </is>
      </c>
      <c r="E593" t="inlineStr">
        <is>
          <t>Asia</t>
        </is>
      </c>
      <c r="F593" t="inlineStr">
        <is>
          <t>China</t>
        </is>
      </c>
      <c r="G593" t="inlineStr">
        <is>
          <t>Arab Medium</t>
        </is>
      </c>
      <c r="H593" t="inlineStr">
        <is>
          <t>Spot</t>
        </is>
      </c>
      <c r="I593" t="inlineStr">
        <is>
          <t>Refiner</t>
        </is>
      </c>
      <c r="J593" t="inlineStr">
        <is>
          <t>Liam O'Brien</t>
        </is>
      </c>
      <c r="K593" s="70" t="n">
        <v>1278900</v>
      </c>
      <c r="L593" s="71" t="n">
        <v>75.58</v>
      </c>
      <c r="M593" s="71" t="n">
        <v>96659262</v>
      </c>
      <c r="N593" s="71" t="n">
        <v>0</v>
      </c>
      <c r="O593" s="71" t="n">
        <v>96659262</v>
      </c>
      <c r="P593" s="71" t="n">
        <v>22245699.1</v>
      </c>
      <c r="Q593" s="71" t="n">
        <v>74413562.90000001</v>
      </c>
      <c r="R593" t="inlineStr">
        <is>
          <t>Crude</t>
        </is>
      </c>
      <c r="S593" t="inlineStr">
        <is>
          <t>Yes</t>
        </is>
      </c>
      <c r="T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SA100585</t>
        </is>
      </c>
      <c r="B594" s="68" t="n">
        <v>45739</v>
      </c>
      <c r="C594" s="69" t="n">
        <v>2025</v>
      </c>
      <c r="D594" t="inlineStr">
        <is>
          <t>Mar</t>
        </is>
      </c>
      <c r="E594" t="inlineStr">
        <is>
          <t>Asia</t>
        </is>
      </c>
      <c r="F594" t="inlineStr">
        <is>
          <t>Japan</t>
        </is>
      </c>
      <c r="G594" t="inlineStr">
        <is>
          <t>Arab Heavy</t>
        </is>
      </c>
      <c r="H594" t="inlineStr">
        <is>
          <t>Term contract</t>
        </is>
      </c>
      <c r="I594" t="inlineStr">
        <is>
          <t>National oil company</t>
        </is>
      </c>
      <c r="J594" t="inlineStr">
        <is>
          <t>Carlos Silva</t>
        </is>
      </c>
      <c r="K594" s="70" t="n">
        <v>1601320</v>
      </c>
      <c r="L594" s="71" t="n">
        <v>84.05</v>
      </c>
      <c r="M594" s="71" t="n">
        <v>134590946</v>
      </c>
      <c r="N594" s="71" t="n">
        <v>1345909.46</v>
      </c>
      <c r="O594" s="71" t="n">
        <v>133245036.54</v>
      </c>
      <c r="P594" s="71" t="n">
        <v>27339451.5</v>
      </c>
      <c r="Q594" s="71" t="n">
        <v>105905585.04</v>
      </c>
      <c r="R594" t="inlineStr">
        <is>
          <t>Crude</t>
        </is>
      </c>
      <c r="S594" t="inlineStr">
        <is>
          <t>Yes</t>
        </is>
      </c>
      <c r="T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SA100586</t>
        </is>
      </c>
      <c r="B595" s="68" t="n">
        <v>45739</v>
      </c>
      <c r="C595" s="69" t="n">
        <v>2025</v>
      </c>
      <c r="D595" t="inlineStr">
        <is>
          <t>Mar</t>
        </is>
      </c>
      <c r="E595" t="inlineStr">
        <is>
          <t>Asia</t>
        </is>
      </c>
      <c r="F595" t="inlineStr">
        <is>
          <t>China</t>
        </is>
      </c>
      <c r="G595" t="inlineStr">
        <is>
          <t>Arab Light</t>
        </is>
      </c>
      <c r="H595" t="inlineStr">
        <is>
          <t>Term contract</t>
        </is>
      </c>
      <c r="I595" t="inlineStr">
        <is>
          <t>National oil company</t>
        </is>
      </c>
      <c r="J595" t="inlineStr">
        <is>
          <t>Ana Costa</t>
        </is>
      </c>
      <c r="K595" s="70" t="n">
        <v>1629740</v>
      </c>
      <c r="L595" s="71" t="n">
        <v>75.98</v>
      </c>
      <c r="M595" s="71" t="n">
        <v>123827645.2</v>
      </c>
      <c r="N595" s="71" t="n">
        <v>0</v>
      </c>
      <c r="O595" s="71" t="n">
        <v>123827645.2</v>
      </c>
      <c r="P595" s="71" t="n">
        <v>28471101.81</v>
      </c>
      <c r="Q595" s="71" t="n">
        <v>95356543.39</v>
      </c>
      <c r="R595" t="inlineStr">
        <is>
          <t>Crude</t>
        </is>
      </c>
      <c r="S595" t="inlineStr">
        <is>
          <t>Yes</t>
        </is>
      </c>
      <c r="T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SA100587</t>
        </is>
      </c>
      <c r="B596" s="68" t="n">
        <v>45739</v>
      </c>
      <c r="C596" s="69" t="n">
        <v>2025</v>
      </c>
      <c r="D596" t="inlineStr">
        <is>
          <t>Mar</t>
        </is>
      </c>
      <c r="E596" t="inlineStr">
        <is>
          <t>Middle East</t>
        </is>
      </c>
      <c r="F596" t="inlineStr">
        <is>
          <t>UAE</t>
        </is>
      </c>
      <c r="G596" t="inlineStr">
        <is>
          <t>Gasoline</t>
        </is>
      </c>
      <c r="H596" t="inlineStr">
        <is>
          <t>Term contract</t>
        </is>
      </c>
      <c r="I596" t="inlineStr">
        <is>
          <t>Refiner</t>
        </is>
      </c>
      <c r="J596" t="inlineStr">
        <is>
          <t>Ruhi Shaikh</t>
        </is>
      </c>
      <c r="K596" s="70" t="n">
        <v>118580</v>
      </c>
      <c r="L596" s="71" t="n">
        <v>97.03</v>
      </c>
      <c r="M596" s="71" t="n">
        <v>11505817.4</v>
      </c>
      <c r="N596" s="71" t="n">
        <v>115058.17</v>
      </c>
      <c r="O596" s="71" t="n">
        <v>11390759.23</v>
      </c>
      <c r="P596" s="71" t="n">
        <v>8117633.19</v>
      </c>
      <c r="Q596" s="71" t="n">
        <v>3273126.04</v>
      </c>
      <c r="R596" t="inlineStr">
        <is>
          <t>Refined</t>
        </is>
      </c>
      <c r="S596" t="inlineStr">
        <is>
          <t>Yes</t>
        </is>
      </c>
      <c r="T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SA100588</t>
        </is>
      </c>
      <c r="B597" s="68" t="n">
        <v>45739</v>
      </c>
      <c r="C597" s="69" t="n">
        <v>2025</v>
      </c>
      <c r="D597" t="inlineStr">
        <is>
          <t>Mar</t>
        </is>
      </c>
      <c r="E597" t="inlineStr">
        <is>
          <t>Asia</t>
        </is>
      </c>
      <c r="F597" t="inlineStr">
        <is>
          <t>China</t>
        </is>
      </c>
      <c r="G597" t="inlineStr">
        <is>
          <t>Arab Heavy</t>
        </is>
      </c>
      <c r="H597" t="inlineStr">
        <is>
          <t>Spot</t>
        </is>
      </c>
      <c r="I597" t="inlineStr">
        <is>
          <t>Trader</t>
        </is>
      </c>
      <c r="J597" t="inlineStr">
        <is>
          <t>Ruhi Shaikh</t>
        </is>
      </c>
      <c r="K597" s="70" t="n">
        <v>1091720</v>
      </c>
      <c r="L597" s="71" t="n">
        <v>78.61</v>
      </c>
      <c r="M597" s="71" t="n">
        <v>85820109.2</v>
      </c>
      <c r="N597" s="71" t="n">
        <v>0</v>
      </c>
      <c r="O597" s="71" t="n">
        <v>85820109.2</v>
      </c>
      <c r="P597" s="71" t="n">
        <v>19004320.69</v>
      </c>
      <c r="Q597" s="71" t="n">
        <v>66815788.51</v>
      </c>
      <c r="R597" t="inlineStr">
        <is>
          <t>Crude</t>
        </is>
      </c>
      <c r="S597" t="inlineStr">
        <is>
          <t>Yes</t>
        </is>
      </c>
      <c r="T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SA100589</t>
        </is>
      </c>
      <c r="B598" s="68" t="n">
        <v>45739</v>
      </c>
      <c r="C598" s="69" t="n">
        <v>2025</v>
      </c>
      <c r="D598" t="inlineStr">
        <is>
          <t>Mar</t>
        </is>
      </c>
      <c r="E598" t="inlineStr">
        <is>
          <t>Europe</t>
        </is>
      </c>
      <c r="F598" t="inlineStr">
        <is>
          <t>Italy</t>
        </is>
      </c>
      <c r="G598" t="inlineStr">
        <is>
          <t>Gasoline</t>
        </is>
      </c>
      <c r="H598" t="inlineStr">
        <is>
          <t>Term contract</t>
        </is>
      </c>
      <c r="I598" t="inlineStr">
        <is>
          <t>Refiner</t>
        </is>
      </c>
      <c r="J598" t="inlineStr">
        <is>
          <t>Aisha Bello</t>
        </is>
      </c>
      <c r="K598" s="70" t="n">
        <v>98000</v>
      </c>
      <c r="L598" s="71" t="n">
        <v>91.01000000000001</v>
      </c>
      <c r="M598" s="71" t="n">
        <v>8918980</v>
      </c>
      <c r="N598" s="71" t="n">
        <v>0</v>
      </c>
      <c r="O598" s="71" t="n">
        <v>8918980</v>
      </c>
      <c r="P598" s="71" t="n">
        <v>6837087.04</v>
      </c>
      <c r="Q598" s="71" t="n">
        <v>2081892.96</v>
      </c>
      <c r="R598" t="inlineStr">
        <is>
          <t>Refined</t>
        </is>
      </c>
      <c r="S598" t="inlineStr">
        <is>
          <t>Yes</t>
        </is>
      </c>
      <c r="T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SA100590</t>
        </is>
      </c>
      <c r="B599" s="68" t="n">
        <v>45739</v>
      </c>
      <c r="C599" s="69" t="n">
        <v>2025</v>
      </c>
      <c r="D599" t="inlineStr">
        <is>
          <t>Mar</t>
        </is>
      </c>
      <c r="E599" t="inlineStr">
        <is>
          <t>Asia</t>
        </is>
      </c>
      <c r="F599" t="inlineStr">
        <is>
          <t>India</t>
        </is>
      </c>
      <c r="G599" t="inlineStr">
        <is>
          <t>Arab Light</t>
        </is>
      </c>
      <c r="H599" t="inlineStr">
        <is>
          <t>Spot</t>
        </is>
      </c>
      <c r="I599" t="inlineStr">
        <is>
          <t>Trader</t>
        </is>
      </c>
      <c r="J599" t="inlineStr">
        <is>
          <t>Lucas Martin</t>
        </is>
      </c>
      <c r="K599" s="70" t="n">
        <v>314580</v>
      </c>
      <c r="L599" s="71" t="n">
        <v>79.59</v>
      </c>
      <c r="M599" s="71" t="n">
        <v>25037422.2</v>
      </c>
      <c r="N599" s="71" t="n">
        <v>250374.22</v>
      </c>
      <c r="O599" s="71" t="n">
        <v>24787047.98</v>
      </c>
      <c r="P599" s="71" t="n">
        <v>5537980.25</v>
      </c>
      <c r="Q599" s="71" t="n">
        <v>19249067.73</v>
      </c>
      <c r="R599" t="inlineStr">
        <is>
          <t>Crude</t>
        </is>
      </c>
      <c r="S599" t="inlineStr">
        <is>
          <t>Yes</t>
        </is>
      </c>
      <c r="T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SA100591</t>
        </is>
      </c>
      <c r="B600" s="68" t="n">
        <v>45739</v>
      </c>
      <c r="C600" s="69" t="n">
        <v>2025</v>
      </c>
      <c r="D600" t="inlineStr">
        <is>
          <t>Mar</t>
        </is>
      </c>
      <c r="E600" t="inlineStr">
        <is>
          <t>Middle East</t>
        </is>
      </c>
      <c r="F600" t="inlineStr">
        <is>
          <t>UAE</t>
        </is>
      </c>
      <c r="G600" t="inlineStr">
        <is>
          <t>Arab Light</t>
        </is>
      </c>
      <c r="H600" t="inlineStr">
        <is>
          <t>Spot</t>
        </is>
      </c>
      <c r="I600" t="inlineStr">
        <is>
          <t>National oil company</t>
        </is>
      </c>
      <c r="J600" t="inlineStr">
        <is>
          <t>Emma Clarke</t>
        </is>
      </c>
      <c r="K600" s="70" t="n">
        <v>1329860</v>
      </c>
      <c r="L600" s="71" t="n">
        <v>75.08</v>
      </c>
      <c r="M600" s="71" t="n">
        <v>99845888.8</v>
      </c>
      <c r="N600" s="71" t="n">
        <v>0</v>
      </c>
      <c r="O600" s="71" t="n">
        <v>99845888.8</v>
      </c>
      <c r="P600" s="71" t="n">
        <v>24383938.72</v>
      </c>
      <c r="Q600" s="71" t="n">
        <v>75461950.08</v>
      </c>
      <c r="R600" t="inlineStr">
        <is>
          <t>Crude</t>
        </is>
      </c>
      <c r="S600" t="inlineStr">
        <is>
          <t>Yes</t>
        </is>
      </c>
      <c r="T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SA100592</t>
        </is>
      </c>
      <c r="B601" s="68" t="n">
        <v>45740</v>
      </c>
      <c r="C601" s="69" t="n">
        <v>2025</v>
      </c>
      <c r="D601" t="inlineStr">
        <is>
          <t>Mar</t>
        </is>
      </c>
      <c r="E601" t="inlineStr">
        <is>
          <t>Asia</t>
        </is>
      </c>
      <c r="F601" t="inlineStr">
        <is>
          <t>India</t>
        </is>
      </c>
      <c r="G601" t="inlineStr">
        <is>
          <t>Arab Light</t>
        </is>
      </c>
      <c r="H601" t="inlineStr">
        <is>
          <t>Term contract</t>
        </is>
      </c>
      <c r="I601" t="inlineStr">
        <is>
          <t>Trader</t>
        </is>
      </c>
      <c r="J601" t="inlineStr">
        <is>
          <t>Hiroshi Tanaka</t>
        </is>
      </c>
      <c r="K601" s="70" t="n">
        <v>959420</v>
      </c>
      <c r="L601" s="71" t="n">
        <v>82.03</v>
      </c>
      <c r="M601" s="71" t="n">
        <v>78701222.59999999</v>
      </c>
      <c r="N601" s="71" t="n">
        <v>787012.23</v>
      </c>
      <c r="O601" s="71" t="n">
        <v>77914210.37</v>
      </c>
      <c r="P601" s="71" t="n">
        <v>17631332.46</v>
      </c>
      <c r="Q601" s="71" t="n">
        <v>60282877.91</v>
      </c>
      <c r="R601" t="inlineStr">
        <is>
          <t>Crude</t>
        </is>
      </c>
      <c r="S601" t="inlineStr">
        <is>
          <t>Yes</t>
        </is>
      </c>
      <c r="T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SA100593</t>
        </is>
      </c>
      <c r="B602" s="68" t="n">
        <v>45740</v>
      </c>
      <c r="C602" s="69" t="n">
        <v>2025</v>
      </c>
      <c r="D602" t="inlineStr">
        <is>
          <t>Mar</t>
        </is>
      </c>
      <c r="E602" t="inlineStr">
        <is>
          <t>Asia</t>
        </is>
      </c>
      <c r="F602" t="inlineStr">
        <is>
          <t>China</t>
        </is>
      </c>
      <c r="G602" t="inlineStr">
        <is>
          <t>Diesel</t>
        </is>
      </c>
      <c r="H602" t="inlineStr">
        <is>
          <t>Spot</t>
        </is>
      </c>
      <c r="I602" t="inlineStr">
        <is>
          <t>National oil company</t>
        </is>
      </c>
      <c r="J602" t="inlineStr">
        <is>
          <t>Arjun Mehta</t>
        </is>
      </c>
      <c r="K602" s="70" t="n">
        <v>401800</v>
      </c>
      <c r="L602" s="71" t="n">
        <v>96.36</v>
      </c>
      <c r="M602" s="71" t="n">
        <v>38717448</v>
      </c>
      <c r="N602" s="71" t="n">
        <v>0</v>
      </c>
      <c r="O602" s="71" t="n">
        <v>38717448</v>
      </c>
      <c r="P602" s="71" t="n">
        <v>28046568.76</v>
      </c>
      <c r="Q602" s="71" t="n">
        <v>10670879.24</v>
      </c>
      <c r="R602" t="inlineStr">
        <is>
          <t>Refined</t>
        </is>
      </c>
      <c r="S602" t="inlineStr">
        <is>
          <t>Yes</t>
        </is>
      </c>
      <c r="T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SA100594</t>
        </is>
      </c>
      <c r="B603" s="68" t="n">
        <v>45740</v>
      </c>
      <c r="C603" s="69" t="n">
        <v>2025</v>
      </c>
      <c r="D603" t="inlineStr">
        <is>
          <t>Mar</t>
        </is>
      </c>
      <c r="E603" t="inlineStr">
        <is>
          <t>Middle East</t>
        </is>
      </c>
      <c r="F603" t="inlineStr">
        <is>
          <t>Saudi Arabia</t>
        </is>
      </c>
      <c r="G603" t="inlineStr">
        <is>
          <t>Arab Extra Light</t>
        </is>
      </c>
      <c r="H603" t="inlineStr">
        <is>
          <t>Domestic</t>
        </is>
      </c>
      <c r="I603" t="inlineStr">
        <is>
          <t>Refiner</t>
        </is>
      </c>
      <c r="J603" t="inlineStr">
        <is>
          <t>Carlos Silva</t>
        </is>
      </c>
      <c r="K603" s="70" t="n">
        <v>1640520</v>
      </c>
      <c r="L603" s="71" t="n">
        <v>89.51000000000001</v>
      </c>
      <c r="M603" s="71" t="n">
        <v>146842945.2</v>
      </c>
      <c r="N603" s="71" t="n">
        <v>0</v>
      </c>
      <c r="O603" s="71" t="n">
        <v>146842945.2</v>
      </c>
      <c r="P603" s="71" t="n">
        <v>29215515.06</v>
      </c>
      <c r="Q603" s="71" t="n">
        <v>117627430.14</v>
      </c>
      <c r="R603" t="inlineStr">
        <is>
          <t>Crude</t>
        </is>
      </c>
      <c r="S603" t="inlineStr">
        <is>
          <t>No</t>
        </is>
      </c>
      <c r="T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SA100595</t>
        </is>
      </c>
      <c r="B604" s="68" t="n">
        <v>45740</v>
      </c>
      <c r="C604" s="69" t="n">
        <v>2025</v>
      </c>
      <c r="D604" t="inlineStr">
        <is>
          <t>Mar</t>
        </is>
      </c>
      <c r="E604" t="inlineStr">
        <is>
          <t>Middle East</t>
        </is>
      </c>
      <c r="F604" t="inlineStr">
        <is>
          <t>Saudi Arabia</t>
        </is>
      </c>
      <c r="G604" t="inlineStr">
        <is>
          <t>Arab Heavy</t>
        </is>
      </c>
      <c r="H604" t="inlineStr">
        <is>
          <t>Domestic</t>
        </is>
      </c>
      <c r="I604" t="inlineStr">
        <is>
          <t>Refiner</t>
        </is>
      </c>
      <c r="J604" t="inlineStr">
        <is>
          <t>Lucas Martin</t>
        </is>
      </c>
      <c r="K604" s="70" t="n">
        <v>523320</v>
      </c>
      <c r="L604" s="71" t="n">
        <v>72.17</v>
      </c>
      <c r="M604" s="71" t="n">
        <v>37768004.4</v>
      </c>
      <c r="N604" s="71" t="n">
        <v>0</v>
      </c>
      <c r="O604" s="71" t="n">
        <v>37768004.4</v>
      </c>
      <c r="P604" s="71" t="n">
        <v>9334877.859999999</v>
      </c>
      <c r="Q604" s="71" t="n">
        <v>28433126.54</v>
      </c>
      <c r="R604" t="inlineStr">
        <is>
          <t>Crude</t>
        </is>
      </c>
      <c r="S604" t="inlineStr">
        <is>
          <t>No</t>
        </is>
      </c>
      <c r="T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SA100596</t>
        </is>
      </c>
      <c r="B605" s="68" t="n">
        <v>45740</v>
      </c>
      <c r="C605" s="69" t="n">
        <v>2025</v>
      </c>
      <c r="D605" t="inlineStr">
        <is>
          <t>Mar</t>
        </is>
      </c>
      <c r="E605" t="inlineStr">
        <is>
          <t>North America</t>
        </is>
      </c>
      <c r="F605" t="inlineStr">
        <is>
          <t>USA</t>
        </is>
      </c>
      <c r="G605" t="inlineStr">
        <is>
          <t>Arab Light</t>
        </is>
      </c>
      <c r="H605" t="inlineStr">
        <is>
          <t>Spot</t>
        </is>
      </c>
      <c r="I605" t="inlineStr">
        <is>
          <t>National oil company</t>
        </is>
      </c>
      <c r="J605" t="inlineStr">
        <is>
          <t>Amir Khan</t>
        </is>
      </c>
      <c r="K605" s="70" t="n">
        <v>471380</v>
      </c>
      <c r="L605" s="71" t="n">
        <v>84.20999999999999</v>
      </c>
      <c r="M605" s="71" t="n">
        <v>39694909.8</v>
      </c>
      <c r="N605" s="71" t="n">
        <v>0</v>
      </c>
      <c r="O605" s="71" t="n">
        <v>39694909.8</v>
      </c>
      <c r="P605" s="71" t="n">
        <v>8418938.33</v>
      </c>
      <c r="Q605" s="71" t="n">
        <v>31275971.47</v>
      </c>
      <c r="R605" t="inlineStr">
        <is>
          <t>Crude</t>
        </is>
      </c>
      <c r="S605" t="inlineStr">
        <is>
          <t>Yes</t>
        </is>
      </c>
      <c r="T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SA100597</t>
        </is>
      </c>
      <c r="B606" s="68" t="n">
        <v>45740</v>
      </c>
      <c r="C606" s="69" t="n">
        <v>2025</v>
      </c>
      <c r="D606" t="inlineStr">
        <is>
          <t>Mar</t>
        </is>
      </c>
      <c r="E606" t="inlineStr">
        <is>
          <t>Middle East</t>
        </is>
      </c>
      <c r="F606" t="inlineStr">
        <is>
          <t>Saudi Arabia</t>
        </is>
      </c>
      <c r="G606" t="inlineStr">
        <is>
          <t>Arab Light</t>
        </is>
      </c>
      <c r="H606" t="inlineStr">
        <is>
          <t>Domestic</t>
        </is>
      </c>
      <c r="I606" t="inlineStr">
        <is>
          <t>National oil company</t>
        </is>
      </c>
      <c r="J606" t="inlineStr">
        <is>
          <t>Carlos Silva</t>
        </is>
      </c>
      <c r="K606" s="70" t="n">
        <v>361620</v>
      </c>
      <c r="L606" s="71" t="n">
        <v>87.84999999999999</v>
      </c>
      <c r="M606" s="71" t="n">
        <v>31768317</v>
      </c>
      <c r="N606" s="71" t="n">
        <v>0</v>
      </c>
      <c r="O606" s="71" t="n">
        <v>31768317</v>
      </c>
      <c r="P606" s="71" t="n">
        <v>6353850.9</v>
      </c>
      <c r="Q606" s="71" t="n">
        <v>25414466.1</v>
      </c>
      <c r="R606" t="inlineStr">
        <is>
          <t>Crude</t>
        </is>
      </c>
      <c r="S606" t="inlineStr">
        <is>
          <t>No</t>
        </is>
      </c>
      <c r="T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SA100598</t>
        </is>
      </c>
      <c r="B607" s="68" t="n">
        <v>45740</v>
      </c>
      <c r="C607" s="69" t="n">
        <v>2025</v>
      </c>
      <c r="D607" t="inlineStr">
        <is>
          <t>Mar</t>
        </is>
      </c>
      <c r="E607" t="inlineStr">
        <is>
          <t>Middle East</t>
        </is>
      </c>
      <c r="F607" t="inlineStr">
        <is>
          <t>Bahrain</t>
        </is>
      </c>
      <c r="G607" t="inlineStr">
        <is>
          <t>Arab Light</t>
        </is>
      </c>
      <c r="H607" t="inlineStr">
        <is>
          <t>Term contract</t>
        </is>
      </c>
      <c r="I607" t="inlineStr">
        <is>
          <t>Refiner</t>
        </is>
      </c>
      <c r="J607" t="inlineStr">
        <is>
          <t>Shraddha Kulkarni</t>
        </is>
      </c>
      <c r="K607" s="70" t="n">
        <v>653660</v>
      </c>
      <c r="L607" s="71" t="n">
        <v>85.31</v>
      </c>
      <c r="M607" s="71" t="n">
        <v>55763734.6</v>
      </c>
      <c r="N607" s="71" t="n">
        <v>557637.35</v>
      </c>
      <c r="O607" s="71" t="n">
        <v>55206097.25</v>
      </c>
      <c r="P607" s="71" t="n">
        <v>12176572.96</v>
      </c>
      <c r="Q607" s="71" t="n">
        <v>43029524.29</v>
      </c>
      <c r="R607" t="inlineStr">
        <is>
          <t>Crude</t>
        </is>
      </c>
      <c r="S607" t="inlineStr">
        <is>
          <t>Yes</t>
        </is>
      </c>
      <c r="T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SA100599</t>
        </is>
      </c>
      <c r="B608" s="68" t="n">
        <v>45741</v>
      </c>
      <c r="C608" s="69" t="n">
        <v>2025</v>
      </c>
      <c r="D608" t="inlineStr">
        <is>
          <t>Mar</t>
        </is>
      </c>
      <c r="E608" t="inlineStr">
        <is>
          <t>Middle East</t>
        </is>
      </c>
      <c r="F608" t="inlineStr">
        <is>
          <t>Bahrain</t>
        </is>
      </c>
      <c r="G608" t="inlineStr">
        <is>
          <t>Arab Heavy</t>
        </is>
      </c>
      <c r="H608" t="inlineStr">
        <is>
          <t>Term contract</t>
        </is>
      </c>
      <c r="I608" t="inlineStr">
        <is>
          <t>National oil company</t>
        </is>
      </c>
      <c r="J608" t="inlineStr">
        <is>
          <t>Lucas Martin</t>
        </is>
      </c>
      <c r="K608" s="70" t="n">
        <v>1470000</v>
      </c>
      <c r="L608" s="71" t="n">
        <v>80.73999999999999</v>
      </c>
      <c r="M608" s="71" t="n">
        <v>118687800</v>
      </c>
      <c r="N608" s="71" t="n">
        <v>2373756</v>
      </c>
      <c r="O608" s="71" t="n">
        <v>116314044</v>
      </c>
      <c r="P608" s="71" t="n">
        <v>26747337.43</v>
      </c>
      <c r="Q608" s="71" t="n">
        <v>89566706.56999999</v>
      </c>
      <c r="R608" t="inlineStr">
        <is>
          <t>Crude</t>
        </is>
      </c>
      <c r="S608" t="inlineStr">
        <is>
          <t>Yes</t>
        </is>
      </c>
      <c r="T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SA100600</t>
        </is>
      </c>
      <c r="B609" s="68" t="n">
        <v>45741</v>
      </c>
      <c r="C609" s="69" t="n">
        <v>2025</v>
      </c>
      <c r="D609" t="inlineStr">
        <is>
          <t>Mar</t>
        </is>
      </c>
      <c r="E609" t="inlineStr">
        <is>
          <t>Middle East</t>
        </is>
      </c>
      <c r="F609" t="inlineStr">
        <is>
          <t>Bahrain</t>
        </is>
      </c>
      <c r="G609" t="inlineStr">
        <is>
          <t>Diesel</t>
        </is>
      </c>
      <c r="H609" t="inlineStr">
        <is>
          <t>Spot</t>
        </is>
      </c>
      <c r="I609" t="inlineStr">
        <is>
          <t>Refiner</t>
        </is>
      </c>
      <c r="J609" t="inlineStr">
        <is>
          <t>Wei Chen</t>
        </is>
      </c>
      <c r="K609" s="70" t="n">
        <v>265580</v>
      </c>
      <c r="L609" s="71" t="n">
        <v>94.23999999999999</v>
      </c>
      <c r="M609" s="71" t="n">
        <v>25028259.2</v>
      </c>
      <c r="N609" s="71" t="n">
        <v>250282.59</v>
      </c>
      <c r="O609" s="71" t="n">
        <v>24777976.61</v>
      </c>
      <c r="P609" s="71" t="n">
        <v>19168245.01</v>
      </c>
      <c r="Q609" s="71" t="n">
        <v>5609731.6</v>
      </c>
      <c r="R609" t="inlineStr">
        <is>
          <t>Refined</t>
        </is>
      </c>
      <c r="S609" t="inlineStr">
        <is>
          <t>Yes</t>
        </is>
      </c>
      <c r="T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SA100601</t>
        </is>
      </c>
      <c r="B610" s="68" t="n">
        <v>45741</v>
      </c>
      <c r="C610" s="69" t="n">
        <v>2025</v>
      </c>
      <c r="D610" t="inlineStr">
        <is>
          <t>Mar</t>
        </is>
      </c>
      <c r="E610" t="inlineStr">
        <is>
          <t>Asia</t>
        </is>
      </c>
      <c r="F610" t="inlineStr">
        <is>
          <t>India</t>
        </is>
      </c>
      <c r="G610" t="inlineStr">
        <is>
          <t>Arab Light</t>
        </is>
      </c>
      <c r="H610" t="inlineStr">
        <is>
          <t>Term contract</t>
        </is>
      </c>
      <c r="I610" t="inlineStr">
        <is>
          <t>National oil company</t>
        </is>
      </c>
      <c r="J610" t="inlineStr">
        <is>
          <t>Ravindra Patil</t>
        </is>
      </c>
      <c r="K610" s="70" t="n">
        <v>545860</v>
      </c>
      <c r="L610" s="71" t="n">
        <v>79.67</v>
      </c>
      <c r="M610" s="71" t="n">
        <v>43488666.2</v>
      </c>
      <c r="N610" s="71" t="n">
        <v>0</v>
      </c>
      <c r="O610" s="71" t="n">
        <v>43488666.2</v>
      </c>
      <c r="P610" s="71" t="n">
        <v>9869443.48</v>
      </c>
      <c r="Q610" s="71" t="n">
        <v>33619222.72</v>
      </c>
      <c r="R610" t="inlineStr">
        <is>
          <t>Crude</t>
        </is>
      </c>
      <c r="S610" t="inlineStr">
        <is>
          <t>Yes</t>
        </is>
      </c>
      <c r="T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SA100602</t>
        </is>
      </c>
      <c r="B611" s="68" t="n">
        <v>45741</v>
      </c>
      <c r="C611" s="69" t="n">
        <v>2025</v>
      </c>
      <c r="D611" t="inlineStr">
        <is>
          <t>Mar</t>
        </is>
      </c>
      <c r="E611" t="inlineStr">
        <is>
          <t>Asia</t>
        </is>
      </c>
      <c r="F611" t="inlineStr">
        <is>
          <t>China</t>
        </is>
      </c>
      <c r="G611" t="inlineStr">
        <is>
          <t>Arab Heavy</t>
        </is>
      </c>
      <c r="H611" t="inlineStr">
        <is>
          <t>Term contract</t>
        </is>
      </c>
      <c r="I611" t="inlineStr">
        <is>
          <t>Refiner</t>
        </is>
      </c>
      <c r="J611" t="inlineStr">
        <is>
          <t>Yuki Sato</t>
        </is>
      </c>
      <c r="K611" s="70" t="n">
        <v>1275960</v>
      </c>
      <c r="L611" s="71" t="n">
        <v>76.38</v>
      </c>
      <c r="M611" s="71" t="n">
        <v>97457824.8</v>
      </c>
      <c r="N611" s="71" t="n">
        <v>0</v>
      </c>
      <c r="O611" s="71" t="n">
        <v>97457824.8</v>
      </c>
      <c r="P611" s="71" t="n">
        <v>22515745.77</v>
      </c>
      <c r="Q611" s="71" t="n">
        <v>74942079.03</v>
      </c>
      <c r="R611" t="inlineStr">
        <is>
          <t>Crude</t>
        </is>
      </c>
      <c r="S611" t="inlineStr">
        <is>
          <t>Yes</t>
        </is>
      </c>
      <c r="T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SA100603</t>
        </is>
      </c>
      <c r="B612" s="68" t="n">
        <v>45741</v>
      </c>
      <c r="C612" s="69" t="n">
        <v>2025</v>
      </c>
      <c r="D612" t="inlineStr">
        <is>
          <t>Mar</t>
        </is>
      </c>
      <c r="E612" t="inlineStr">
        <is>
          <t>Middle East</t>
        </is>
      </c>
      <c r="F612" t="inlineStr">
        <is>
          <t>Bahrain</t>
        </is>
      </c>
      <c r="G612" t="inlineStr">
        <is>
          <t>Arab Light</t>
        </is>
      </c>
      <c r="H612" t="inlineStr">
        <is>
          <t>Term contract</t>
        </is>
      </c>
      <c r="I612" t="inlineStr">
        <is>
          <t>Refiner</t>
        </is>
      </c>
      <c r="J612" t="inlineStr">
        <is>
          <t>Sophie Müller</t>
        </is>
      </c>
      <c r="K612" s="70" t="n">
        <v>1428840</v>
      </c>
      <c r="L612" s="71" t="n">
        <v>76.93000000000001</v>
      </c>
      <c r="M612" s="71" t="n">
        <v>109920661.2</v>
      </c>
      <c r="N612" s="71" t="n">
        <v>0</v>
      </c>
      <c r="O612" s="71" t="n">
        <v>109920661.2</v>
      </c>
      <c r="P612" s="71" t="n">
        <v>26674262.2</v>
      </c>
      <c r="Q612" s="71" t="n">
        <v>83246399</v>
      </c>
      <c r="R612" t="inlineStr">
        <is>
          <t>Crude</t>
        </is>
      </c>
      <c r="S612" t="inlineStr">
        <is>
          <t>Yes</t>
        </is>
      </c>
      <c r="T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SA100604</t>
        </is>
      </c>
      <c r="B613" s="68" t="n">
        <v>45741</v>
      </c>
      <c r="C613" s="69" t="n">
        <v>2025</v>
      </c>
      <c r="D613" t="inlineStr">
        <is>
          <t>Mar</t>
        </is>
      </c>
      <c r="E613" t="inlineStr">
        <is>
          <t>Middle East</t>
        </is>
      </c>
      <c r="F613" t="inlineStr">
        <is>
          <t>UAE</t>
        </is>
      </c>
      <c r="G613" t="inlineStr">
        <is>
          <t>Arab Medium</t>
        </is>
      </c>
      <c r="H613" t="inlineStr">
        <is>
          <t>Spot</t>
        </is>
      </c>
      <c r="I613" t="inlineStr">
        <is>
          <t>National oil company</t>
        </is>
      </c>
      <c r="J613" t="inlineStr">
        <is>
          <t>Zoya Ahmed</t>
        </is>
      </c>
      <c r="K613" s="70" t="n">
        <v>1905120</v>
      </c>
      <c r="L613" s="71" t="n">
        <v>82.88</v>
      </c>
      <c r="M613" s="71" t="n">
        <v>157896345.6</v>
      </c>
      <c r="N613" s="71" t="n">
        <v>0</v>
      </c>
      <c r="O613" s="71" t="n">
        <v>157896345.6</v>
      </c>
      <c r="P613" s="71" t="n">
        <v>34230925.1</v>
      </c>
      <c r="Q613" s="71" t="n">
        <v>123665420.5</v>
      </c>
      <c r="R613" t="inlineStr">
        <is>
          <t>Crude</t>
        </is>
      </c>
      <c r="S613" t="inlineStr">
        <is>
          <t>Yes</t>
        </is>
      </c>
      <c r="T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SA100605</t>
        </is>
      </c>
      <c r="B614" s="68" t="n">
        <v>45742</v>
      </c>
      <c r="C614" s="69" t="n">
        <v>2025</v>
      </c>
      <c r="D614" t="inlineStr">
        <is>
          <t>Mar</t>
        </is>
      </c>
      <c r="E614" t="inlineStr">
        <is>
          <t>North America</t>
        </is>
      </c>
      <c r="F614" t="inlineStr">
        <is>
          <t>USA</t>
        </is>
      </c>
      <c r="G614" t="inlineStr">
        <is>
          <t>Arab Extra Light</t>
        </is>
      </c>
      <c r="H614" t="inlineStr">
        <is>
          <t>Term contract</t>
        </is>
      </c>
      <c r="I614" t="inlineStr">
        <is>
          <t>Refiner</t>
        </is>
      </c>
      <c r="J614" t="inlineStr">
        <is>
          <t>Fatima Al-Saud</t>
        </is>
      </c>
      <c r="K614" s="70" t="n">
        <v>401800</v>
      </c>
      <c r="L614" s="71" t="n">
        <v>84.34999999999999</v>
      </c>
      <c r="M614" s="71" t="n">
        <v>33891830</v>
      </c>
      <c r="N614" s="71" t="n">
        <v>338918.3</v>
      </c>
      <c r="O614" s="71" t="n">
        <v>33552911.7</v>
      </c>
      <c r="P614" s="71" t="n">
        <v>7622058.07</v>
      </c>
      <c r="Q614" s="71" t="n">
        <v>25930853.63</v>
      </c>
      <c r="R614" t="inlineStr">
        <is>
          <t>Crude</t>
        </is>
      </c>
      <c r="S614" t="inlineStr">
        <is>
          <t>Yes</t>
        </is>
      </c>
      <c r="T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SA100606</t>
        </is>
      </c>
      <c r="B615" s="68" t="n">
        <v>45742</v>
      </c>
      <c r="C615" s="69" t="n">
        <v>2025</v>
      </c>
      <c r="D615" t="inlineStr">
        <is>
          <t>Mar</t>
        </is>
      </c>
      <c r="E615" t="inlineStr">
        <is>
          <t>Europe</t>
        </is>
      </c>
      <c r="F615" t="inlineStr">
        <is>
          <t>France</t>
        </is>
      </c>
      <c r="G615" t="inlineStr">
        <is>
          <t>Arab Light</t>
        </is>
      </c>
      <c r="H615" t="inlineStr">
        <is>
          <t>Term contract</t>
        </is>
      </c>
      <c r="I615" t="inlineStr">
        <is>
          <t>National oil company</t>
        </is>
      </c>
      <c r="J615" t="inlineStr">
        <is>
          <t>Ravindra Patil</t>
        </is>
      </c>
      <c r="K615" s="70" t="n">
        <v>482160</v>
      </c>
      <c r="L615" s="71" t="n">
        <v>75.34999999999999</v>
      </c>
      <c r="M615" s="71" t="n">
        <v>36330756</v>
      </c>
      <c r="N615" s="71" t="n">
        <v>0</v>
      </c>
      <c r="O615" s="71" t="n">
        <v>36330756</v>
      </c>
      <c r="P615" s="71" t="n">
        <v>8782644.35</v>
      </c>
      <c r="Q615" s="71" t="n">
        <v>27548111.65</v>
      </c>
      <c r="R615" t="inlineStr">
        <is>
          <t>Crude</t>
        </is>
      </c>
      <c r="S615" t="inlineStr">
        <is>
          <t>Yes</t>
        </is>
      </c>
      <c r="T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SA100607</t>
        </is>
      </c>
      <c r="B616" s="68" t="n">
        <v>45743</v>
      </c>
      <c r="C616" s="69" t="n">
        <v>2025</v>
      </c>
      <c r="D616" t="inlineStr">
        <is>
          <t>Mar</t>
        </is>
      </c>
      <c r="E616" t="inlineStr">
        <is>
          <t>Asia</t>
        </is>
      </c>
      <c r="F616" t="inlineStr">
        <is>
          <t>Japan</t>
        </is>
      </c>
      <c r="G616" t="inlineStr">
        <is>
          <t>Gasoline</t>
        </is>
      </c>
      <c r="H616" t="inlineStr">
        <is>
          <t>Term contract</t>
        </is>
      </c>
      <c r="I616" t="inlineStr">
        <is>
          <t>National oil company</t>
        </is>
      </c>
      <c r="J616" t="inlineStr">
        <is>
          <t>Shraddha Kulkarni</t>
        </is>
      </c>
      <c r="K616" s="70" t="n">
        <v>419440</v>
      </c>
      <c r="L616" s="71" t="n">
        <v>89.86</v>
      </c>
      <c r="M616" s="71" t="n">
        <v>37690878.4</v>
      </c>
      <c r="N616" s="71" t="n">
        <v>753817.5699999999</v>
      </c>
      <c r="O616" s="71" t="n">
        <v>36937060.83</v>
      </c>
      <c r="P616" s="71" t="n">
        <v>28513635.83</v>
      </c>
      <c r="Q616" s="71" t="n">
        <v>8423425</v>
      </c>
      <c r="R616" t="inlineStr">
        <is>
          <t>Refined</t>
        </is>
      </c>
      <c r="S616" t="inlineStr">
        <is>
          <t>Yes</t>
        </is>
      </c>
      <c r="T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SA100608</t>
        </is>
      </c>
      <c r="B617" s="68" t="n">
        <v>45743</v>
      </c>
      <c r="C617" s="69" t="n">
        <v>2025</v>
      </c>
      <c r="D617" t="inlineStr">
        <is>
          <t>Mar</t>
        </is>
      </c>
      <c r="E617" t="inlineStr">
        <is>
          <t>Asia</t>
        </is>
      </c>
      <c r="F617" t="inlineStr">
        <is>
          <t>South Korea</t>
        </is>
      </c>
      <c r="G617" t="inlineStr">
        <is>
          <t>Arab Light</t>
        </is>
      </c>
      <c r="H617" t="inlineStr">
        <is>
          <t>Spot</t>
        </is>
      </c>
      <c r="I617" t="inlineStr">
        <is>
          <t>Refiner</t>
        </is>
      </c>
      <c r="J617" t="inlineStr">
        <is>
          <t>Arjun Mehta</t>
        </is>
      </c>
      <c r="K617" s="70" t="n">
        <v>1626800</v>
      </c>
      <c r="L617" s="71" t="n">
        <v>76.78</v>
      </c>
      <c r="M617" s="71" t="n">
        <v>124905704</v>
      </c>
      <c r="N617" s="71" t="n">
        <v>2498114.08</v>
      </c>
      <c r="O617" s="71" t="n">
        <v>122407589.92</v>
      </c>
      <c r="P617" s="71" t="n">
        <v>28240298.72</v>
      </c>
      <c r="Q617" s="71" t="n">
        <v>94167291.2</v>
      </c>
      <c r="R617" t="inlineStr">
        <is>
          <t>Crude</t>
        </is>
      </c>
      <c r="S617" t="inlineStr">
        <is>
          <t>Yes</t>
        </is>
      </c>
      <c r="T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SA100609</t>
        </is>
      </c>
      <c r="B618" s="68" t="n">
        <v>45743</v>
      </c>
      <c r="C618" s="69" t="n">
        <v>2025</v>
      </c>
      <c r="D618" t="inlineStr">
        <is>
          <t>Mar</t>
        </is>
      </c>
      <c r="E618" t="inlineStr">
        <is>
          <t>Asia</t>
        </is>
      </c>
      <c r="F618" t="inlineStr">
        <is>
          <t>India</t>
        </is>
      </c>
      <c r="G618" t="inlineStr">
        <is>
          <t>Arab Medium</t>
        </is>
      </c>
      <c r="H618" t="inlineStr">
        <is>
          <t>Term contract</t>
        </is>
      </c>
      <c r="I618" t="inlineStr">
        <is>
          <t>National oil company</t>
        </is>
      </c>
      <c r="J618" t="inlineStr">
        <is>
          <t>Ruhi Shaikh</t>
        </is>
      </c>
      <c r="K618" s="70" t="n">
        <v>300860</v>
      </c>
      <c r="L618" s="71" t="n">
        <v>87.87</v>
      </c>
      <c r="M618" s="71" t="n">
        <v>26436568.2</v>
      </c>
      <c r="N618" s="71" t="n">
        <v>528731.36</v>
      </c>
      <c r="O618" s="71" t="n">
        <v>25907836.84</v>
      </c>
      <c r="P618" s="71" t="n">
        <v>5451703.58</v>
      </c>
      <c r="Q618" s="71" t="n">
        <v>20456133.26</v>
      </c>
      <c r="R618" t="inlineStr">
        <is>
          <t>Crude</t>
        </is>
      </c>
      <c r="S618" t="inlineStr">
        <is>
          <t>Yes</t>
        </is>
      </c>
      <c r="T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SA100610</t>
        </is>
      </c>
      <c r="B619" s="68" t="n">
        <v>45743</v>
      </c>
      <c r="C619" s="69" t="n">
        <v>2025</v>
      </c>
      <c r="D619" t="inlineStr">
        <is>
          <t>Mar</t>
        </is>
      </c>
      <c r="E619" t="inlineStr">
        <is>
          <t>Asia</t>
        </is>
      </c>
      <c r="F619" t="inlineStr">
        <is>
          <t>China</t>
        </is>
      </c>
      <c r="G619" t="inlineStr">
        <is>
          <t>Jet fuel</t>
        </is>
      </c>
      <c r="H619" t="inlineStr">
        <is>
          <t>Term contract</t>
        </is>
      </c>
      <c r="I619" t="inlineStr">
        <is>
          <t>Refiner</t>
        </is>
      </c>
      <c r="J619" t="inlineStr">
        <is>
          <t>Ruhi Shaikh</t>
        </is>
      </c>
      <c r="K619" s="70" t="n">
        <v>514500</v>
      </c>
      <c r="L619" s="71" t="n">
        <v>106.89</v>
      </c>
      <c r="M619" s="71" t="n">
        <v>54994905</v>
      </c>
      <c r="N619" s="71" t="n">
        <v>0</v>
      </c>
      <c r="O619" s="71" t="n">
        <v>54994905</v>
      </c>
      <c r="P619" s="71" t="n">
        <v>38216795.58</v>
      </c>
      <c r="Q619" s="71" t="n">
        <v>16778109.42</v>
      </c>
      <c r="R619" t="inlineStr">
        <is>
          <t>Refined</t>
        </is>
      </c>
      <c r="S619" t="inlineStr">
        <is>
          <t>Yes</t>
        </is>
      </c>
      <c r="T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SA100611</t>
        </is>
      </c>
      <c r="B620" s="68" t="n">
        <v>45744</v>
      </c>
      <c r="C620" s="69" t="n">
        <v>2025</v>
      </c>
      <c r="D620" t="inlineStr">
        <is>
          <t>Mar</t>
        </is>
      </c>
      <c r="E620" t="inlineStr">
        <is>
          <t>Asia</t>
        </is>
      </c>
      <c r="F620" t="inlineStr">
        <is>
          <t>South Korea</t>
        </is>
      </c>
      <c r="G620" t="inlineStr">
        <is>
          <t>Gasoline</t>
        </is>
      </c>
      <c r="H620" t="inlineStr">
        <is>
          <t>Term contract</t>
        </is>
      </c>
      <c r="I620" t="inlineStr">
        <is>
          <t>National oil company</t>
        </is>
      </c>
      <c r="J620" t="inlineStr">
        <is>
          <t>Mei Lin</t>
        </is>
      </c>
      <c r="K620" s="70" t="n">
        <v>85260</v>
      </c>
      <c r="L620" s="71" t="n">
        <v>95.45999999999999</v>
      </c>
      <c r="M620" s="71" t="n">
        <v>8138919.6</v>
      </c>
      <c r="N620" s="71" t="n">
        <v>0</v>
      </c>
      <c r="O620" s="71" t="n">
        <v>8138919.6</v>
      </c>
      <c r="P620" s="71" t="n">
        <v>5949934.12</v>
      </c>
      <c r="Q620" s="71" t="n">
        <v>2188985.48</v>
      </c>
      <c r="R620" t="inlineStr">
        <is>
          <t>Refined</t>
        </is>
      </c>
      <c r="S620" t="inlineStr">
        <is>
          <t>Yes</t>
        </is>
      </c>
      <c r="T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SA100612</t>
        </is>
      </c>
      <c r="B621" s="68" t="n">
        <v>45744</v>
      </c>
      <c r="C621" s="69" t="n">
        <v>2025</v>
      </c>
      <c r="D621" t="inlineStr">
        <is>
          <t>Mar</t>
        </is>
      </c>
      <c r="E621" t="inlineStr">
        <is>
          <t>North America</t>
        </is>
      </c>
      <c r="F621" t="inlineStr">
        <is>
          <t>USA</t>
        </is>
      </c>
      <c r="G621" t="inlineStr">
        <is>
          <t>Diesel</t>
        </is>
      </c>
      <c r="H621" t="inlineStr">
        <is>
          <t>Term contract</t>
        </is>
      </c>
      <c r="I621" t="inlineStr">
        <is>
          <t>Trader</t>
        </is>
      </c>
      <c r="J621" t="inlineStr">
        <is>
          <t>Ravindra Patil</t>
        </is>
      </c>
      <c r="K621" s="70" t="n">
        <v>364560</v>
      </c>
      <c r="L621" s="71" t="n">
        <v>106.46</v>
      </c>
      <c r="M621" s="71" t="n">
        <v>38811057.6</v>
      </c>
      <c r="N621" s="71" t="n">
        <v>388110.58</v>
      </c>
      <c r="O621" s="71" t="n">
        <v>38422947.02</v>
      </c>
      <c r="P621" s="71" t="n">
        <v>26427137.16</v>
      </c>
      <c r="Q621" s="71" t="n">
        <v>11995809.86</v>
      </c>
      <c r="R621" t="inlineStr">
        <is>
          <t>Refined</t>
        </is>
      </c>
      <c r="S621" t="inlineStr">
        <is>
          <t>Yes</t>
        </is>
      </c>
      <c r="T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SA100613</t>
        </is>
      </c>
      <c r="B622" s="68" t="n">
        <v>45744</v>
      </c>
      <c r="C622" s="69" t="n">
        <v>2025</v>
      </c>
      <c r="D622" t="inlineStr">
        <is>
          <t>Mar</t>
        </is>
      </c>
      <c r="E622" t="inlineStr">
        <is>
          <t>Asia</t>
        </is>
      </c>
      <c r="F622" t="inlineStr">
        <is>
          <t>South Korea</t>
        </is>
      </c>
      <c r="G622" t="inlineStr">
        <is>
          <t>Arab Medium</t>
        </is>
      </c>
      <c r="H622" t="inlineStr">
        <is>
          <t>Term contract</t>
        </is>
      </c>
      <c r="I622" t="inlineStr">
        <is>
          <t>National oil company</t>
        </is>
      </c>
      <c r="J622" t="inlineStr">
        <is>
          <t>Olivia Brown</t>
        </is>
      </c>
      <c r="K622" s="70" t="n">
        <v>1122100</v>
      </c>
      <c r="L622" s="71" t="n">
        <v>87.20999999999999</v>
      </c>
      <c r="M622" s="71" t="n">
        <v>97858341</v>
      </c>
      <c r="N622" s="71" t="n">
        <v>0</v>
      </c>
      <c r="O622" s="71" t="n">
        <v>97858341</v>
      </c>
      <c r="P622" s="71" t="n">
        <v>19271182.79</v>
      </c>
      <c r="Q622" s="71" t="n">
        <v>78587158.20999999</v>
      </c>
      <c r="R622" t="inlineStr">
        <is>
          <t>Crude</t>
        </is>
      </c>
      <c r="S622" t="inlineStr">
        <is>
          <t>Yes</t>
        </is>
      </c>
      <c r="T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SA100614</t>
        </is>
      </c>
      <c r="B623" s="68" t="n">
        <v>45744</v>
      </c>
      <c r="C623" s="69" t="n">
        <v>2025</v>
      </c>
      <c r="D623" t="inlineStr">
        <is>
          <t>Mar</t>
        </is>
      </c>
      <c r="E623" t="inlineStr">
        <is>
          <t>Middle East</t>
        </is>
      </c>
      <c r="F623" t="inlineStr">
        <is>
          <t>Saudi Arabia</t>
        </is>
      </c>
      <c r="G623" t="inlineStr">
        <is>
          <t>Diesel</t>
        </is>
      </c>
      <c r="H623" t="inlineStr">
        <is>
          <t>Domestic</t>
        </is>
      </c>
      <c r="I623" t="inlineStr">
        <is>
          <t>National oil company</t>
        </is>
      </c>
      <c r="J623" t="inlineStr">
        <is>
          <t>Liam O'Brien</t>
        </is>
      </c>
      <c r="K623" s="70" t="n">
        <v>317520</v>
      </c>
      <c r="L623" s="71" t="n">
        <v>95.56999999999999</v>
      </c>
      <c r="M623" s="71" t="n">
        <v>30345386.4</v>
      </c>
      <c r="N623" s="71" t="n">
        <v>606907.73</v>
      </c>
      <c r="O623" s="71" t="n">
        <v>29738478.67</v>
      </c>
      <c r="P623" s="71" t="n">
        <v>21747723.95</v>
      </c>
      <c r="Q623" s="71" t="n">
        <v>7990754.72</v>
      </c>
      <c r="R623" t="inlineStr">
        <is>
          <t>Refined</t>
        </is>
      </c>
      <c r="S623" t="inlineStr">
        <is>
          <t>No</t>
        </is>
      </c>
      <c r="T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SA100615</t>
        </is>
      </c>
      <c r="B624" s="68" t="n">
        <v>45744</v>
      </c>
      <c r="C624" s="69" t="n">
        <v>2025</v>
      </c>
      <c r="D624" t="inlineStr">
        <is>
          <t>Mar</t>
        </is>
      </c>
      <c r="E624" t="inlineStr">
        <is>
          <t>Asia</t>
        </is>
      </c>
      <c r="F624" t="inlineStr">
        <is>
          <t>South Korea</t>
        </is>
      </c>
      <c r="G624" t="inlineStr">
        <is>
          <t>Arab Heavy</t>
        </is>
      </c>
      <c r="H624" t="inlineStr">
        <is>
          <t>Term contract</t>
        </is>
      </c>
      <c r="I624" t="inlineStr">
        <is>
          <t>Refiner</t>
        </is>
      </c>
      <c r="J624" t="inlineStr">
        <is>
          <t>Olivia Brown</t>
        </is>
      </c>
      <c r="K624" s="70" t="n">
        <v>1481760</v>
      </c>
      <c r="L624" s="71" t="n">
        <v>78.76000000000001</v>
      </c>
      <c r="M624" s="71" t="n">
        <v>116703417.6</v>
      </c>
      <c r="N624" s="71" t="n">
        <v>0</v>
      </c>
      <c r="O624" s="71" t="n">
        <v>116703417.6</v>
      </c>
      <c r="P624" s="71" t="n">
        <v>25893746.13</v>
      </c>
      <c r="Q624" s="71" t="n">
        <v>90809671.47</v>
      </c>
      <c r="R624" t="inlineStr">
        <is>
          <t>Crude</t>
        </is>
      </c>
      <c r="S624" t="inlineStr">
        <is>
          <t>Yes</t>
        </is>
      </c>
      <c r="T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SA100616</t>
        </is>
      </c>
      <c r="B625" s="68" t="n">
        <v>45744</v>
      </c>
      <c r="C625" s="69" t="n">
        <v>2025</v>
      </c>
      <c r="D625" t="inlineStr">
        <is>
          <t>Mar</t>
        </is>
      </c>
      <c r="E625" t="inlineStr">
        <is>
          <t>Asia</t>
        </is>
      </c>
      <c r="F625" t="inlineStr">
        <is>
          <t>India</t>
        </is>
      </c>
      <c r="G625" t="inlineStr">
        <is>
          <t>Arab Light</t>
        </is>
      </c>
      <c r="H625" t="inlineStr">
        <is>
          <t>Term contract</t>
        </is>
      </c>
      <c r="I625" t="inlineStr">
        <is>
          <t>Refiner</t>
        </is>
      </c>
      <c r="J625" t="inlineStr">
        <is>
          <t>Sophie Müller</t>
        </is>
      </c>
      <c r="K625" s="70" t="n">
        <v>840840</v>
      </c>
      <c r="L625" s="71" t="n">
        <v>81.01000000000001</v>
      </c>
      <c r="M625" s="71" t="n">
        <v>68116448.40000001</v>
      </c>
      <c r="N625" s="71" t="n">
        <v>681164.48</v>
      </c>
      <c r="O625" s="71" t="n">
        <v>67435283.92</v>
      </c>
      <c r="P625" s="71" t="n">
        <v>15117721.86</v>
      </c>
      <c r="Q625" s="71" t="n">
        <v>52317562.06</v>
      </c>
      <c r="R625" t="inlineStr">
        <is>
          <t>Crude</t>
        </is>
      </c>
      <c r="S625" t="inlineStr">
        <is>
          <t>Yes</t>
        </is>
      </c>
      <c r="T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SA100617</t>
        </is>
      </c>
      <c r="B626" s="68" t="n">
        <v>45744</v>
      </c>
      <c r="C626" s="69" t="n">
        <v>2025</v>
      </c>
      <c r="D626" t="inlineStr">
        <is>
          <t>Mar</t>
        </is>
      </c>
      <c r="E626" t="inlineStr">
        <is>
          <t>Middle East</t>
        </is>
      </c>
      <c r="F626" t="inlineStr">
        <is>
          <t>UAE</t>
        </is>
      </c>
      <c r="G626" t="inlineStr">
        <is>
          <t>Diesel</t>
        </is>
      </c>
      <c r="H626" t="inlineStr">
        <is>
          <t>Term contract</t>
        </is>
      </c>
      <c r="I626" t="inlineStr">
        <is>
          <t>Refiner</t>
        </is>
      </c>
      <c r="J626" t="inlineStr">
        <is>
          <t>Olivia Brown</t>
        </is>
      </c>
      <c r="K626" s="70" t="n">
        <v>149940</v>
      </c>
      <c r="L626" s="71" t="n">
        <v>88.47</v>
      </c>
      <c r="M626" s="71" t="n">
        <v>13265191.8</v>
      </c>
      <c r="N626" s="71" t="n">
        <v>0</v>
      </c>
      <c r="O626" s="71" t="n">
        <v>13265191.8</v>
      </c>
      <c r="P626" s="71" t="n">
        <v>10324583.78</v>
      </c>
      <c r="Q626" s="71" t="n">
        <v>2940608.02</v>
      </c>
      <c r="R626" t="inlineStr">
        <is>
          <t>Refined</t>
        </is>
      </c>
      <c r="S626" t="inlineStr">
        <is>
          <t>Yes</t>
        </is>
      </c>
      <c r="T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SA100618</t>
        </is>
      </c>
      <c r="B627" s="68" t="n">
        <v>45744</v>
      </c>
      <c r="C627" s="69" t="n">
        <v>2025</v>
      </c>
      <c r="D627" t="inlineStr">
        <is>
          <t>Mar</t>
        </is>
      </c>
      <c r="E627" t="inlineStr">
        <is>
          <t>Middle East</t>
        </is>
      </c>
      <c r="F627" t="inlineStr">
        <is>
          <t>Saudi Arabia</t>
        </is>
      </c>
      <c r="G627" t="inlineStr">
        <is>
          <t>Arab Medium</t>
        </is>
      </c>
      <c r="H627" t="inlineStr">
        <is>
          <t>Domestic</t>
        </is>
      </c>
      <c r="I627" t="inlineStr">
        <is>
          <t>Refiner</t>
        </is>
      </c>
      <c r="J627" t="inlineStr">
        <is>
          <t>Shraddha Kulkarni</t>
        </is>
      </c>
      <c r="K627" s="70" t="n">
        <v>1778700</v>
      </c>
      <c r="L627" s="71" t="n">
        <v>85.5</v>
      </c>
      <c r="M627" s="71" t="n">
        <v>152078850</v>
      </c>
      <c r="N627" s="71" t="n">
        <v>0</v>
      </c>
      <c r="O627" s="71" t="n">
        <v>152078850</v>
      </c>
      <c r="P627" s="71" t="n">
        <v>32343577.84</v>
      </c>
      <c r="Q627" s="71" t="n">
        <v>119735272.16</v>
      </c>
      <c r="R627" t="inlineStr">
        <is>
          <t>Crude</t>
        </is>
      </c>
      <c r="S627" t="inlineStr">
        <is>
          <t>No</t>
        </is>
      </c>
      <c r="T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SA100619</t>
        </is>
      </c>
      <c r="B628" s="68" t="n">
        <v>45744</v>
      </c>
      <c r="C628" s="69" t="n">
        <v>2025</v>
      </c>
      <c r="D628" t="inlineStr">
        <is>
          <t>Mar</t>
        </is>
      </c>
      <c r="E628" t="inlineStr">
        <is>
          <t>Middle East</t>
        </is>
      </c>
      <c r="F628" t="inlineStr">
        <is>
          <t>Saudi Arabia</t>
        </is>
      </c>
      <c r="G628" t="inlineStr">
        <is>
          <t>Arab Light</t>
        </is>
      </c>
      <c r="H628" t="inlineStr">
        <is>
          <t>Domestic</t>
        </is>
      </c>
      <c r="I628" t="inlineStr">
        <is>
          <t>National oil company</t>
        </is>
      </c>
      <c r="J628" t="inlineStr">
        <is>
          <t>Hiroshi Tanaka</t>
        </is>
      </c>
      <c r="K628" s="70" t="n">
        <v>1951180</v>
      </c>
      <c r="L628" s="71" t="n">
        <v>74.36</v>
      </c>
      <c r="M628" s="71" t="n">
        <v>145089744.8</v>
      </c>
      <c r="N628" s="71" t="n">
        <v>0</v>
      </c>
      <c r="O628" s="71" t="n">
        <v>145089744.8</v>
      </c>
      <c r="P628" s="71" t="n">
        <v>35068850.4</v>
      </c>
      <c r="Q628" s="71" t="n">
        <v>110020894.4</v>
      </c>
      <c r="R628" t="inlineStr">
        <is>
          <t>Crude</t>
        </is>
      </c>
      <c r="S628" t="inlineStr">
        <is>
          <t>No</t>
        </is>
      </c>
      <c r="T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SA100620</t>
        </is>
      </c>
      <c r="B629" s="68" t="n">
        <v>45744</v>
      </c>
      <c r="C629" s="69" t="n">
        <v>2025</v>
      </c>
      <c r="D629" t="inlineStr">
        <is>
          <t>Mar</t>
        </is>
      </c>
      <c r="E629" t="inlineStr">
        <is>
          <t>Asia</t>
        </is>
      </c>
      <c r="F629" t="inlineStr">
        <is>
          <t>Japan</t>
        </is>
      </c>
      <c r="G629" t="inlineStr">
        <is>
          <t>Arab Heavy</t>
        </is>
      </c>
      <c r="H629" t="inlineStr">
        <is>
          <t>Term contract</t>
        </is>
      </c>
      <c r="I629" t="inlineStr">
        <is>
          <t>Trader</t>
        </is>
      </c>
      <c r="J629" t="inlineStr">
        <is>
          <t>Sara Rossi</t>
        </is>
      </c>
      <c r="K629" s="70" t="n">
        <v>1718920</v>
      </c>
      <c r="L629" s="71" t="n">
        <v>75.47</v>
      </c>
      <c r="M629" s="71" t="n">
        <v>129726892.4</v>
      </c>
      <c r="N629" s="71" t="n">
        <v>0</v>
      </c>
      <c r="O629" s="71" t="n">
        <v>129726892.4</v>
      </c>
      <c r="P629" s="71" t="n">
        <v>30970410.23</v>
      </c>
      <c r="Q629" s="71" t="n">
        <v>98756482.17</v>
      </c>
      <c r="R629" t="inlineStr">
        <is>
          <t>Crude</t>
        </is>
      </c>
      <c r="S629" t="inlineStr">
        <is>
          <t>Yes</t>
        </is>
      </c>
      <c r="T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SA100621</t>
        </is>
      </c>
      <c r="B630" s="68" t="n">
        <v>45744</v>
      </c>
      <c r="C630" s="69" t="n">
        <v>2025</v>
      </c>
      <c r="D630" t="inlineStr">
        <is>
          <t>Mar</t>
        </is>
      </c>
      <c r="E630" t="inlineStr">
        <is>
          <t>Asia</t>
        </is>
      </c>
      <c r="F630" t="inlineStr">
        <is>
          <t>Japan</t>
        </is>
      </c>
      <c r="G630" t="inlineStr">
        <is>
          <t>Arab Extra Light</t>
        </is>
      </c>
      <c r="H630" t="inlineStr">
        <is>
          <t>Term contract</t>
        </is>
      </c>
      <c r="I630" t="inlineStr">
        <is>
          <t>Trader</t>
        </is>
      </c>
      <c r="J630" t="inlineStr">
        <is>
          <t>Zoya Ahmed</t>
        </is>
      </c>
      <c r="K630" s="70" t="n">
        <v>815360</v>
      </c>
      <c r="L630" s="71" t="n">
        <v>80.52</v>
      </c>
      <c r="M630" s="71" t="n">
        <v>65652787.2</v>
      </c>
      <c r="N630" s="71" t="n">
        <v>656527.87</v>
      </c>
      <c r="O630" s="71" t="n">
        <v>64996259.33</v>
      </c>
      <c r="P630" s="71" t="n">
        <v>14795422.31</v>
      </c>
      <c r="Q630" s="71" t="n">
        <v>50200837.02</v>
      </c>
      <c r="R630" t="inlineStr">
        <is>
          <t>Crude</t>
        </is>
      </c>
      <c r="S630" t="inlineStr">
        <is>
          <t>Yes</t>
        </is>
      </c>
      <c r="T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SA100622</t>
        </is>
      </c>
      <c r="B631" s="68" t="n">
        <v>45744</v>
      </c>
      <c r="C631" s="69" t="n">
        <v>2025</v>
      </c>
      <c r="D631" t="inlineStr">
        <is>
          <t>Mar</t>
        </is>
      </c>
      <c r="E631" t="inlineStr">
        <is>
          <t>Asia</t>
        </is>
      </c>
      <c r="F631" t="inlineStr">
        <is>
          <t>South Korea</t>
        </is>
      </c>
      <c r="G631" t="inlineStr">
        <is>
          <t>Arab Extra Light</t>
        </is>
      </c>
      <c r="H631" t="inlineStr">
        <is>
          <t>Term contract</t>
        </is>
      </c>
      <c r="I631" t="inlineStr">
        <is>
          <t>Refiner</t>
        </is>
      </c>
      <c r="J631" t="inlineStr">
        <is>
          <t>Amir Khan</t>
        </is>
      </c>
      <c r="K631" s="70" t="n">
        <v>696780</v>
      </c>
      <c r="L631" s="71" t="n">
        <v>88.75</v>
      </c>
      <c r="M631" s="71" t="n">
        <v>61839225</v>
      </c>
      <c r="N631" s="71" t="n">
        <v>0</v>
      </c>
      <c r="O631" s="71" t="n">
        <v>61839225</v>
      </c>
      <c r="P631" s="71" t="n">
        <v>13230086.39</v>
      </c>
      <c r="Q631" s="71" t="n">
        <v>48609138.61</v>
      </c>
      <c r="R631" t="inlineStr">
        <is>
          <t>Crude</t>
        </is>
      </c>
      <c r="S631" t="inlineStr">
        <is>
          <t>Yes</t>
        </is>
      </c>
      <c r="T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SA100623</t>
        </is>
      </c>
      <c r="B632" s="68" t="n">
        <v>45748</v>
      </c>
      <c r="C632" s="69" t="n">
        <v>2025</v>
      </c>
      <c r="D632" t="inlineStr">
        <is>
          <t>Apr</t>
        </is>
      </c>
      <c r="E632" t="inlineStr">
        <is>
          <t>Asia</t>
        </is>
      </c>
      <c r="F632" t="inlineStr">
        <is>
          <t>South Korea</t>
        </is>
      </c>
      <c r="G632" t="inlineStr">
        <is>
          <t>Arab Medium</t>
        </is>
      </c>
      <c r="H632" t="inlineStr">
        <is>
          <t>Term contract</t>
        </is>
      </c>
      <c r="I632" t="inlineStr">
        <is>
          <t>National oil company</t>
        </is>
      </c>
      <c r="J632" t="inlineStr">
        <is>
          <t>Sara Rossi</t>
        </is>
      </c>
      <c r="K632" s="70" t="n">
        <v>1799350</v>
      </c>
      <c r="L632" s="71" t="n">
        <v>84.06</v>
      </c>
      <c r="M632" s="71" t="n">
        <v>151253361</v>
      </c>
      <c r="N632" s="71" t="n">
        <v>0</v>
      </c>
      <c r="O632" s="71" t="n">
        <v>151253361</v>
      </c>
      <c r="P632" s="71" t="n">
        <v>30817941.54</v>
      </c>
      <c r="Q632" s="71" t="n">
        <v>120435419.46</v>
      </c>
      <c r="R632" t="inlineStr">
        <is>
          <t>Crude</t>
        </is>
      </c>
      <c r="S632" t="inlineStr">
        <is>
          <t>Yes</t>
        </is>
      </c>
      <c r="T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SA100624</t>
        </is>
      </c>
      <c r="B633" s="68" t="n">
        <v>45748</v>
      </c>
      <c r="C633" s="69" t="n">
        <v>2025</v>
      </c>
      <c r="D633" t="inlineStr">
        <is>
          <t>Apr</t>
        </is>
      </c>
      <c r="E633" t="inlineStr">
        <is>
          <t>Asia</t>
        </is>
      </c>
      <c r="F633" t="inlineStr">
        <is>
          <t>South Korea</t>
        </is>
      </c>
      <c r="G633" t="inlineStr">
        <is>
          <t>Arab Light</t>
        </is>
      </c>
      <c r="H633" t="inlineStr">
        <is>
          <t>Term contract</t>
        </is>
      </c>
      <c r="I633" t="inlineStr">
        <is>
          <t>National oil company</t>
        </is>
      </c>
      <c r="J633" t="inlineStr">
        <is>
          <t>Liam O'Brien</t>
        </is>
      </c>
      <c r="K633" s="70" t="n">
        <v>1847850</v>
      </c>
      <c r="L633" s="71" t="n">
        <v>76.88</v>
      </c>
      <c r="M633" s="71" t="n">
        <v>142062708</v>
      </c>
      <c r="N633" s="71" t="n">
        <v>0</v>
      </c>
      <c r="O633" s="71" t="n">
        <v>142062708</v>
      </c>
      <c r="P633" s="71" t="n">
        <v>33818905.53</v>
      </c>
      <c r="Q633" s="71" t="n">
        <v>108243802.47</v>
      </c>
      <c r="R633" t="inlineStr">
        <is>
          <t>Crude</t>
        </is>
      </c>
      <c r="S633" t="inlineStr">
        <is>
          <t>Yes</t>
        </is>
      </c>
      <c r="T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SA100625</t>
        </is>
      </c>
      <c r="B634" s="68" t="n">
        <v>45748</v>
      </c>
      <c r="C634" s="69" t="n">
        <v>2025</v>
      </c>
      <c r="D634" t="inlineStr">
        <is>
          <t>Apr</t>
        </is>
      </c>
      <c r="E634" t="inlineStr">
        <is>
          <t>Asia</t>
        </is>
      </c>
      <c r="F634" t="inlineStr">
        <is>
          <t>Japan</t>
        </is>
      </c>
      <c r="G634" t="inlineStr">
        <is>
          <t>Arab Extra Light</t>
        </is>
      </c>
      <c r="H634" t="inlineStr">
        <is>
          <t>Term contract</t>
        </is>
      </c>
      <c r="I634" t="inlineStr">
        <is>
          <t>Refiner</t>
        </is>
      </c>
      <c r="J634" t="inlineStr">
        <is>
          <t>Arjun Mehta</t>
        </is>
      </c>
      <c r="K634" s="70" t="n">
        <v>1681010</v>
      </c>
      <c r="L634" s="71" t="n">
        <v>82.51000000000001</v>
      </c>
      <c r="M634" s="71" t="n">
        <v>138700135.1</v>
      </c>
      <c r="N634" s="71" t="n">
        <v>1387001.35</v>
      </c>
      <c r="O634" s="71" t="n">
        <v>137313133.75</v>
      </c>
      <c r="P634" s="71" t="n">
        <v>29947832.95</v>
      </c>
      <c r="Q634" s="71" t="n">
        <v>107365300.8</v>
      </c>
      <c r="R634" t="inlineStr">
        <is>
          <t>Crude</t>
        </is>
      </c>
      <c r="S634" t="inlineStr">
        <is>
          <t>Yes</t>
        </is>
      </c>
      <c r="T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SA100626</t>
        </is>
      </c>
      <c r="B635" s="68" t="n">
        <v>45748</v>
      </c>
      <c r="C635" s="69" t="n">
        <v>2025</v>
      </c>
      <c r="D635" t="inlineStr">
        <is>
          <t>Apr</t>
        </is>
      </c>
      <c r="E635" t="inlineStr">
        <is>
          <t>Europe</t>
        </is>
      </c>
      <c r="F635" t="inlineStr">
        <is>
          <t>France</t>
        </is>
      </c>
      <c r="G635" t="inlineStr">
        <is>
          <t>Arab Light</t>
        </is>
      </c>
      <c r="H635" t="inlineStr">
        <is>
          <t>Term contract</t>
        </is>
      </c>
      <c r="I635" t="inlineStr">
        <is>
          <t>National oil company</t>
        </is>
      </c>
      <c r="J635" t="inlineStr">
        <is>
          <t>Sophie Müller</t>
        </is>
      </c>
      <c r="K635" s="70" t="n">
        <v>1498650</v>
      </c>
      <c r="L635" s="71" t="n">
        <v>89.43000000000001</v>
      </c>
      <c r="M635" s="71" t="n">
        <v>134024269.5</v>
      </c>
      <c r="N635" s="71" t="n">
        <v>0</v>
      </c>
      <c r="O635" s="71" t="n">
        <v>134024269.5</v>
      </c>
      <c r="P635" s="71" t="n">
        <v>26968522.1</v>
      </c>
      <c r="Q635" s="71" t="n">
        <v>107055747.4</v>
      </c>
      <c r="R635" t="inlineStr">
        <is>
          <t>Crude</t>
        </is>
      </c>
      <c r="S635" t="inlineStr">
        <is>
          <t>Yes</t>
        </is>
      </c>
      <c r="T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SA100627</t>
        </is>
      </c>
      <c r="B636" s="68" t="n">
        <v>45748</v>
      </c>
      <c r="C636" s="69" t="n">
        <v>2025</v>
      </c>
      <c r="D636" t="inlineStr">
        <is>
          <t>Apr</t>
        </is>
      </c>
      <c r="E636" t="inlineStr">
        <is>
          <t>Asia</t>
        </is>
      </c>
      <c r="F636" t="inlineStr">
        <is>
          <t>Japan</t>
        </is>
      </c>
      <c r="G636" t="inlineStr">
        <is>
          <t>Arab Light</t>
        </is>
      </c>
      <c r="H636" t="inlineStr">
        <is>
          <t>Term contract</t>
        </is>
      </c>
      <c r="I636" t="inlineStr">
        <is>
          <t>Refiner</t>
        </is>
      </c>
      <c r="J636" t="inlineStr">
        <is>
          <t>Sophie Müller</t>
        </is>
      </c>
      <c r="K636" s="70" t="n">
        <v>376360</v>
      </c>
      <c r="L636" s="71" t="n">
        <v>79.34999999999999</v>
      </c>
      <c r="M636" s="71" t="n">
        <v>29864166</v>
      </c>
      <c r="N636" s="71" t="n">
        <v>0</v>
      </c>
      <c r="O636" s="71" t="n">
        <v>29864166</v>
      </c>
      <c r="P636" s="71" t="n">
        <v>6617254.79</v>
      </c>
      <c r="Q636" s="71" t="n">
        <v>23246911.21</v>
      </c>
      <c r="R636" t="inlineStr">
        <is>
          <t>Crude</t>
        </is>
      </c>
      <c r="S636" t="inlineStr">
        <is>
          <t>Yes</t>
        </is>
      </c>
      <c r="T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SA100628</t>
        </is>
      </c>
      <c r="B637" s="68" t="n">
        <v>45748</v>
      </c>
      <c r="C637" s="69" t="n">
        <v>2025</v>
      </c>
      <c r="D637" t="inlineStr">
        <is>
          <t>Apr</t>
        </is>
      </c>
      <c r="E637" t="inlineStr">
        <is>
          <t>Asia</t>
        </is>
      </c>
      <c r="F637" t="inlineStr">
        <is>
          <t>South Korea</t>
        </is>
      </c>
      <c r="G637" t="inlineStr">
        <is>
          <t>Arab Extra Light</t>
        </is>
      </c>
      <c r="H637" t="inlineStr">
        <is>
          <t>Spot</t>
        </is>
      </c>
      <c r="I637" t="inlineStr">
        <is>
          <t>National oil company</t>
        </is>
      </c>
      <c r="J637" t="inlineStr">
        <is>
          <t>Sophie Müller</t>
        </is>
      </c>
      <c r="K637" s="70" t="n">
        <v>1334720</v>
      </c>
      <c r="L637" s="71" t="n">
        <v>77.98</v>
      </c>
      <c r="M637" s="71" t="n">
        <v>104081465.6</v>
      </c>
      <c r="N637" s="71" t="n">
        <v>2081629.31</v>
      </c>
      <c r="O637" s="71" t="n">
        <v>101999836.29</v>
      </c>
      <c r="P637" s="71" t="n">
        <v>24884622.78</v>
      </c>
      <c r="Q637" s="71" t="n">
        <v>77115213.51000001</v>
      </c>
      <c r="R637" t="inlineStr">
        <is>
          <t>Crude</t>
        </is>
      </c>
      <c r="S637" t="inlineStr">
        <is>
          <t>Yes</t>
        </is>
      </c>
      <c r="T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SA100629</t>
        </is>
      </c>
      <c r="B638" s="68" t="n">
        <v>45748</v>
      </c>
      <c r="C638" s="69" t="n">
        <v>2025</v>
      </c>
      <c r="D638" t="inlineStr">
        <is>
          <t>Apr</t>
        </is>
      </c>
      <c r="E638" t="inlineStr">
        <is>
          <t>Asia</t>
        </is>
      </c>
      <c r="F638" t="inlineStr">
        <is>
          <t>India</t>
        </is>
      </c>
      <c r="G638" t="inlineStr">
        <is>
          <t>Arab Medium</t>
        </is>
      </c>
      <c r="H638" t="inlineStr">
        <is>
          <t>Spot</t>
        </is>
      </c>
      <c r="I638" t="inlineStr">
        <is>
          <t>Refiner</t>
        </is>
      </c>
      <c r="J638" t="inlineStr">
        <is>
          <t>Carlos Silva</t>
        </is>
      </c>
      <c r="K638" s="70" t="n">
        <v>1392920</v>
      </c>
      <c r="L638" s="71" t="n">
        <v>79.45999999999999</v>
      </c>
      <c r="M638" s="71" t="n">
        <v>110681423.2</v>
      </c>
      <c r="N638" s="71" t="n">
        <v>0</v>
      </c>
      <c r="O638" s="71" t="n">
        <v>110681423.2</v>
      </c>
      <c r="P638" s="71" t="n">
        <v>25399928.22</v>
      </c>
      <c r="Q638" s="71" t="n">
        <v>85281494.98</v>
      </c>
      <c r="R638" t="inlineStr">
        <is>
          <t>Crude</t>
        </is>
      </c>
      <c r="S638" t="inlineStr">
        <is>
          <t>Yes</t>
        </is>
      </c>
      <c r="T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SA100630</t>
        </is>
      </c>
      <c r="B639" s="68" t="n">
        <v>45748</v>
      </c>
      <c r="C639" s="69" t="n">
        <v>2025</v>
      </c>
      <c r="D639" t="inlineStr">
        <is>
          <t>Apr</t>
        </is>
      </c>
      <c r="E639" t="inlineStr">
        <is>
          <t>Asia</t>
        </is>
      </c>
      <c r="F639" t="inlineStr">
        <is>
          <t>India</t>
        </is>
      </c>
      <c r="G639" t="inlineStr">
        <is>
          <t>Diesel</t>
        </is>
      </c>
      <c r="H639" t="inlineStr">
        <is>
          <t>Term contract</t>
        </is>
      </c>
      <c r="I639" t="inlineStr">
        <is>
          <t>National oil company</t>
        </is>
      </c>
      <c r="J639" t="inlineStr">
        <is>
          <t>Ana Costa</t>
        </is>
      </c>
      <c r="K639" s="70" t="n">
        <v>284210</v>
      </c>
      <c r="L639" s="71" t="n">
        <v>101.64</v>
      </c>
      <c r="M639" s="71" t="n">
        <v>28887104.4</v>
      </c>
      <c r="N639" s="71" t="n">
        <v>0</v>
      </c>
      <c r="O639" s="71" t="n">
        <v>28887104.4</v>
      </c>
      <c r="P639" s="71" t="n">
        <v>20614047.44</v>
      </c>
      <c r="Q639" s="71" t="n">
        <v>8273056.96</v>
      </c>
      <c r="R639" t="inlineStr">
        <is>
          <t>Refined</t>
        </is>
      </c>
      <c r="S639" t="inlineStr">
        <is>
          <t>Yes</t>
        </is>
      </c>
      <c r="T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SA100631</t>
        </is>
      </c>
      <c r="B640" s="68" t="n">
        <v>45748</v>
      </c>
      <c r="C640" s="69" t="n">
        <v>2025</v>
      </c>
      <c r="D640" t="inlineStr">
        <is>
          <t>Apr</t>
        </is>
      </c>
      <c r="E640" t="inlineStr">
        <is>
          <t>Asia</t>
        </is>
      </c>
      <c r="F640" t="inlineStr">
        <is>
          <t>India</t>
        </is>
      </c>
      <c r="G640" t="inlineStr">
        <is>
          <t>Arab Light</t>
        </is>
      </c>
      <c r="H640" t="inlineStr">
        <is>
          <t>Term contract</t>
        </is>
      </c>
      <c r="I640" t="inlineStr">
        <is>
          <t>Refiner</t>
        </is>
      </c>
      <c r="J640" t="inlineStr">
        <is>
          <t>Yuki Sato</t>
        </is>
      </c>
      <c r="K640" s="70" t="n">
        <v>1195040</v>
      </c>
      <c r="L640" s="71" t="n">
        <v>87.93000000000001</v>
      </c>
      <c r="M640" s="71" t="n">
        <v>105079867.2</v>
      </c>
      <c r="N640" s="71" t="n">
        <v>1050798.67</v>
      </c>
      <c r="O640" s="71" t="n">
        <v>104029068.53</v>
      </c>
      <c r="P640" s="71" t="n">
        <v>22051922.31</v>
      </c>
      <c r="Q640" s="71" t="n">
        <v>81977146.22</v>
      </c>
      <c r="R640" t="inlineStr">
        <is>
          <t>Crude</t>
        </is>
      </c>
      <c r="S640" t="inlineStr">
        <is>
          <t>Yes</t>
        </is>
      </c>
      <c r="T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SA100632</t>
        </is>
      </c>
      <c r="B641" s="68" t="n">
        <v>45749</v>
      </c>
      <c r="C641" s="69" t="n">
        <v>2025</v>
      </c>
      <c r="D641" t="inlineStr">
        <is>
          <t>Apr</t>
        </is>
      </c>
      <c r="E641" t="inlineStr">
        <is>
          <t>North America</t>
        </is>
      </c>
      <c r="F641" t="inlineStr">
        <is>
          <t>USA</t>
        </is>
      </c>
      <c r="G641" t="inlineStr">
        <is>
          <t>Arab Medium</t>
        </is>
      </c>
      <c r="H641" t="inlineStr">
        <is>
          <t>Spot</t>
        </is>
      </c>
      <c r="I641" t="inlineStr">
        <is>
          <t>Refiner</t>
        </is>
      </c>
      <c r="J641" t="inlineStr">
        <is>
          <t>Sophie Müller</t>
        </is>
      </c>
      <c r="K641" s="70" t="n">
        <v>871060</v>
      </c>
      <c r="L641" s="71" t="n">
        <v>82.31999999999999</v>
      </c>
      <c r="M641" s="71" t="n">
        <v>71705659.2</v>
      </c>
      <c r="N641" s="71" t="n">
        <v>1434113.18</v>
      </c>
      <c r="O641" s="71" t="n">
        <v>70271546.02</v>
      </c>
      <c r="P641" s="71" t="n">
        <v>14817350.66</v>
      </c>
      <c r="Q641" s="71" t="n">
        <v>55454195.36</v>
      </c>
      <c r="R641" t="inlineStr">
        <is>
          <t>Crude</t>
        </is>
      </c>
      <c r="S641" t="inlineStr">
        <is>
          <t>Yes</t>
        </is>
      </c>
      <c r="T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SA100633</t>
        </is>
      </c>
      <c r="B642" s="68" t="n">
        <v>45749</v>
      </c>
      <c r="C642" s="69" t="n">
        <v>2025</v>
      </c>
      <c r="D642" t="inlineStr">
        <is>
          <t>Apr</t>
        </is>
      </c>
      <c r="E642" t="inlineStr">
        <is>
          <t>Middle East</t>
        </is>
      </c>
      <c r="F642" t="inlineStr">
        <is>
          <t>UAE</t>
        </is>
      </c>
      <c r="G642" t="inlineStr">
        <is>
          <t>Arab Extra Light</t>
        </is>
      </c>
      <c r="H642" t="inlineStr">
        <is>
          <t>Spot</t>
        </is>
      </c>
      <c r="I642" t="inlineStr">
        <is>
          <t>National oil company</t>
        </is>
      </c>
      <c r="J642" t="inlineStr">
        <is>
          <t>Yuki Sato</t>
        </is>
      </c>
      <c r="K642" s="70" t="n">
        <v>1461790</v>
      </c>
      <c r="L642" s="71" t="n">
        <v>87.31999999999999</v>
      </c>
      <c r="M642" s="71" t="n">
        <v>127643502.8</v>
      </c>
      <c r="N642" s="71" t="n">
        <v>2552870.06</v>
      </c>
      <c r="O642" s="71" t="n">
        <v>125090632.74</v>
      </c>
      <c r="P642" s="71" t="n">
        <v>27171279.26</v>
      </c>
      <c r="Q642" s="71" t="n">
        <v>97919353.48</v>
      </c>
      <c r="R642" t="inlineStr">
        <is>
          <t>Crude</t>
        </is>
      </c>
      <c r="S642" t="inlineStr">
        <is>
          <t>Yes</t>
        </is>
      </c>
      <c r="T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SA100634</t>
        </is>
      </c>
      <c r="B643" s="68" t="n">
        <v>45750</v>
      </c>
      <c r="C643" s="69" t="n">
        <v>2025</v>
      </c>
      <c r="D643" t="inlineStr">
        <is>
          <t>Apr</t>
        </is>
      </c>
      <c r="E643" t="inlineStr">
        <is>
          <t>North America</t>
        </is>
      </c>
      <c r="F643" t="inlineStr">
        <is>
          <t>USA</t>
        </is>
      </c>
      <c r="G643" t="inlineStr">
        <is>
          <t>Arab Medium</t>
        </is>
      </c>
      <c r="H643" t="inlineStr">
        <is>
          <t>Term contract</t>
        </is>
      </c>
      <c r="I643" t="inlineStr">
        <is>
          <t>National oil company</t>
        </is>
      </c>
      <c r="J643" t="inlineStr">
        <is>
          <t>Sophie Müller</t>
        </is>
      </c>
      <c r="K643" s="70" t="n">
        <v>1265850</v>
      </c>
      <c r="L643" s="71" t="n">
        <v>81.26000000000001</v>
      </c>
      <c r="M643" s="71" t="n">
        <v>102862971</v>
      </c>
      <c r="N643" s="71" t="n">
        <v>0</v>
      </c>
      <c r="O643" s="71" t="n">
        <v>102862971</v>
      </c>
      <c r="P643" s="71" t="n">
        <v>22309700.76</v>
      </c>
      <c r="Q643" s="71" t="n">
        <v>80553270.23999999</v>
      </c>
      <c r="R643" t="inlineStr">
        <is>
          <t>Crude</t>
        </is>
      </c>
      <c r="S643" t="inlineStr">
        <is>
          <t>Yes</t>
        </is>
      </c>
      <c r="T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SA100635</t>
        </is>
      </c>
      <c r="B644" s="68" t="n">
        <v>45750</v>
      </c>
      <c r="C644" s="69" t="n">
        <v>2025</v>
      </c>
      <c r="D644" t="inlineStr">
        <is>
          <t>Apr</t>
        </is>
      </c>
      <c r="E644" t="inlineStr">
        <is>
          <t>North America</t>
        </is>
      </c>
      <c r="F644" t="inlineStr">
        <is>
          <t>USA</t>
        </is>
      </c>
      <c r="G644" t="inlineStr">
        <is>
          <t>Arab Heavy</t>
        </is>
      </c>
      <c r="H644" t="inlineStr">
        <is>
          <t>Spot</t>
        </is>
      </c>
      <c r="I644" t="inlineStr">
        <is>
          <t>National oil company</t>
        </is>
      </c>
      <c r="J644" t="inlineStr">
        <is>
          <t>Fatima Al-Saud</t>
        </is>
      </c>
      <c r="K644" s="70" t="n">
        <v>890460</v>
      </c>
      <c r="L644" s="71" t="n">
        <v>75.05</v>
      </c>
      <c r="M644" s="71" t="n">
        <v>66829023</v>
      </c>
      <c r="N644" s="71" t="n">
        <v>1336580.46</v>
      </c>
      <c r="O644" s="71" t="n">
        <v>65492442.54</v>
      </c>
      <c r="P644" s="71" t="n">
        <v>15236523.22</v>
      </c>
      <c r="Q644" s="71" t="n">
        <v>50255919.32</v>
      </c>
      <c r="R644" t="inlineStr">
        <is>
          <t>Crude</t>
        </is>
      </c>
      <c r="S644" t="inlineStr">
        <is>
          <t>Yes</t>
        </is>
      </c>
      <c r="T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SA100636</t>
        </is>
      </c>
      <c r="B645" s="68" t="n">
        <v>45750</v>
      </c>
      <c r="C645" s="69" t="n">
        <v>2025</v>
      </c>
      <c r="D645" t="inlineStr">
        <is>
          <t>Apr</t>
        </is>
      </c>
      <c r="E645" t="inlineStr">
        <is>
          <t>Asia</t>
        </is>
      </c>
      <c r="F645" t="inlineStr">
        <is>
          <t>India</t>
        </is>
      </c>
      <c r="G645" t="inlineStr">
        <is>
          <t>Arab Light</t>
        </is>
      </c>
      <c r="H645" t="inlineStr">
        <is>
          <t>Term contract</t>
        </is>
      </c>
      <c r="I645" t="inlineStr">
        <is>
          <t>Trader</t>
        </is>
      </c>
      <c r="J645" t="inlineStr">
        <is>
          <t>Ana Costa</t>
        </is>
      </c>
      <c r="K645" s="70" t="n">
        <v>1491860</v>
      </c>
      <c r="L645" s="71" t="n">
        <v>88.23999999999999</v>
      </c>
      <c r="M645" s="71" t="n">
        <v>131641726.4</v>
      </c>
      <c r="N645" s="71" t="n">
        <v>0</v>
      </c>
      <c r="O645" s="71" t="n">
        <v>131641726.4</v>
      </c>
      <c r="P645" s="71" t="n">
        <v>26246698.69</v>
      </c>
      <c r="Q645" s="71" t="n">
        <v>105395027.71</v>
      </c>
      <c r="R645" t="inlineStr">
        <is>
          <t>Crude</t>
        </is>
      </c>
      <c r="S645" t="inlineStr">
        <is>
          <t>Yes</t>
        </is>
      </c>
      <c r="T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SA100637</t>
        </is>
      </c>
      <c r="B646" s="68" t="n">
        <v>45750</v>
      </c>
      <c r="C646" s="69" t="n">
        <v>2025</v>
      </c>
      <c r="D646" t="inlineStr">
        <is>
          <t>Apr</t>
        </is>
      </c>
      <c r="E646" t="inlineStr">
        <is>
          <t>Middle East</t>
        </is>
      </c>
      <c r="F646" t="inlineStr">
        <is>
          <t>Saudi Arabia</t>
        </is>
      </c>
      <c r="G646" t="inlineStr">
        <is>
          <t>Arab Light</t>
        </is>
      </c>
      <c r="H646" t="inlineStr">
        <is>
          <t>Domestic</t>
        </is>
      </c>
      <c r="I646" t="inlineStr">
        <is>
          <t>Refiner</t>
        </is>
      </c>
      <c r="J646" t="inlineStr">
        <is>
          <t>Ruhi Shaikh</t>
        </is>
      </c>
      <c r="K646" s="70" t="n">
        <v>554840</v>
      </c>
      <c r="L646" s="71" t="n">
        <v>75.59999999999999</v>
      </c>
      <c r="M646" s="71" t="n">
        <v>41945904</v>
      </c>
      <c r="N646" s="71" t="n">
        <v>838918.08</v>
      </c>
      <c r="O646" s="71" t="n">
        <v>41106985.92</v>
      </c>
      <c r="P646" s="71" t="n">
        <v>9677379.939999999</v>
      </c>
      <c r="Q646" s="71" t="n">
        <v>31429605.98</v>
      </c>
      <c r="R646" t="inlineStr">
        <is>
          <t>Crude</t>
        </is>
      </c>
      <c r="S646" t="inlineStr">
        <is>
          <t>No</t>
        </is>
      </c>
      <c r="T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SA100638</t>
        </is>
      </c>
      <c r="B647" s="68" t="n">
        <v>45750</v>
      </c>
      <c r="C647" s="69" t="n">
        <v>2025</v>
      </c>
      <c r="D647" t="inlineStr">
        <is>
          <t>Apr</t>
        </is>
      </c>
      <c r="E647" t="inlineStr">
        <is>
          <t>Asia</t>
        </is>
      </c>
      <c r="F647" t="inlineStr">
        <is>
          <t>South Korea</t>
        </is>
      </c>
      <c r="G647" t="inlineStr">
        <is>
          <t>Diesel</t>
        </is>
      </c>
      <c r="H647" t="inlineStr">
        <is>
          <t>Spot</t>
        </is>
      </c>
      <c r="I647" t="inlineStr">
        <is>
          <t>Trader</t>
        </is>
      </c>
      <c r="J647" t="inlineStr">
        <is>
          <t>Zoya Ahmed</t>
        </is>
      </c>
      <c r="K647" s="70" t="n">
        <v>240560</v>
      </c>
      <c r="L647" s="71" t="n">
        <v>102.79</v>
      </c>
      <c r="M647" s="71" t="n">
        <v>24727162.4</v>
      </c>
      <c r="N647" s="71" t="n">
        <v>0</v>
      </c>
      <c r="O647" s="71" t="n">
        <v>24727162.4</v>
      </c>
      <c r="P647" s="71" t="n">
        <v>17489037.5</v>
      </c>
      <c r="Q647" s="71" t="n">
        <v>7238124.9</v>
      </c>
      <c r="R647" t="inlineStr">
        <is>
          <t>Refined</t>
        </is>
      </c>
      <c r="S647" t="inlineStr">
        <is>
          <t>Yes</t>
        </is>
      </c>
      <c r="T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SA100639</t>
        </is>
      </c>
      <c r="B648" s="68" t="n">
        <v>45750</v>
      </c>
      <c r="C648" s="69" t="n">
        <v>2025</v>
      </c>
      <c r="D648" t="inlineStr">
        <is>
          <t>Apr</t>
        </is>
      </c>
      <c r="E648" t="inlineStr">
        <is>
          <t>Middle East</t>
        </is>
      </c>
      <c r="F648" t="inlineStr">
        <is>
          <t>UAE</t>
        </is>
      </c>
      <c r="G648" t="inlineStr">
        <is>
          <t>Arab Light</t>
        </is>
      </c>
      <c r="H648" t="inlineStr">
        <is>
          <t>Term contract</t>
        </is>
      </c>
      <c r="I648" t="inlineStr">
        <is>
          <t>National oil company</t>
        </is>
      </c>
      <c r="J648" t="inlineStr">
        <is>
          <t>Amir Khan</t>
        </is>
      </c>
      <c r="K648" s="70" t="n">
        <v>381210</v>
      </c>
      <c r="L648" s="71" t="n">
        <v>76.04000000000001</v>
      </c>
      <c r="M648" s="71" t="n">
        <v>28987208.4</v>
      </c>
      <c r="N648" s="71" t="n">
        <v>0</v>
      </c>
      <c r="O648" s="71" t="n">
        <v>28987208.4</v>
      </c>
      <c r="P648" s="71" t="n">
        <v>6971969.99</v>
      </c>
      <c r="Q648" s="71" t="n">
        <v>22015238.41</v>
      </c>
      <c r="R648" t="inlineStr">
        <is>
          <t>Crude</t>
        </is>
      </c>
      <c r="S648" t="inlineStr">
        <is>
          <t>Yes</t>
        </is>
      </c>
      <c r="T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SA100640</t>
        </is>
      </c>
      <c r="B649" s="68" t="n">
        <v>45750</v>
      </c>
      <c r="C649" s="69" t="n">
        <v>2025</v>
      </c>
      <c r="D649" t="inlineStr">
        <is>
          <t>Apr</t>
        </is>
      </c>
      <c r="E649" t="inlineStr">
        <is>
          <t>North America</t>
        </is>
      </c>
      <c r="F649" t="inlineStr">
        <is>
          <t>USA</t>
        </is>
      </c>
      <c r="G649" t="inlineStr">
        <is>
          <t>Arab Light</t>
        </is>
      </c>
      <c r="H649" t="inlineStr">
        <is>
          <t>Term contract</t>
        </is>
      </c>
      <c r="I649" t="inlineStr">
        <is>
          <t>National oil company</t>
        </is>
      </c>
      <c r="J649" t="inlineStr">
        <is>
          <t>Lucas Martin</t>
        </is>
      </c>
      <c r="K649" s="70" t="n">
        <v>301670</v>
      </c>
      <c r="L649" s="71" t="n">
        <v>88.25</v>
      </c>
      <c r="M649" s="71" t="n">
        <v>26622377.5</v>
      </c>
      <c r="N649" s="71" t="n">
        <v>266223.78</v>
      </c>
      <c r="O649" s="71" t="n">
        <v>26356153.72</v>
      </c>
      <c r="P649" s="71" t="n">
        <v>5461187.54</v>
      </c>
      <c r="Q649" s="71" t="n">
        <v>20894966.18</v>
      </c>
      <c r="R649" t="inlineStr">
        <is>
          <t>Crude</t>
        </is>
      </c>
      <c r="S649" t="inlineStr">
        <is>
          <t>Yes</t>
        </is>
      </c>
      <c r="T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SA100641</t>
        </is>
      </c>
      <c r="B650" s="68" t="n">
        <v>45751</v>
      </c>
      <c r="C650" s="69" t="n">
        <v>2025</v>
      </c>
      <c r="D650" t="inlineStr">
        <is>
          <t>Apr</t>
        </is>
      </c>
      <c r="E650" t="inlineStr">
        <is>
          <t>Europe</t>
        </is>
      </c>
      <c r="F650" t="inlineStr">
        <is>
          <t>Italy</t>
        </is>
      </c>
      <c r="G650" t="inlineStr">
        <is>
          <t>Jet fuel</t>
        </is>
      </c>
      <c r="H650" t="inlineStr">
        <is>
          <t>Term contract</t>
        </is>
      </c>
      <c r="I650" t="inlineStr">
        <is>
          <t>Refiner</t>
        </is>
      </c>
      <c r="J650" t="inlineStr">
        <is>
          <t>Zoya Ahmed</t>
        </is>
      </c>
      <c r="K650" s="70" t="n">
        <v>175570</v>
      </c>
      <c r="L650" s="71" t="n">
        <v>95.53</v>
      </c>
      <c r="M650" s="71" t="n">
        <v>16772202.1</v>
      </c>
      <c r="N650" s="71" t="n">
        <v>167722.02</v>
      </c>
      <c r="O650" s="71" t="n">
        <v>16604480.08</v>
      </c>
      <c r="P650" s="71" t="n">
        <v>13176625.88</v>
      </c>
      <c r="Q650" s="71" t="n">
        <v>3427854.2</v>
      </c>
      <c r="R650" t="inlineStr">
        <is>
          <t>Refined</t>
        </is>
      </c>
      <c r="S650" t="inlineStr">
        <is>
          <t>Yes</t>
        </is>
      </c>
      <c r="T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SA100642</t>
        </is>
      </c>
      <c r="B651" s="68" t="n">
        <v>45751</v>
      </c>
      <c r="C651" s="69" t="n">
        <v>2025</v>
      </c>
      <c r="D651" t="inlineStr">
        <is>
          <t>Apr</t>
        </is>
      </c>
      <c r="E651" t="inlineStr">
        <is>
          <t>North America</t>
        </is>
      </c>
      <c r="F651" t="inlineStr">
        <is>
          <t>USA</t>
        </is>
      </c>
      <c r="G651" t="inlineStr">
        <is>
          <t>Arab Light</t>
        </is>
      </c>
      <c r="H651" t="inlineStr">
        <is>
          <t>Term contract</t>
        </is>
      </c>
      <c r="I651" t="inlineStr">
        <is>
          <t>Refiner</t>
        </is>
      </c>
      <c r="J651" t="inlineStr">
        <is>
          <t>Shraddha Kulkarni</t>
        </is>
      </c>
      <c r="K651" s="70" t="n">
        <v>633410</v>
      </c>
      <c r="L651" s="71" t="n">
        <v>84.84</v>
      </c>
      <c r="M651" s="71" t="n">
        <v>53738504.4</v>
      </c>
      <c r="N651" s="71" t="n">
        <v>1074770.09</v>
      </c>
      <c r="O651" s="71" t="n">
        <v>52663734.31</v>
      </c>
      <c r="P651" s="71" t="n">
        <v>11820322.18</v>
      </c>
      <c r="Q651" s="71" t="n">
        <v>40843412.13</v>
      </c>
      <c r="R651" t="inlineStr">
        <is>
          <t>Crude</t>
        </is>
      </c>
      <c r="S651" t="inlineStr">
        <is>
          <t>Yes</t>
        </is>
      </c>
      <c r="T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SA100643</t>
        </is>
      </c>
      <c r="B652" s="68" t="n">
        <v>45751</v>
      </c>
      <c r="C652" s="69" t="n">
        <v>2025</v>
      </c>
      <c r="D652" t="inlineStr">
        <is>
          <t>Apr</t>
        </is>
      </c>
      <c r="E652" t="inlineStr">
        <is>
          <t>Asia</t>
        </is>
      </c>
      <c r="F652" t="inlineStr">
        <is>
          <t>Japan</t>
        </is>
      </c>
      <c r="G652" t="inlineStr">
        <is>
          <t>Arab Extra Light</t>
        </is>
      </c>
      <c r="H652" t="inlineStr">
        <is>
          <t>Term contract</t>
        </is>
      </c>
      <c r="I652" t="inlineStr">
        <is>
          <t>Refiner</t>
        </is>
      </c>
      <c r="J652" t="inlineStr">
        <is>
          <t>Arjun Mehta</t>
        </is>
      </c>
      <c r="K652" s="70" t="n">
        <v>300700</v>
      </c>
      <c r="L652" s="71" t="n">
        <v>89.3</v>
      </c>
      <c r="M652" s="71" t="n">
        <v>26852510</v>
      </c>
      <c r="N652" s="71" t="n">
        <v>537050.2</v>
      </c>
      <c r="O652" s="71" t="n">
        <v>26315459.8</v>
      </c>
      <c r="P652" s="71" t="n">
        <v>5708035.92</v>
      </c>
      <c r="Q652" s="71" t="n">
        <v>20607423.88</v>
      </c>
      <c r="R652" t="inlineStr">
        <is>
          <t>Crude</t>
        </is>
      </c>
      <c r="S652" t="inlineStr">
        <is>
          <t>Yes</t>
        </is>
      </c>
      <c r="T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SA100644</t>
        </is>
      </c>
      <c r="B653" s="68" t="n">
        <v>45751</v>
      </c>
      <c r="C653" s="69" t="n">
        <v>2025</v>
      </c>
      <c r="D653" t="inlineStr">
        <is>
          <t>Apr</t>
        </is>
      </c>
      <c r="E653" t="inlineStr">
        <is>
          <t>Middle East</t>
        </is>
      </c>
      <c r="F653" t="inlineStr">
        <is>
          <t>Bahrain</t>
        </is>
      </c>
      <c r="G653" t="inlineStr">
        <is>
          <t>Arab Heavy</t>
        </is>
      </c>
      <c r="H653" t="inlineStr">
        <is>
          <t>Term contract</t>
        </is>
      </c>
      <c r="I653" t="inlineStr">
        <is>
          <t>National oil company</t>
        </is>
      </c>
      <c r="J653" t="inlineStr">
        <is>
          <t>Shraddha Kulkarni</t>
        </is>
      </c>
      <c r="K653" s="70" t="n">
        <v>1302710</v>
      </c>
      <c r="L653" s="71" t="n">
        <v>70.81999999999999</v>
      </c>
      <c r="M653" s="71" t="n">
        <v>92257922.2</v>
      </c>
      <c r="N653" s="71" t="n">
        <v>0</v>
      </c>
      <c r="O653" s="71" t="n">
        <v>92257922.2</v>
      </c>
      <c r="P653" s="71" t="n">
        <v>22387083.04</v>
      </c>
      <c r="Q653" s="71" t="n">
        <v>69870839.16</v>
      </c>
      <c r="R653" t="inlineStr">
        <is>
          <t>Crude</t>
        </is>
      </c>
      <c r="S653" t="inlineStr">
        <is>
          <t>Yes</t>
        </is>
      </c>
      <c r="T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SA100645</t>
        </is>
      </c>
      <c r="B654" s="68" t="n">
        <v>45751</v>
      </c>
      <c r="C654" s="69" t="n">
        <v>2025</v>
      </c>
      <c r="D654" t="inlineStr">
        <is>
          <t>Apr</t>
        </is>
      </c>
      <c r="E654" t="inlineStr">
        <is>
          <t>Asia</t>
        </is>
      </c>
      <c r="F654" t="inlineStr">
        <is>
          <t>Japan</t>
        </is>
      </c>
      <c r="G654" t="inlineStr">
        <is>
          <t>Arab Light</t>
        </is>
      </c>
      <c r="H654" t="inlineStr">
        <is>
          <t>Spot</t>
        </is>
      </c>
      <c r="I654" t="inlineStr">
        <is>
          <t>Trader</t>
        </is>
      </c>
      <c r="J654" t="inlineStr">
        <is>
          <t>Liam O'Brien</t>
        </is>
      </c>
      <c r="K654" s="70" t="n">
        <v>908890</v>
      </c>
      <c r="L654" s="71" t="n">
        <v>80.42</v>
      </c>
      <c r="M654" s="71" t="n">
        <v>73092933.8</v>
      </c>
      <c r="N654" s="71" t="n">
        <v>730929.34</v>
      </c>
      <c r="O654" s="71" t="n">
        <v>72362004.45999999</v>
      </c>
      <c r="P654" s="71" t="n">
        <v>16447855.68</v>
      </c>
      <c r="Q654" s="71" t="n">
        <v>55914148.78</v>
      </c>
      <c r="R654" t="inlineStr">
        <is>
          <t>Crude</t>
        </is>
      </c>
      <c r="S654" t="inlineStr">
        <is>
          <t>Yes</t>
        </is>
      </c>
      <c r="T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SA100646</t>
        </is>
      </c>
      <c r="B655" s="68" t="n">
        <v>45751</v>
      </c>
      <c r="C655" s="69" t="n">
        <v>2025</v>
      </c>
      <c r="D655" t="inlineStr">
        <is>
          <t>Apr</t>
        </is>
      </c>
      <c r="E655" t="inlineStr">
        <is>
          <t>Europe</t>
        </is>
      </c>
      <c r="F655" t="inlineStr">
        <is>
          <t>France</t>
        </is>
      </c>
      <c r="G655" t="inlineStr">
        <is>
          <t>Arab Extra Light</t>
        </is>
      </c>
      <c r="H655" t="inlineStr">
        <is>
          <t>Spot</t>
        </is>
      </c>
      <c r="I655" t="inlineStr">
        <is>
          <t>National oil company</t>
        </is>
      </c>
      <c r="J655" t="inlineStr">
        <is>
          <t>Emma Clarke</t>
        </is>
      </c>
      <c r="K655" s="70" t="n">
        <v>798310</v>
      </c>
      <c r="L655" s="71" t="n">
        <v>88.68000000000001</v>
      </c>
      <c r="M655" s="71" t="n">
        <v>70794130.8</v>
      </c>
      <c r="N655" s="71" t="n">
        <v>0</v>
      </c>
      <c r="O655" s="71" t="n">
        <v>70794130.8</v>
      </c>
      <c r="P655" s="71" t="n">
        <v>14797852.46</v>
      </c>
      <c r="Q655" s="71" t="n">
        <v>55996278.34</v>
      </c>
      <c r="R655" t="inlineStr">
        <is>
          <t>Crude</t>
        </is>
      </c>
      <c r="S655" t="inlineStr">
        <is>
          <t>Yes</t>
        </is>
      </c>
      <c r="T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SA100647</t>
        </is>
      </c>
      <c r="B656" s="68" t="n">
        <v>45751</v>
      </c>
      <c r="C656" s="69" t="n">
        <v>2025</v>
      </c>
      <c r="D656" t="inlineStr">
        <is>
          <t>Apr</t>
        </is>
      </c>
      <c r="E656" t="inlineStr">
        <is>
          <t>Asia</t>
        </is>
      </c>
      <c r="F656" t="inlineStr">
        <is>
          <t>South Korea</t>
        </is>
      </c>
      <c r="G656" t="inlineStr">
        <is>
          <t>Arab Medium</t>
        </is>
      </c>
      <c r="H656" t="inlineStr">
        <is>
          <t>Term contract</t>
        </is>
      </c>
      <c r="I656" t="inlineStr">
        <is>
          <t>Trader</t>
        </is>
      </c>
      <c r="J656" t="inlineStr">
        <is>
          <t>Arjun Mehta</t>
        </is>
      </c>
      <c r="K656" s="70" t="n">
        <v>446200</v>
      </c>
      <c r="L656" s="71" t="n">
        <v>82.28</v>
      </c>
      <c r="M656" s="71" t="n">
        <v>36713336</v>
      </c>
      <c r="N656" s="71" t="n">
        <v>0</v>
      </c>
      <c r="O656" s="71" t="n">
        <v>36713336</v>
      </c>
      <c r="P656" s="71" t="n">
        <v>7735788.33</v>
      </c>
      <c r="Q656" s="71" t="n">
        <v>28977547.67</v>
      </c>
      <c r="R656" t="inlineStr">
        <is>
          <t>Crude</t>
        </is>
      </c>
      <c r="S656" t="inlineStr">
        <is>
          <t>Yes</t>
        </is>
      </c>
      <c r="T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SA100648</t>
        </is>
      </c>
      <c r="B657" s="68" t="n">
        <v>45751</v>
      </c>
      <c r="C657" s="69" t="n">
        <v>2025</v>
      </c>
      <c r="D657" t="inlineStr">
        <is>
          <t>Apr</t>
        </is>
      </c>
      <c r="E657" t="inlineStr">
        <is>
          <t>Asia</t>
        </is>
      </c>
      <c r="F657" t="inlineStr">
        <is>
          <t>India</t>
        </is>
      </c>
      <c r="G657" t="inlineStr">
        <is>
          <t>Arab Light</t>
        </is>
      </c>
      <c r="H657" t="inlineStr">
        <is>
          <t>Term contract</t>
        </is>
      </c>
      <c r="I657" t="inlineStr">
        <is>
          <t>Refiner</t>
        </is>
      </c>
      <c r="J657" t="inlineStr">
        <is>
          <t>Omar Haddad</t>
        </is>
      </c>
      <c r="K657" s="70" t="n">
        <v>396730</v>
      </c>
      <c r="L657" s="71" t="n">
        <v>85.29000000000001</v>
      </c>
      <c r="M657" s="71" t="n">
        <v>33837101.7</v>
      </c>
      <c r="N657" s="71" t="n">
        <v>338371.02</v>
      </c>
      <c r="O657" s="71" t="n">
        <v>33498730.68</v>
      </c>
      <c r="P657" s="71" t="n">
        <v>7261122.07</v>
      </c>
      <c r="Q657" s="71" t="n">
        <v>26237608.61</v>
      </c>
      <c r="R657" t="inlineStr">
        <is>
          <t>Crude</t>
        </is>
      </c>
      <c r="S657" t="inlineStr">
        <is>
          <t>Yes</t>
        </is>
      </c>
      <c r="T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SA100649</t>
        </is>
      </c>
      <c r="B658" s="68" t="n">
        <v>45751</v>
      </c>
      <c r="C658" s="69" t="n">
        <v>2025</v>
      </c>
      <c r="D658" t="inlineStr">
        <is>
          <t>Apr</t>
        </is>
      </c>
      <c r="E658" t="inlineStr">
        <is>
          <t>Europe</t>
        </is>
      </c>
      <c r="F658" t="inlineStr">
        <is>
          <t>Netherlands</t>
        </is>
      </c>
      <c r="G658" t="inlineStr">
        <is>
          <t>Arab Medium</t>
        </is>
      </c>
      <c r="H658" t="inlineStr">
        <is>
          <t>Term contract</t>
        </is>
      </c>
      <c r="I658" t="inlineStr">
        <is>
          <t>National oil company</t>
        </is>
      </c>
      <c r="J658" t="inlineStr">
        <is>
          <t>Carlos Silva</t>
        </is>
      </c>
      <c r="K658" s="70" t="n">
        <v>1829420</v>
      </c>
      <c r="L658" s="71" t="n">
        <v>73.87</v>
      </c>
      <c r="M658" s="71" t="n">
        <v>135139255.4</v>
      </c>
      <c r="N658" s="71" t="n">
        <v>0</v>
      </c>
      <c r="O658" s="71" t="n">
        <v>135139255.4</v>
      </c>
      <c r="P658" s="71" t="n">
        <v>32639381.85</v>
      </c>
      <c r="Q658" s="71" t="n">
        <v>102499873.55</v>
      </c>
      <c r="R658" t="inlineStr">
        <is>
          <t>Crude</t>
        </is>
      </c>
      <c r="S658" t="inlineStr">
        <is>
          <t>Yes</t>
        </is>
      </c>
      <c r="T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SA100650</t>
        </is>
      </c>
      <c r="B659" s="68" t="n">
        <v>45752</v>
      </c>
      <c r="C659" s="69" t="n">
        <v>2025</v>
      </c>
      <c r="D659" t="inlineStr">
        <is>
          <t>Apr</t>
        </is>
      </c>
      <c r="E659" t="inlineStr">
        <is>
          <t>Middle East</t>
        </is>
      </c>
      <c r="F659" t="inlineStr">
        <is>
          <t>Saudi Arabia</t>
        </is>
      </c>
      <c r="G659" t="inlineStr">
        <is>
          <t>Diesel</t>
        </is>
      </c>
      <c r="H659" t="inlineStr">
        <is>
          <t>Domestic</t>
        </is>
      </c>
      <c r="I659" t="inlineStr">
        <is>
          <t>Trader</t>
        </is>
      </c>
      <c r="J659" t="inlineStr">
        <is>
          <t>Ana Costa</t>
        </is>
      </c>
      <c r="K659" s="70" t="n">
        <v>385090</v>
      </c>
      <c r="L659" s="71" t="n">
        <v>99.97</v>
      </c>
      <c r="M659" s="71" t="n">
        <v>38497447.3</v>
      </c>
      <c r="N659" s="71" t="n">
        <v>769948.95</v>
      </c>
      <c r="O659" s="71" t="n">
        <v>37727498.35</v>
      </c>
      <c r="P659" s="71" t="n">
        <v>27343231.86</v>
      </c>
      <c r="Q659" s="71" t="n">
        <v>10384266.49</v>
      </c>
      <c r="R659" t="inlineStr">
        <is>
          <t>Refined</t>
        </is>
      </c>
      <c r="S659" t="inlineStr">
        <is>
          <t>No</t>
        </is>
      </c>
      <c r="T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SA100651</t>
        </is>
      </c>
      <c r="B660" s="68" t="n">
        <v>45752</v>
      </c>
      <c r="C660" s="69" t="n">
        <v>2025</v>
      </c>
      <c r="D660" t="inlineStr">
        <is>
          <t>Apr</t>
        </is>
      </c>
      <c r="E660" t="inlineStr">
        <is>
          <t>North America</t>
        </is>
      </c>
      <c r="F660" t="inlineStr">
        <is>
          <t>USA</t>
        </is>
      </c>
      <c r="G660" t="inlineStr">
        <is>
          <t>Jet fuel</t>
        </is>
      </c>
      <c r="H660" t="inlineStr">
        <is>
          <t>Spot</t>
        </is>
      </c>
      <c r="I660" t="inlineStr">
        <is>
          <t>National oil company</t>
        </is>
      </c>
      <c r="J660" t="inlineStr">
        <is>
          <t>Omar Haddad</t>
        </is>
      </c>
      <c r="K660" s="70" t="n">
        <v>459780</v>
      </c>
      <c r="L660" s="71" t="n">
        <v>104.43</v>
      </c>
      <c r="M660" s="71" t="n">
        <v>48014825.4</v>
      </c>
      <c r="N660" s="71" t="n">
        <v>0</v>
      </c>
      <c r="O660" s="71" t="n">
        <v>48014825.4</v>
      </c>
      <c r="P660" s="71" t="n">
        <v>33049330.34</v>
      </c>
      <c r="Q660" s="71" t="n">
        <v>14965495.06</v>
      </c>
      <c r="R660" t="inlineStr">
        <is>
          <t>Refined</t>
        </is>
      </c>
      <c r="S660" t="inlineStr">
        <is>
          <t>Yes</t>
        </is>
      </c>
      <c r="T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SA100652</t>
        </is>
      </c>
      <c r="B661" s="68" t="n">
        <v>45752</v>
      </c>
      <c r="C661" s="69" t="n">
        <v>2025</v>
      </c>
      <c r="D661" t="inlineStr">
        <is>
          <t>Apr</t>
        </is>
      </c>
      <c r="E661" t="inlineStr">
        <is>
          <t>Asia</t>
        </is>
      </c>
      <c r="F661" t="inlineStr">
        <is>
          <t>Japan</t>
        </is>
      </c>
      <c r="G661" t="inlineStr">
        <is>
          <t>Arab Medium</t>
        </is>
      </c>
      <c r="H661" t="inlineStr">
        <is>
          <t>Spot</t>
        </is>
      </c>
      <c r="I661" t="inlineStr">
        <is>
          <t>National oil company</t>
        </is>
      </c>
      <c r="J661" t="inlineStr">
        <is>
          <t>Shraddha Kulkarni</t>
        </is>
      </c>
      <c r="K661" s="70" t="n">
        <v>775030</v>
      </c>
      <c r="L661" s="71" t="n">
        <v>87.36</v>
      </c>
      <c r="M661" s="71" t="n">
        <v>67706620.8</v>
      </c>
      <c r="N661" s="71" t="n">
        <v>0</v>
      </c>
      <c r="O661" s="71" t="n">
        <v>67706620.8</v>
      </c>
      <c r="P661" s="71" t="n">
        <v>13663854.2</v>
      </c>
      <c r="Q661" s="71" t="n">
        <v>54042766.6</v>
      </c>
      <c r="R661" t="inlineStr">
        <is>
          <t>Crude</t>
        </is>
      </c>
      <c r="S661" t="inlineStr">
        <is>
          <t>Yes</t>
        </is>
      </c>
      <c r="T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SA100653</t>
        </is>
      </c>
      <c r="B662" s="68" t="n">
        <v>45752</v>
      </c>
      <c r="C662" s="69" t="n">
        <v>2025</v>
      </c>
      <c r="D662" t="inlineStr">
        <is>
          <t>Apr</t>
        </is>
      </c>
      <c r="E662" t="inlineStr">
        <is>
          <t>Europe</t>
        </is>
      </c>
      <c r="F662" t="inlineStr">
        <is>
          <t>Netherlands</t>
        </is>
      </c>
      <c r="G662" t="inlineStr">
        <is>
          <t>Arab Heavy</t>
        </is>
      </c>
      <c r="H662" t="inlineStr">
        <is>
          <t>Term contract</t>
        </is>
      </c>
      <c r="I662" t="inlineStr">
        <is>
          <t>Trader</t>
        </is>
      </c>
      <c r="J662" t="inlineStr">
        <is>
          <t>Aisha Bello</t>
        </is>
      </c>
      <c r="K662" s="70" t="n">
        <v>1302710</v>
      </c>
      <c r="L662" s="71" t="n">
        <v>79.23</v>
      </c>
      <c r="M662" s="71" t="n">
        <v>103213713.3</v>
      </c>
      <c r="N662" s="71" t="n">
        <v>0</v>
      </c>
      <c r="O662" s="71" t="n">
        <v>103213713.3</v>
      </c>
      <c r="P662" s="71" t="n">
        <v>22474102.96</v>
      </c>
      <c r="Q662" s="71" t="n">
        <v>80739610.34</v>
      </c>
      <c r="R662" t="inlineStr">
        <is>
          <t>Crude</t>
        </is>
      </c>
      <c r="S662" t="inlineStr">
        <is>
          <t>Yes</t>
        </is>
      </c>
      <c r="T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SA100654</t>
        </is>
      </c>
      <c r="B663" s="68" t="n">
        <v>45752</v>
      </c>
      <c r="C663" s="69" t="n">
        <v>2025</v>
      </c>
      <c r="D663" t="inlineStr">
        <is>
          <t>Apr</t>
        </is>
      </c>
      <c r="E663" t="inlineStr">
        <is>
          <t>Asia</t>
        </is>
      </c>
      <c r="F663" t="inlineStr">
        <is>
          <t>India</t>
        </is>
      </c>
      <c r="G663" t="inlineStr">
        <is>
          <t>Arab Light</t>
        </is>
      </c>
      <c r="H663" t="inlineStr">
        <is>
          <t>Term contract</t>
        </is>
      </c>
      <c r="I663" t="inlineStr">
        <is>
          <t>National oil company</t>
        </is>
      </c>
      <c r="J663" t="inlineStr">
        <is>
          <t>Noah Smith</t>
        </is>
      </c>
      <c r="K663" s="70" t="n">
        <v>545140</v>
      </c>
      <c r="L663" s="71" t="n">
        <v>79.83</v>
      </c>
      <c r="M663" s="71" t="n">
        <v>43518526.2</v>
      </c>
      <c r="N663" s="71" t="n">
        <v>0</v>
      </c>
      <c r="O663" s="71" t="n">
        <v>43518526.2</v>
      </c>
      <c r="P663" s="71" t="n">
        <v>9913947.17</v>
      </c>
      <c r="Q663" s="71" t="n">
        <v>33604579.03</v>
      </c>
      <c r="R663" t="inlineStr">
        <is>
          <t>Crude</t>
        </is>
      </c>
      <c r="S663" t="inlineStr">
        <is>
          <t>Yes</t>
        </is>
      </c>
      <c r="T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SA100655</t>
        </is>
      </c>
      <c r="B664" s="68" t="n">
        <v>45752</v>
      </c>
      <c r="C664" s="69" t="n">
        <v>2025</v>
      </c>
      <c r="D664" t="inlineStr">
        <is>
          <t>Apr</t>
        </is>
      </c>
      <c r="E664" t="inlineStr">
        <is>
          <t>Middle East</t>
        </is>
      </c>
      <c r="F664" t="inlineStr">
        <is>
          <t>UAE</t>
        </is>
      </c>
      <c r="G664" t="inlineStr">
        <is>
          <t>Arab Medium</t>
        </is>
      </c>
      <c r="H664" t="inlineStr">
        <is>
          <t>Term contract</t>
        </is>
      </c>
      <c r="I664" t="inlineStr">
        <is>
          <t>National oil company</t>
        </is>
      </c>
      <c r="J664" t="inlineStr">
        <is>
          <t>Liam O'Brien</t>
        </is>
      </c>
      <c r="K664" s="70" t="n">
        <v>1069910</v>
      </c>
      <c r="L664" s="71" t="n">
        <v>87.03</v>
      </c>
      <c r="M664" s="71" t="n">
        <v>93114267.3</v>
      </c>
      <c r="N664" s="71" t="n">
        <v>1862285.35</v>
      </c>
      <c r="O664" s="71" t="n">
        <v>91251981.95</v>
      </c>
      <c r="P664" s="71" t="n">
        <v>18514110.84</v>
      </c>
      <c r="Q664" s="71" t="n">
        <v>72737871.11</v>
      </c>
      <c r="R664" t="inlineStr">
        <is>
          <t>Crude</t>
        </is>
      </c>
      <c r="S664" t="inlineStr">
        <is>
          <t>Yes</t>
        </is>
      </c>
      <c r="T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SA100656</t>
        </is>
      </c>
      <c r="B665" s="68" t="n">
        <v>45752</v>
      </c>
      <c r="C665" s="69" t="n">
        <v>2025</v>
      </c>
      <c r="D665" t="inlineStr">
        <is>
          <t>Apr</t>
        </is>
      </c>
      <c r="E665" t="inlineStr">
        <is>
          <t>Asia</t>
        </is>
      </c>
      <c r="F665" t="inlineStr">
        <is>
          <t>Japan</t>
        </is>
      </c>
      <c r="G665" t="inlineStr">
        <is>
          <t>Diesel</t>
        </is>
      </c>
      <c r="H665" t="inlineStr">
        <is>
          <t>Term contract</t>
        </is>
      </c>
      <c r="I665" t="inlineStr">
        <is>
          <t>National oil company</t>
        </is>
      </c>
      <c r="J665" t="inlineStr">
        <is>
          <t>Amir Khan</t>
        </is>
      </c>
      <c r="K665" s="70" t="n">
        <v>193030</v>
      </c>
      <c r="L665" s="71" t="n">
        <v>91.59</v>
      </c>
      <c r="M665" s="71" t="n">
        <v>17679617.7</v>
      </c>
      <c r="N665" s="71" t="n">
        <v>176796.18</v>
      </c>
      <c r="O665" s="71" t="n">
        <v>17502821.52</v>
      </c>
      <c r="P665" s="71" t="n">
        <v>13678886.64</v>
      </c>
      <c r="Q665" s="71" t="n">
        <v>3823934.88</v>
      </c>
      <c r="R665" t="inlineStr">
        <is>
          <t>Refined</t>
        </is>
      </c>
      <c r="S665" t="inlineStr">
        <is>
          <t>Yes</t>
        </is>
      </c>
      <c r="T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SA100657</t>
        </is>
      </c>
      <c r="B666" s="68" t="n">
        <v>45752</v>
      </c>
      <c r="C666" s="69" t="n">
        <v>2025</v>
      </c>
      <c r="D666" t="inlineStr">
        <is>
          <t>Apr</t>
        </is>
      </c>
      <c r="E666" t="inlineStr">
        <is>
          <t>Asia</t>
        </is>
      </c>
      <c r="F666" t="inlineStr">
        <is>
          <t>India</t>
        </is>
      </c>
      <c r="G666" t="inlineStr">
        <is>
          <t>Arab Extra Light</t>
        </is>
      </c>
      <c r="H666" t="inlineStr">
        <is>
          <t>Term contract</t>
        </is>
      </c>
      <c r="I666" t="inlineStr">
        <is>
          <t>Refiner</t>
        </is>
      </c>
      <c r="J666" t="inlineStr">
        <is>
          <t>Lucas Martin</t>
        </is>
      </c>
      <c r="K666" s="70" t="n">
        <v>1261000</v>
      </c>
      <c r="L666" s="71" t="n">
        <v>77.13</v>
      </c>
      <c r="M666" s="71" t="n">
        <v>97260930</v>
      </c>
      <c r="N666" s="71" t="n">
        <v>1945218.6</v>
      </c>
      <c r="O666" s="71" t="n">
        <v>95315711.40000001</v>
      </c>
      <c r="P666" s="71" t="n">
        <v>22696403.7</v>
      </c>
      <c r="Q666" s="71" t="n">
        <v>72619307.7</v>
      </c>
      <c r="R666" t="inlineStr">
        <is>
          <t>Crude</t>
        </is>
      </c>
      <c r="S666" t="inlineStr">
        <is>
          <t>Yes</t>
        </is>
      </c>
      <c r="T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SA100658</t>
        </is>
      </c>
      <c r="B667" s="68" t="n">
        <v>45752</v>
      </c>
      <c r="C667" s="69" t="n">
        <v>2025</v>
      </c>
      <c r="D667" t="inlineStr">
        <is>
          <t>Apr</t>
        </is>
      </c>
      <c r="E667" t="inlineStr">
        <is>
          <t>Europe</t>
        </is>
      </c>
      <c r="F667" t="inlineStr">
        <is>
          <t>France</t>
        </is>
      </c>
      <c r="G667" t="inlineStr">
        <is>
          <t>Diesel</t>
        </is>
      </c>
      <c r="H667" t="inlineStr">
        <is>
          <t>Term contract</t>
        </is>
      </c>
      <c r="I667" t="inlineStr">
        <is>
          <t>National oil company</t>
        </is>
      </c>
      <c r="J667" t="inlineStr">
        <is>
          <t>Mei Lin</t>
        </is>
      </c>
      <c r="K667" s="70" t="n">
        <v>475300</v>
      </c>
      <c r="L667" s="71" t="n">
        <v>107.18</v>
      </c>
      <c r="M667" s="71" t="n">
        <v>50942654</v>
      </c>
      <c r="N667" s="71" t="n">
        <v>0</v>
      </c>
      <c r="O667" s="71" t="n">
        <v>50942654</v>
      </c>
      <c r="P667" s="71" t="n">
        <v>34423860.01</v>
      </c>
      <c r="Q667" s="71" t="n">
        <v>16518793.99</v>
      </c>
      <c r="R667" t="inlineStr">
        <is>
          <t>Refined</t>
        </is>
      </c>
      <c r="S667" t="inlineStr">
        <is>
          <t>Yes</t>
        </is>
      </c>
      <c r="T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SA100659</t>
        </is>
      </c>
      <c r="B668" s="68" t="n">
        <v>45752</v>
      </c>
      <c r="C668" s="69" t="n">
        <v>2025</v>
      </c>
      <c r="D668" t="inlineStr">
        <is>
          <t>Apr</t>
        </is>
      </c>
      <c r="E668" t="inlineStr">
        <is>
          <t>Europe</t>
        </is>
      </c>
      <c r="F668" t="inlineStr">
        <is>
          <t>Italy</t>
        </is>
      </c>
      <c r="G668" t="inlineStr">
        <is>
          <t>Arab Medium</t>
        </is>
      </c>
      <c r="H668" t="inlineStr">
        <is>
          <t>Term contract</t>
        </is>
      </c>
      <c r="I668" t="inlineStr">
        <is>
          <t>Trader</t>
        </is>
      </c>
      <c r="J668" t="inlineStr">
        <is>
          <t>Fatima Al-Saud</t>
        </is>
      </c>
      <c r="K668" s="70" t="n">
        <v>980670</v>
      </c>
      <c r="L668" s="71" t="n">
        <v>87.81999999999999</v>
      </c>
      <c r="M668" s="71" t="n">
        <v>86122439.40000001</v>
      </c>
      <c r="N668" s="71" t="n">
        <v>0</v>
      </c>
      <c r="O668" s="71" t="n">
        <v>86122439.40000001</v>
      </c>
      <c r="P668" s="71" t="n">
        <v>17807887.74</v>
      </c>
      <c r="Q668" s="71" t="n">
        <v>68314551.66</v>
      </c>
      <c r="R668" t="inlineStr">
        <is>
          <t>Crude</t>
        </is>
      </c>
      <c r="S668" t="inlineStr">
        <is>
          <t>Yes</t>
        </is>
      </c>
      <c r="T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SA100660</t>
        </is>
      </c>
      <c r="B669" s="68" t="n">
        <v>45752</v>
      </c>
      <c r="C669" s="69" t="n">
        <v>2025</v>
      </c>
      <c r="D669" t="inlineStr">
        <is>
          <t>Apr</t>
        </is>
      </c>
      <c r="E669" t="inlineStr">
        <is>
          <t>Europe</t>
        </is>
      </c>
      <c r="F669" t="inlineStr">
        <is>
          <t>Italy</t>
        </is>
      </c>
      <c r="G669" t="inlineStr">
        <is>
          <t>Arab Extra Light</t>
        </is>
      </c>
      <c r="H669" t="inlineStr">
        <is>
          <t>Term contract</t>
        </is>
      </c>
      <c r="I669" t="inlineStr">
        <is>
          <t>National oil company</t>
        </is>
      </c>
      <c r="J669" t="inlineStr">
        <is>
          <t>Ana Costa</t>
        </is>
      </c>
      <c r="K669" s="70" t="n">
        <v>920530</v>
      </c>
      <c r="L669" s="71" t="n">
        <v>77.02</v>
      </c>
      <c r="M669" s="71" t="n">
        <v>70899220.59999999</v>
      </c>
      <c r="N669" s="71" t="n">
        <v>708992.21</v>
      </c>
      <c r="O669" s="71" t="n">
        <v>70190228.39</v>
      </c>
      <c r="P669" s="71" t="n">
        <v>17311074.13</v>
      </c>
      <c r="Q669" s="71" t="n">
        <v>52879154.26</v>
      </c>
      <c r="R669" t="inlineStr">
        <is>
          <t>Crude</t>
        </is>
      </c>
      <c r="S669" t="inlineStr">
        <is>
          <t>Yes</t>
        </is>
      </c>
      <c r="T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SA100661</t>
        </is>
      </c>
      <c r="B670" s="68" t="n">
        <v>45752</v>
      </c>
      <c r="C670" s="69" t="n">
        <v>2025</v>
      </c>
      <c r="D670" t="inlineStr">
        <is>
          <t>Apr</t>
        </is>
      </c>
      <c r="E670" t="inlineStr">
        <is>
          <t>Asia</t>
        </is>
      </c>
      <c r="F670" t="inlineStr">
        <is>
          <t>India</t>
        </is>
      </c>
      <c r="G670" t="inlineStr">
        <is>
          <t>Arab Light</t>
        </is>
      </c>
      <c r="H670" t="inlineStr">
        <is>
          <t>Spot</t>
        </is>
      </c>
      <c r="I670" t="inlineStr">
        <is>
          <t>National oil company</t>
        </is>
      </c>
      <c r="J670" t="inlineStr">
        <is>
          <t>Priya Nair</t>
        </is>
      </c>
      <c r="K670" s="70" t="n">
        <v>460750</v>
      </c>
      <c r="L670" s="71" t="n">
        <v>79.63</v>
      </c>
      <c r="M670" s="71" t="n">
        <v>36689522.5</v>
      </c>
      <c r="N670" s="71" t="n">
        <v>733790.45</v>
      </c>
      <c r="O670" s="71" t="n">
        <v>35955732.05</v>
      </c>
      <c r="P670" s="71" t="n">
        <v>8634200.43</v>
      </c>
      <c r="Q670" s="71" t="n">
        <v>27321531.62</v>
      </c>
      <c r="R670" t="inlineStr">
        <is>
          <t>Crude</t>
        </is>
      </c>
      <c r="S670" t="inlineStr">
        <is>
          <t>Yes</t>
        </is>
      </c>
      <c r="T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SA100662</t>
        </is>
      </c>
      <c r="B671" s="68" t="n">
        <v>45753</v>
      </c>
      <c r="C671" s="69" t="n">
        <v>2025</v>
      </c>
      <c r="D671" t="inlineStr">
        <is>
          <t>Apr</t>
        </is>
      </c>
      <c r="E671" t="inlineStr">
        <is>
          <t>Europe</t>
        </is>
      </c>
      <c r="F671" t="inlineStr">
        <is>
          <t>Netherlands</t>
        </is>
      </c>
      <c r="G671" t="inlineStr">
        <is>
          <t>Arab Medium</t>
        </is>
      </c>
      <c r="H671" t="inlineStr">
        <is>
          <t>Term contract</t>
        </is>
      </c>
      <c r="I671" t="inlineStr">
        <is>
          <t>National oil company</t>
        </is>
      </c>
      <c r="J671" t="inlineStr">
        <is>
          <t>Sara Rossi</t>
        </is>
      </c>
      <c r="K671" s="70" t="n">
        <v>1624750</v>
      </c>
      <c r="L671" s="71" t="n">
        <v>86.67</v>
      </c>
      <c r="M671" s="71" t="n">
        <v>140817082.5</v>
      </c>
      <c r="N671" s="71" t="n">
        <v>2816341.65</v>
      </c>
      <c r="O671" s="71" t="n">
        <v>138000740.85</v>
      </c>
      <c r="P671" s="71" t="n">
        <v>27803076.21</v>
      </c>
      <c r="Q671" s="71" t="n">
        <v>110197664.64</v>
      </c>
      <c r="R671" t="inlineStr">
        <is>
          <t>Crude</t>
        </is>
      </c>
      <c r="S671" t="inlineStr">
        <is>
          <t>Yes</t>
        </is>
      </c>
      <c r="T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SA100663</t>
        </is>
      </c>
      <c r="B672" s="68" t="n">
        <v>45753</v>
      </c>
      <c r="C672" s="69" t="n">
        <v>2025</v>
      </c>
      <c r="D672" t="inlineStr">
        <is>
          <t>Apr</t>
        </is>
      </c>
      <c r="E672" t="inlineStr">
        <is>
          <t>Middle East</t>
        </is>
      </c>
      <c r="F672" t="inlineStr">
        <is>
          <t>Bahrain</t>
        </is>
      </c>
      <c r="G672" t="inlineStr">
        <is>
          <t>Arab Light</t>
        </is>
      </c>
      <c r="H672" t="inlineStr">
        <is>
          <t>Term contract</t>
        </is>
      </c>
      <c r="I672" t="inlineStr">
        <is>
          <t>Trader</t>
        </is>
      </c>
      <c r="J672" t="inlineStr">
        <is>
          <t>Liam O'Brien</t>
        </is>
      </c>
      <c r="K672" s="70" t="n">
        <v>891430</v>
      </c>
      <c r="L672" s="71" t="n">
        <v>78.63</v>
      </c>
      <c r="M672" s="71" t="n">
        <v>70093140.90000001</v>
      </c>
      <c r="N672" s="71" t="n">
        <v>1401862.82</v>
      </c>
      <c r="O672" s="71" t="n">
        <v>68691278.08</v>
      </c>
      <c r="P672" s="71" t="n">
        <v>16095664.7</v>
      </c>
      <c r="Q672" s="71" t="n">
        <v>52595613.38</v>
      </c>
      <c r="R672" t="inlineStr">
        <is>
          <t>Crude</t>
        </is>
      </c>
      <c r="S672" t="inlineStr">
        <is>
          <t>Yes</t>
        </is>
      </c>
      <c r="T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SA100664</t>
        </is>
      </c>
      <c r="B673" s="68" t="n">
        <v>45753</v>
      </c>
      <c r="C673" s="69" t="n">
        <v>2025</v>
      </c>
      <c r="D673" t="inlineStr">
        <is>
          <t>Apr</t>
        </is>
      </c>
      <c r="E673" t="inlineStr">
        <is>
          <t>Middle East</t>
        </is>
      </c>
      <c r="F673" t="inlineStr">
        <is>
          <t>Bahrain</t>
        </is>
      </c>
      <c r="G673" t="inlineStr">
        <is>
          <t>Arab Light</t>
        </is>
      </c>
      <c r="H673" t="inlineStr">
        <is>
          <t>Spot</t>
        </is>
      </c>
      <c r="I673" t="inlineStr">
        <is>
          <t>Trader</t>
        </is>
      </c>
      <c r="J673" t="inlineStr">
        <is>
          <t>Ana Costa</t>
        </is>
      </c>
      <c r="K673" s="70" t="n">
        <v>741080</v>
      </c>
      <c r="L673" s="71" t="n">
        <v>82.81</v>
      </c>
      <c r="M673" s="71" t="n">
        <v>61368834.8</v>
      </c>
      <c r="N673" s="71" t="n">
        <v>1227376.7</v>
      </c>
      <c r="O673" s="71" t="n">
        <v>60141458.1</v>
      </c>
      <c r="P673" s="71" t="n">
        <v>13735534.47</v>
      </c>
      <c r="Q673" s="71" t="n">
        <v>46405923.63</v>
      </c>
      <c r="R673" t="inlineStr">
        <is>
          <t>Crude</t>
        </is>
      </c>
      <c r="S673" t="inlineStr">
        <is>
          <t>Yes</t>
        </is>
      </c>
      <c r="T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SA100665</t>
        </is>
      </c>
      <c r="B674" s="68" t="n">
        <v>45753</v>
      </c>
      <c r="C674" s="69" t="n">
        <v>2025</v>
      </c>
      <c r="D674" t="inlineStr">
        <is>
          <t>Apr</t>
        </is>
      </c>
      <c r="E674" t="inlineStr">
        <is>
          <t>Asia</t>
        </is>
      </c>
      <c r="F674" t="inlineStr">
        <is>
          <t>India</t>
        </is>
      </c>
      <c r="G674" t="inlineStr">
        <is>
          <t>Arab Heavy</t>
        </is>
      </c>
      <c r="H674" t="inlineStr">
        <is>
          <t>Spot</t>
        </is>
      </c>
      <c r="I674" t="inlineStr">
        <is>
          <t>National oil company</t>
        </is>
      </c>
      <c r="J674" t="inlineStr">
        <is>
          <t>Zoya Ahmed</t>
        </is>
      </c>
      <c r="K674" s="70" t="n">
        <v>509250</v>
      </c>
      <c r="L674" s="71" t="n">
        <v>80.94</v>
      </c>
      <c r="M674" s="71" t="n">
        <v>41218695</v>
      </c>
      <c r="N674" s="71" t="n">
        <v>412186.95</v>
      </c>
      <c r="O674" s="71" t="n">
        <v>40806508.05</v>
      </c>
      <c r="P674" s="71" t="n">
        <v>9244646.460000001</v>
      </c>
      <c r="Q674" s="71" t="n">
        <v>31561861.59</v>
      </c>
      <c r="R674" t="inlineStr">
        <is>
          <t>Crude</t>
        </is>
      </c>
      <c r="S674" t="inlineStr">
        <is>
          <t>Yes</t>
        </is>
      </c>
      <c r="T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SA100666</t>
        </is>
      </c>
      <c r="B675" s="68" t="n">
        <v>45753</v>
      </c>
      <c r="C675" s="69" t="n">
        <v>2025</v>
      </c>
      <c r="D675" t="inlineStr">
        <is>
          <t>Apr</t>
        </is>
      </c>
      <c r="E675" t="inlineStr">
        <is>
          <t>Europe</t>
        </is>
      </c>
      <c r="F675" t="inlineStr">
        <is>
          <t>Italy</t>
        </is>
      </c>
      <c r="G675" t="inlineStr">
        <is>
          <t>Arab Light</t>
        </is>
      </c>
      <c r="H675" t="inlineStr">
        <is>
          <t>Term contract</t>
        </is>
      </c>
      <c r="I675" t="inlineStr">
        <is>
          <t>Trader</t>
        </is>
      </c>
      <c r="J675" t="inlineStr">
        <is>
          <t>Shraddha Kulkarni</t>
        </is>
      </c>
      <c r="K675" s="70" t="n">
        <v>1067970</v>
      </c>
      <c r="L675" s="71" t="n">
        <v>83.59</v>
      </c>
      <c r="M675" s="71" t="n">
        <v>89271612.3</v>
      </c>
      <c r="N675" s="71" t="n">
        <v>1785432.25</v>
      </c>
      <c r="O675" s="71" t="n">
        <v>87486180.05</v>
      </c>
      <c r="P675" s="71" t="n">
        <v>18576182.25</v>
      </c>
      <c r="Q675" s="71" t="n">
        <v>68909997.8</v>
      </c>
      <c r="R675" t="inlineStr">
        <is>
          <t>Crude</t>
        </is>
      </c>
      <c r="S675" t="inlineStr">
        <is>
          <t>Yes</t>
        </is>
      </c>
      <c r="T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SA100667</t>
        </is>
      </c>
      <c r="B676" s="68" t="n">
        <v>45753</v>
      </c>
      <c r="C676" s="69" t="n">
        <v>2025</v>
      </c>
      <c r="D676" t="inlineStr">
        <is>
          <t>Apr</t>
        </is>
      </c>
      <c r="E676" t="inlineStr">
        <is>
          <t>Asia</t>
        </is>
      </c>
      <c r="F676" t="inlineStr">
        <is>
          <t>India</t>
        </is>
      </c>
      <c r="G676" t="inlineStr">
        <is>
          <t>Arab Medium</t>
        </is>
      </c>
      <c r="H676" t="inlineStr">
        <is>
          <t>Term contract</t>
        </is>
      </c>
      <c r="I676" t="inlineStr">
        <is>
          <t>Trader</t>
        </is>
      </c>
      <c r="J676" t="inlineStr">
        <is>
          <t>Hiroshi Tanaka</t>
        </is>
      </c>
      <c r="K676" s="70" t="n">
        <v>447170</v>
      </c>
      <c r="L676" s="71" t="n">
        <v>78.56</v>
      </c>
      <c r="M676" s="71" t="n">
        <v>35129675.2</v>
      </c>
      <c r="N676" s="71" t="n">
        <v>0</v>
      </c>
      <c r="O676" s="71" t="n">
        <v>35129675.2</v>
      </c>
      <c r="P676" s="71" t="n">
        <v>8055880.7</v>
      </c>
      <c r="Q676" s="71" t="n">
        <v>27073794.5</v>
      </c>
      <c r="R676" t="inlineStr">
        <is>
          <t>Crude</t>
        </is>
      </c>
      <c r="S676" t="inlineStr">
        <is>
          <t>Yes</t>
        </is>
      </c>
      <c r="T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SA100668</t>
        </is>
      </c>
      <c r="B677" s="68" t="n">
        <v>45753</v>
      </c>
      <c r="C677" s="69" t="n">
        <v>2025</v>
      </c>
      <c r="D677" t="inlineStr">
        <is>
          <t>Apr</t>
        </is>
      </c>
      <c r="E677" t="inlineStr">
        <is>
          <t>Asia</t>
        </is>
      </c>
      <c r="F677" t="inlineStr">
        <is>
          <t>India</t>
        </is>
      </c>
      <c r="G677" t="inlineStr">
        <is>
          <t>Arab Heavy</t>
        </is>
      </c>
      <c r="H677" t="inlineStr">
        <is>
          <t>Spot</t>
        </is>
      </c>
      <c r="I677" t="inlineStr">
        <is>
          <t>National oil company</t>
        </is>
      </c>
      <c r="J677" t="inlineStr">
        <is>
          <t>Zoya Ahmed</t>
        </is>
      </c>
      <c r="K677" s="70" t="n">
        <v>421950</v>
      </c>
      <c r="L677" s="71" t="n">
        <v>75.5</v>
      </c>
      <c r="M677" s="71" t="n">
        <v>31857225</v>
      </c>
      <c r="N677" s="71" t="n">
        <v>0</v>
      </c>
      <c r="O677" s="71" t="n">
        <v>31857225</v>
      </c>
      <c r="P677" s="71" t="n">
        <v>7566320.66</v>
      </c>
      <c r="Q677" s="71" t="n">
        <v>24290904.34</v>
      </c>
      <c r="R677" t="inlineStr">
        <is>
          <t>Crude</t>
        </is>
      </c>
      <c r="S677" t="inlineStr">
        <is>
          <t>Yes</t>
        </is>
      </c>
      <c r="T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SA100669</t>
        </is>
      </c>
      <c r="B678" s="68" t="n">
        <v>45754</v>
      </c>
      <c r="C678" s="69" t="n">
        <v>2025</v>
      </c>
      <c r="D678" t="inlineStr">
        <is>
          <t>Apr</t>
        </is>
      </c>
      <c r="E678" t="inlineStr">
        <is>
          <t>Asia</t>
        </is>
      </c>
      <c r="F678" t="inlineStr">
        <is>
          <t>India</t>
        </is>
      </c>
      <c r="G678" t="inlineStr">
        <is>
          <t>Arab Heavy</t>
        </is>
      </c>
      <c r="H678" t="inlineStr">
        <is>
          <t>Term contract</t>
        </is>
      </c>
      <c r="I678" t="inlineStr">
        <is>
          <t>Refiner</t>
        </is>
      </c>
      <c r="J678" t="inlineStr">
        <is>
          <t>Olivia Brown</t>
        </is>
      </c>
      <c r="K678" s="70" t="n">
        <v>678030</v>
      </c>
      <c r="L678" s="71" t="n">
        <v>72.52</v>
      </c>
      <c r="M678" s="71" t="n">
        <v>49170735.6</v>
      </c>
      <c r="N678" s="71" t="n">
        <v>983414.71</v>
      </c>
      <c r="O678" s="71" t="n">
        <v>48187320.89</v>
      </c>
      <c r="P678" s="71" t="n">
        <v>12200234.21</v>
      </c>
      <c r="Q678" s="71" t="n">
        <v>35987086.68</v>
      </c>
      <c r="R678" t="inlineStr">
        <is>
          <t>Crude</t>
        </is>
      </c>
      <c r="S678" t="inlineStr">
        <is>
          <t>Yes</t>
        </is>
      </c>
      <c r="T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SA100670</t>
        </is>
      </c>
      <c r="B679" s="68" t="n">
        <v>45754</v>
      </c>
      <c r="C679" s="69" t="n">
        <v>2025</v>
      </c>
      <c r="D679" t="inlineStr">
        <is>
          <t>Apr</t>
        </is>
      </c>
      <c r="E679" t="inlineStr">
        <is>
          <t>Asia</t>
        </is>
      </c>
      <c r="F679" t="inlineStr">
        <is>
          <t>Japan</t>
        </is>
      </c>
      <c r="G679" t="inlineStr">
        <is>
          <t>Jet fuel</t>
        </is>
      </c>
      <c r="H679" t="inlineStr">
        <is>
          <t>Spot</t>
        </is>
      </c>
      <c r="I679" t="inlineStr">
        <is>
          <t>Refiner</t>
        </is>
      </c>
      <c r="J679" t="inlineStr">
        <is>
          <t>Sophie Müller</t>
        </is>
      </c>
      <c r="K679" s="70" t="n">
        <v>368600</v>
      </c>
      <c r="L679" s="71" t="n">
        <v>93.59</v>
      </c>
      <c r="M679" s="71" t="n">
        <v>34497274</v>
      </c>
      <c r="N679" s="71" t="n">
        <v>0</v>
      </c>
      <c r="O679" s="71" t="n">
        <v>34497274</v>
      </c>
      <c r="P679" s="71" t="n">
        <v>27948648.1</v>
      </c>
      <c r="Q679" s="71" t="n">
        <v>6548625.9</v>
      </c>
      <c r="R679" t="inlineStr">
        <is>
          <t>Refined</t>
        </is>
      </c>
      <c r="S679" t="inlineStr">
        <is>
          <t>Yes</t>
        </is>
      </c>
      <c r="T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SA100671</t>
        </is>
      </c>
      <c r="B680" s="68" t="n">
        <v>45754</v>
      </c>
      <c r="C680" s="69" t="n">
        <v>2025</v>
      </c>
      <c r="D680" t="inlineStr">
        <is>
          <t>Apr</t>
        </is>
      </c>
      <c r="E680" t="inlineStr">
        <is>
          <t>North America</t>
        </is>
      </c>
      <c r="F680" t="inlineStr">
        <is>
          <t>USA</t>
        </is>
      </c>
      <c r="G680" t="inlineStr">
        <is>
          <t>Diesel</t>
        </is>
      </c>
      <c r="H680" t="inlineStr">
        <is>
          <t>Spot</t>
        </is>
      </c>
      <c r="I680" t="inlineStr">
        <is>
          <t>National oil company</t>
        </is>
      </c>
      <c r="J680" t="inlineStr">
        <is>
          <t>Emma Clarke</t>
        </is>
      </c>
      <c r="K680" s="70" t="n">
        <v>157140</v>
      </c>
      <c r="L680" s="71" t="n">
        <v>94.20999999999999</v>
      </c>
      <c r="M680" s="71" t="n">
        <v>14804159.4</v>
      </c>
      <c r="N680" s="71" t="n">
        <v>148041.59</v>
      </c>
      <c r="O680" s="71" t="n">
        <v>14656117.81</v>
      </c>
      <c r="P680" s="71" t="n">
        <v>11389191.85</v>
      </c>
      <c r="Q680" s="71" t="n">
        <v>3266925.96</v>
      </c>
      <c r="R680" t="inlineStr">
        <is>
          <t>Refined</t>
        </is>
      </c>
      <c r="S680" t="inlineStr">
        <is>
          <t>Yes</t>
        </is>
      </c>
      <c r="T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SA100672</t>
        </is>
      </c>
      <c r="B681" s="68" t="n">
        <v>45754</v>
      </c>
      <c r="C681" s="69" t="n">
        <v>2025</v>
      </c>
      <c r="D681" t="inlineStr">
        <is>
          <t>Apr</t>
        </is>
      </c>
      <c r="E681" t="inlineStr">
        <is>
          <t>Asia</t>
        </is>
      </c>
      <c r="F681" t="inlineStr">
        <is>
          <t>Japan</t>
        </is>
      </c>
      <c r="G681" t="inlineStr">
        <is>
          <t>Arab Light</t>
        </is>
      </c>
      <c r="H681" t="inlineStr">
        <is>
          <t>Term contract</t>
        </is>
      </c>
      <c r="I681" t="inlineStr">
        <is>
          <t>Trader</t>
        </is>
      </c>
      <c r="J681" t="inlineStr">
        <is>
          <t>Kofi Mensah</t>
        </is>
      </c>
      <c r="K681" s="70" t="n">
        <v>874940</v>
      </c>
      <c r="L681" s="71" t="n">
        <v>89.5</v>
      </c>
      <c r="M681" s="71" t="n">
        <v>78307130</v>
      </c>
      <c r="N681" s="71" t="n">
        <v>783071.3</v>
      </c>
      <c r="O681" s="71" t="n">
        <v>77524058.7</v>
      </c>
      <c r="P681" s="71" t="n">
        <v>15205597.83</v>
      </c>
      <c r="Q681" s="71" t="n">
        <v>62318460.87</v>
      </c>
      <c r="R681" t="inlineStr">
        <is>
          <t>Crude</t>
        </is>
      </c>
      <c r="S681" t="inlineStr">
        <is>
          <t>Yes</t>
        </is>
      </c>
      <c r="T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SA100673</t>
        </is>
      </c>
      <c r="B682" s="68" t="n">
        <v>45754</v>
      </c>
      <c r="C682" s="69" t="n">
        <v>2025</v>
      </c>
      <c r="D682" t="inlineStr">
        <is>
          <t>Apr</t>
        </is>
      </c>
      <c r="E682" t="inlineStr">
        <is>
          <t>Asia</t>
        </is>
      </c>
      <c r="F682" t="inlineStr">
        <is>
          <t>Japan</t>
        </is>
      </c>
      <c r="G682" t="inlineStr">
        <is>
          <t>Diesel</t>
        </is>
      </c>
      <c r="H682" t="inlineStr">
        <is>
          <t>Spot</t>
        </is>
      </c>
      <c r="I682" t="inlineStr">
        <is>
          <t>Trader</t>
        </is>
      </c>
      <c r="J682" t="inlineStr">
        <is>
          <t>Ruhi Shaikh</t>
        </is>
      </c>
      <c r="K682" s="70" t="n">
        <v>430680</v>
      </c>
      <c r="L682" s="71" t="n">
        <v>98.7</v>
      </c>
      <c r="M682" s="71" t="n">
        <v>42508116</v>
      </c>
      <c r="N682" s="71" t="n">
        <v>0</v>
      </c>
      <c r="O682" s="71" t="n">
        <v>42508116</v>
      </c>
      <c r="P682" s="71" t="n">
        <v>31050012.49</v>
      </c>
      <c r="Q682" s="71" t="n">
        <v>11458103.51</v>
      </c>
      <c r="R682" t="inlineStr">
        <is>
          <t>Refined</t>
        </is>
      </c>
      <c r="S682" t="inlineStr">
        <is>
          <t>Yes</t>
        </is>
      </c>
      <c r="T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SA100674</t>
        </is>
      </c>
      <c r="B683" s="68" t="n">
        <v>45754</v>
      </c>
      <c r="C683" s="69" t="n">
        <v>2025</v>
      </c>
      <c r="D683" t="inlineStr">
        <is>
          <t>Apr</t>
        </is>
      </c>
      <c r="E683" t="inlineStr">
        <is>
          <t>Europe</t>
        </is>
      </c>
      <c r="F683" t="inlineStr">
        <is>
          <t>Italy</t>
        </is>
      </c>
      <c r="G683" t="inlineStr">
        <is>
          <t>Arab Extra Light</t>
        </is>
      </c>
      <c r="H683" t="inlineStr">
        <is>
          <t>Term contract</t>
        </is>
      </c>
      <c r="I683" t="inlineStr">
        <is>
          <t>Trader</t>
        </is>
      </c>
      <c r="J683" t="inlineStr">
        <is>
          <t>Lucas Martin</t>
        </is>
      </c>
      <c r="K683" s="70" t="n">
        <v>1084460</v>
      </c>
      <c r="L683" s="71" t="n">
        <v>90.48999999999999</v>
      </c>
      <c r="M683" s="71" t="n">
        <v>98132785.40000001</v>
      </c>
      <c r="N683" s="71" t="n">
        <v>1962655.71</v>
      </c>
      <c r="O683" s="71" t="n">
        <v>96170129.69</v>
      </c>
      <c r="P683" s="71" t="n">
        <v>19586096.22</v>
      </c>
      <c r="Q683" s="71" t="n">
        <v>76584033.47</v>
      </c>
      <c r="R683" t="inlineStr">
        <is>
          <t>Crude</t>
        </is>
      </c>
      <c r="S683" t="inlineStr">
        <is>
          <t>Yes</t>
        </is>
      </c>
      <c r="T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SA100675</t>
        </is>
      </c>
      <c r="B684" s="68" t="n">
        <v>45754</v>
      </c>
      <c r="C684" s="69" t="n">
        <v>2025</v>
      </c>
      <c r="D684" t="inlineStr">
        <is>
          <t>Apr</t>
        </is>
      </c>
      <c r="E684" t="inlineStr">
        <is>
          <t>Asia</t>
        </is>
      </c>
      <c r="F684" t="inlineStr">
        <is>
          <t>India</t>
        </is>
      </c>
      <c r="G684" t="inlineStr">
        <is>
          <t>Jet fuel</t>
        </is>
      </c>
      <c r="H684" t="inlineStr">
        <is>
          <t>Spot</t>
        </is>
      </c>
      <c r="I684" t="inlineStr">
        <is>
          <t>National oil company</t>
        </is>
      </c>
      <c r="J684" t="inlineStr">
        <is>
          <t>Noah Smith</t>
        </is>
      </c>
      <c r="K684" s="70" t="n">
        <v>336590</v>
      </c>
      <c r="L684" s="71" t="n">
        <v>98.05</v>
      </c>
      <c r="M684" s="71" t="n">
        <v>33002649.5</v>
      </c>
      <c r="N684" s="71" t="n">
        <v>0</v>
      </c>
      <c r="O684" s="71" t="n">
        <v>33002649.5</v>
      </c>
      <c r="P684" s="71" t="n">
        <v>24727118.89</v>
      </c>
      <c r="Q684" s="71" t="n">
        <v>8275530.61</v>
      </c>
      <c r="R684" t="inlineStr">
        <is>
          <t>Refined</t>
        </is>
      </c>
      <c r="S684" t="inlineStr">
        <is>
          <t>Yes</t>
        </is>
      </c>
      <c r="T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SA100676</t>
        </is>
      </c>
      <c r="B685" s="68" t="n">
        <v>45755</v>
      </c>
      <c r="C685" s="69" t="n">
        <v>2025</v>
      </c>
      <c r="D685" t="inlineStr">
        <is>
          <t>Apr</t>
        </is>
      </c>
      <c r="E685" t="inlineStr">
        <is>
          <t>Middle East</t>
        </is>
      </c>
      <c r="F685" t="inlineStr">
        <is>
          <t>Saudi Arabia</t>
        </is>
      </c>
      <c r="G685" t="inlineStr">
        <is>
          <t>Arab Light</t>
        </is>
      </c>
      <c r="H685" t="inlineStr">
        <is>
          <t>Domestic</t>
        </is>
      </c>
      <c r="I685" t="inlineStr">
        <is>
          <t>Trader</t>
        </is>
      </c>
      <c r="J685" t="inlineStr">
        <is>
          <t>Aisha Bello</t>
        </is>
      </c>
      <c r="K685" s="70" t="n">
        <v>341440</v>
      </c>
      <c r="L685" s="71" t="n">
        <v>80.95999999999999</v>
      </c>
      <c r="M685" s="71" t="n">
        <v>27642982.4</v>
      </c>
      <c r="N685" s="71" t="n">
        <v>276429.82</v>
      </c>
      <c r="O685" s="71" t="n">
        <v>27366552.58</v>
      </c>
      <c r="P685" s="71" t="n">
        <v>6293022.99</v>
      </c>
      <c r="Q685" s="71" t="n">
        <v>21073529.59</v>
      </c>
      <c r="R685" t="inlineStr">
        <is>
          <t>Crude</t>
        </is>
      </c>
      <c r="S685" t="inlineStr">
        <is>
          <t>No</t>
        </is>
      </c>
      <c r="T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SA100677</t>
        </is>
      </c>
      <c r="B686" s="68" t="n">
        <v>45755</v>
      </c>
      <c r="C686" s="69" t="n">
        <v>2025</v>
      </c>
      <c r="D686" t="inlineStr">
        <is>
          <t>Apr</t>
        </is>
      </c>
      <c r="E686" t="inlineStr">
        <is>
          <t>Asia</t>
        </is>
      </c>
      <c r="F686" t="inlineStr">
        <is>
          <t>India</t>
        </is>
      </c>
      <c r="G686" t="inlineStr">
        <is>
          <t>Gasoline</t>
        </is>
      </c>
      <c r="H686" t="inlineStr">
        <is>
          <t>Term contract</t>
        </is>
      </c>
      <c r="I686" t="inlineStr">
        <is>
          <t>National oil company</t>
        </is>
      </c>
      <c r="J686" t="inlineStr">
        <is>
          <t>Arjun Mehta</t>
        </is>
      </c>
      <c r="K686" s="70" t="n">
        <v>432620</v>
      </c>
      <c r="L686" s="71" t="n">
        <v>103.09</v>
      </c>
      <c r="M686" s="71" t="n">
        <v>44598795.8</v>
      </c>
      <c r="N686" s="71" t="n">
        <v>0</v>
      </c>
      <c r="O686" s="71" t="n">
        <v>44598795.8</v>
      </c>
      <c r="P686" s="71" t="n">
        <v>30766708.56</v>
      </c>
      <c r="Q686" s="71" t="n">
        <v>13832087.24</v>
      </c>
      <c r="R686" t="inlineStr">
        <is>
          <t>Refined</t>
        </is>
      </c>
      <c r="S686" t="inlineStr">
        <is>
          <t>Yes</t>
        </is>
      </c>
      <c r="T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SA100678</t>
        </is>
      </c>
      <c r="B687" s="68" t="n">
        <v>45755</v>
      </c>
      <c r="C687" s="69" t="n">
        <v>2025</v>
      </c>
      <c r="D687" t="inlineStr">
        <is>
          <t>Apr</t>
        </is>
      </c>
      <c r="E687" t="inlineStr">
        <is>
          <t>Europe</t>
        </is>
      </c>
      <c r="F687" t="inlineStr">
        <is>
          <t>Netherlands</t>
        </is>
      </c>
      <c r="G687" t="inlineStr">
        <is>
          <t>Arab Light</t>
        </is>
      </c>
      <c r="H687" t="inlineStr">
        <is>
          <t>Term contract</t>
        </is>
      </c>
      <c r="I687" t="inlineStr">
        <is>
          <t>Refiner</t>
        </is>
      </c>
      <c r="J687" t="inlineStr">
        <is>
          <t>Aisha Bello</t>
        </is>
      </c>
      <c r="K687" s="70" t="n">
        <v>741080</v>
      </c>
      <c r="L687" s="71" t="n">
        <v>82.76000000000001</v>
      </c>
      <c r="M687" s="71" t="n">
        <v>61331780.8</v>
      </c>
      <c r="N687" s="71" t="n">
        <v>613317.8100000001</v>
      </c>
      <c r="O687" s="71" t="n">
        <v>60718462.99</v>
      </c>
      <c r="P687" s="71" t="n">
        <v>13728827.38</v>
      </c>
      <c r="Q687" s="71" t="n">
        <v>46989635.61</v>
      </c>
      <c r="R687" t="inlineStr">
        <is>
          <t>Crude</t>
        </is>
      </c>
      <c r="S687" t="inlineStr">
        <is>
          <t>Yes</t>
        </is>
      </c>
      <c r="T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SA100679</t>
        </is>
      </c>
      <c r="B688" s="68" t="n">
        <v>45755</v>
      </c>
      <c r="C688" s="69" t="n">
        <v>2025</v>
      </c>
      <c r="D688" t="inlineStr">
        <is>
          <t>Apr</t>
        </is>
      </c>
      <c r="E688" t="inlineStr">
        <is>
          <t>Middle East</t>
        </is>
      </c>
      <c r="F688" t="inlineStr">
        <is>
          <t>UAE</t>
        </is>
      </c>
      <c r="G688" t="inlineStr">
        <is>
          <t>Arab Medium</t>
        </is>
      </c>
      <c r="H688" t="inlineStr">
        <is>
          <t>Term contract</t>
        </is>
      </c>
      <c r="I688" t="inlineStr">
        <is>
          <t>Refiner</t>
        </is>
      </c>
      <c r="J688" t="inlineStr">
        <is>
          <t>Wei Chen</t>
        </is>
      </c>
      <c r="K688" s="70" t="n">
        <v>1365760</v>
      </c>
      <c r="L688" s="71" t="n">
        <v>78.89</v>
      </c>
      <c r="M688" s="71" t="n">
        <v>107744806.4</v>
      </c>
      <c r="N688" s="71" t="n">
        <v>0</v>
      </c>
      <c r="O688" s="71" t="n">
        <v>107744806.4</v>
      </c>
      <c r="P688" s="71" t="n">
        <v>23312946.76</v>
      </c>
      <c r="Q688" s="71" t="n">
        <v>84431859.64</v>
      </c>
      <c r="R688" t="inlineStr">
        <is>
          <t>Crude</t>
        </is>
      </c>
      <c r="S688" t="inlineStr">
        <is>
          <t>Yes</t>
        </is>
      </c>
      <c r="T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SA100680</t>
        </is>
      </c>
      <c r="B689" s="68" t="n">
        <v>45755</v>
      </c>
      <c r="C689" s="69" t="n">
        <v>2025</v>
      </c>
      <c r="D689" t="inlineStr">
        <is>
          <t>Apr</t>
        </is>
      </c>
      <c r="E689" t="inlineStr">
        <is>
          <t>Europe</t>
        </is>
      </c>
      <c r="F689" t="inlineStr">
        <is>
          <t>Netherlands</t>
        </is>
      </c>
      <c r="G689" t="inlineStr">
        <is>
          <t>Diesel</t>
        </is>
      </c>
      <c r="H689" t="inlineStr">
        <is>
          <t>Spot</t>
        </is>
      </c>
      <c r="I689" t="inlineStr">
        <is>
          <t>National oil company</t>
        </is>
      </c>
      <c r="J689" t="inlineStr">
        <is>
          <t>Amir Khan</t>
        </is>
      </c>
      <c r="K689" s="70" t="n">
        <v>464630</v>
      </c>
      <c r="L689" s="71" t="n">
        <v>101.9</v>
      </c>
      <c r="M689" s="71" t="n">
        <v>47345797</v>
      </c>
      <c r="N689" s="71" t="n">
        <v>0</v>
      </c>
      <c r="O689" s="71" t="n">
        <v>47345797</v>
      </c>
      <c r="P689" s="71" t="n">
        <v>31514802.28</v>
      </c>
      <c r="Q689" s="71" t="n">
        <v>15830994.72</v>
      </c>
      <c r="R689" t="inlineStr">
        <is>
          <t>Refined</t>
        </is>
      </c>
      <c r="S689" t="inlineStr">
        <is>
          <t>Yes</t>
        </is>
      </c>
      <c r="T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SA100681</t>
        </is>
      </c>
      <c r="B690" s="68" t="n">
        <v>45755</v>
      </c>
      <c r="C690" s="69" t="n">
        <v>2025</v>
      </c>
      <c r="D690" t="inlineStr">
        <is>
          <t>Apr</t>
        </is>
      </c>
      <c r="E690" t="inlineStr">
        <is>
          <t>Asia</t>
        </is>
      </c>
      <c r="F690" t="inlineStr">
        <is>
          <t>South Korea</t>
        </is>
      </c>
      <c r="G690" t="inlineStr">
        <is>
          <t>Arab Heavy</t>
        </is>
      </c>
      <c r="H690" t="inlineStr">
        <is>
          <t>Term contract</t>
        </is>
      </c>
      <c r="I690" t="inlineStr">
        <is>
          <t>Refiner</t>
        </is>
      </c>
      <c r="J690" t="inlineStr">
        <is>
          <t>Arjun Mehta</t>
        </is>
      </c>
      <c r="K690" s="70" t="n">
        <v>658630</v>
      </c>
      <c r="L690" s="71" t="n">
        <v>77.65000000000001</v>
      </c>
      <c r="M690" s="71" t="n">
        <v>51142619.5</v>
      </c>
      <c r="N690" s="71" t="n">
        <v>1022852.39</v>
      </c>
      <c r="O690" s="71" t="n">
        <v>50119767.11</v>
      </c>
      <c r="P690" s="71" t="n">
        <v>11930503.39</v>
      </c>
      <c r="Q690" s="71" t="n">
        <v>38189263.72</v>
      </c>
      <c r="R690" t="inlineStr">
        <is>
          <t>Crude</t>
        </is>
      </c>
      <c r="S690" t="inlineStr">
        <is>
          <t>Yes</t>
        </is>
      </c>
      <c r="T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SA100682</t>
        </is>
      </c>
      <c r="B691" s="68" t="n">
        <v>45755</v>
      </c>
      <c r="C691" s="69" t="n">
        <v>2025</v>
      </c>
      <c r="D691" t="inlineStr">
        <is>
          <t>Apr</t>
        </is>
      </c>
      <c r="E691" t="inlineStr">
        <is>
          <t>Asia</t>
        </is>
      </c>
      <c r="F691" t="inlineStr">
        <is>
          <t>Japan</t>
        </is>
      </c>
      <c r="G691" t="inlineStr">
        <is>
          <t>Arab Light</t>
        </is>
      </c>
      <c r="H691" t="inlineStr">
        <is>
          <t>Term contract</t>
        </is>
      </c>
      <c r="I691" t="inlineStr">
        <is>
          <t>Trader</t>
        </is>
      </c>
      <c r="J691" t="inlineStr">
        <is>
          <t>Sara Rossi</t>
        </is>
      </c>
      <c r="K691" s="70" t="n">
        <v>1082520</v>
      </c>
      <c r="L691" s="71" t="n">
        <v>84.37</v>
      </c>
      <c r="M691" s="71" t="n">
        <v>91332212.40000001</v>
      </c>
      <c r="N691" s="71" t="n">
        <v>913322.12</v>
      </c>
      <c r="O691" s="71" t="n">
        <v>90418890.28</v>
      </c>
      <c r="P691" s="71" t="n">
        <v>19095724.42</v>
      </c>
      <c r="Q691" s="71" t="n">
        <v>71323165.86</v>
      </c>
      <c r="R691" t="inlineStr">
        <is>
          <t>Crude</t>
        </is>
      </c>
      <c r="S691" t="inlineStr">
        <is>
          <t>Yes</t>
        </is>
      </c>
      <c r="T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SA100683</t>
        </is>
      </c>
      <c r="B692" s="68" t="n">
        <v>45755</v>
      </c>
      <c r="C692" s="69" t="n">
        <v>2025</v>
      </c>
      <c r="D692" t="inlineStr">
        <is>
          <t>Apr</t>
        </is>
      </c>
      <c r="E692" t="inlineStr">
        <is>
          <t>Middle East</t>
        </is>
      </c>
      <c r="F692" t="inlineStr">
        <is>
          <t>Saudi Arabia</t>
        </is>
      </c>
      <c r="G692" t="inlineStr">
        <is>
          <t>Arab Medium</t>
        </is>
      </c>
      <c r="H692" t="inlineStr">
        <is>
          <t>Domestic</t>
        </is>
      </c>
      <c r="I692" t="inlineStr">
        <is>
          <t>Refiner</t>
        </is>
      </c>
      <c r="J692" t="inlineStr">
        <is>
          <t>Noah Smith</t>
        </is>
      </c>
      <c r="K692" s="70" t="n">
        <v>1677130</v>
      </c>
      <c r="L692" s="71" t="n">
        <v>78.28</v>
      </c>
      <c r="M692" s="71" t="n">
        <v>131285736.4</v>
      </c>
      <c r="N692" s="71" t="n">
        <v>1312857.36</v>
      </c>
      <c r="O692" s="71" t="n">
        <v>129972879.04</v>
      </c>
      <c r="P692" s="71" t="n">
        <v>29476271.6</v>
      </c>
      <c r="Q692" s="71" t="n">
        <v>100496607.44</v>
      </c>
      <c r="R692" t="inlineStr">
        <is>
          <t>Crude</t>
        </is>
      </c>
      <c r="S692" t="inlineStr">
        <is>
          <t>No</t>
        </is>
      </c>
      <c r="T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SA100684</t>
        </is>
      </c>
      <c r="B693" s="68" t="n">
        <v>45755</v>
      </c>
      <c r="C693" s="69" t="n">
        <v>2025</v>
      </c>
      <c r="D693" t="inlineStr">
        <is>
          <t>Apr</t>
        </is>
      </c>
      <c r="E693" t="inlineStr">
        <is>
          <t>Asia</t>
        </is>
      </c>
      <c r="F693" t="inlineStr">
        <is>
          <t>Japan</t>
        </is>
      </c>
      <c r="G693" t="inlineStr">
        <is>
          <t>Arab Light</t>
        </is>
      </c>
      <c r="H693" t="inlineStr">
        <is>
          <t>Spot</t>
        </is>
      </c>
      <c r="I693" t="inlineStr">
        <is>
          <t>National oil company</t>
        </is>
      </c>
      <c r="J693" t="inlineStr">
        <is>
          <t>Wei Chen</t>
        </is>
      </c>
      <c r="K693" s="70" t="n">
        <v>1551030</v>
      </c>
      <c r="L693" s="71" t="n">
        <v>81.72</v>
      </c>
      <c r="M693" s="71" t="n">
        <v>126750171.6</v>
      </c>
      <c r="N693" s="71" t="n">
        <v>1267501.72</v>
      </c>
      <c r="O693" s="71" t="n">
        <v>125482669.88</v>
      </c>
      <c r="P693" s="71" t="n">
        <v>28887369.06</v>
      </c>
      <c r="Q693" s="71" t="n">
        <v>96595300.81999999</v>
      </c>
      <c r="R693" t="inlineStr">
        <is>
          <t>Crude</t>
        </is>
      </c>
      <c r="S693" t="inlineStr">
        <is>
          <t>Yes</t>
        </is>
      </c>
      <c r="T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SA100685</t>
        </is>
      </c>
      <c r="B694" s="68" t="n">
        <v>45755</v>
      </c>
      <c r="C694" s="69" t="n">
        <v>2025</v>
      </c>
      <c r="D694" t="inlineStr">
        <is>
          <t>Apr</t>
        </is>
      </c>
      <c r="E694" t="inlineStr">
        <is>
          <t>Middle East</t>
        </is>
      </c>
      <c r="F694" t="inlineStr">
        <is>
          <t>UAE</t>
        </is>
      </c>
      <c r="G694" t="inlineStr">
        <is>
          <t>Arab Light</t>
        </is>
      </c>
      <c r="H694" t="inlineStr">
        <is>
          <t>Term contract</t>
        </is>
      </c>
      <c r="I694" t="inlineStr">
        <is>
          <t>National oil company</t>
        </is>
      </c>
      <c r="J694" t="inlineStr">
        <is>
          <t>Lucas Martin</t>
        </is>
      </c>
      <c r="K694" s="70" t="n">
        <v>690640</v>
      </c>
      <c r="L694" s="71" t="n">
        <v>79.97</v>
      </c>
      <c r="M694" s="71" t="n">
        <v>55230480.8</v>
      </c>
      <c r="N694" s="71" t="n">
        <v>0</v>
      </c>
      <c r="O694" s="71" t="n">
        <v>55230480.8</v>
      </c>
      <c r="P694" s="71" t="n">
        <v>12950906.32</v>
      </c>
      <c r="Q694" s="71" t="n">
        <v>42279574.48</v>
      </c>
      <c r="R694" t="inlineStr">
        <is>
          <t>Crude</t>
        </is>
      </c>
      <c r="S694" t="inlineStr">
        <is>
          <t>Yes</t>
        </is>
      </c>
      <c r="T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SA100686</t>
        </is>
      </c>
      <c r="B695" s="68" t="n">
        <v>45756</v>
      </c>
      <c r="C695" s="69" t="n">
        <v>2025</v>
      </c>
      <c r="D695" t="inlineStr">
        <is>
          <t>Apr</t>
        </is>
      </c>
      <c r="E695" t="inlineStr">
        <is>
          <t>Europe</t>
        </is>
      </c>
      <c r="F695" t="inlineStr">
        <is>
          <t>Italy</t>
        </is>
      </c>
      <c r="G695" t="inlineStr">
        <is>
          <t>Arab Heavy</t>
        </is>
      </c>
      <c r="H695" t="inlineStr">
        <is>
          <t>Spot</t>
        </is>
      </c>
      <c r="I695" t="inlineStr">
        <is>
          <t>National oil company</t>
        </is>
      </c>
      <c r="J695" t="inlineStr">
        <is>
          <t>Ruhi Shaikh</t>
        </is>
      </c>
      <c r="K695" s="70" t="n">
        <v>454930</v>
      </c>
      <c r="L695" s="71" t="n">
        <v>76.22</v>
      </c>
      <c r="M695" s="71" t="n">
        <v>34674764.6</v>
      </c>
      <c r="N695" s="71" t="n">
        <v>693495.29</v>
      </c>
      <c r="O695" s="71" t="n">
        <v>33981269.31</v>
      </c>
      <c r="P695" s="71" t="n">
        <v>8181356</v>
      </c>
      <c r="Q695" s="71" t="n">
        <v>25799913.31</v>
      </c>
      <c r="R695" t="inlineStr">
        <is>
          <t>Crude</t>
        </is>
      </c>
      <c r="S695" t="inlineStr">
        <is>
          <t>Yes</t>
        </is>
      </c>
      <c r="T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SA100687</t>
        </is>
      </c>
      <c r="B696" s="68" t="n">
        <v>45756</v>
      </c>
      <c r="C696" s="69" t="n">
        <v>2025</v>
      </c>
      <c r="D696" t="inlineStr">
        <is>
          <t>Apr</t>
        </is>
      </c>
      <c r="E696" t="inlineStr">
        <is>
          <t>Middle East</t>
        </is>
      </c>
      <c r="F696" t="inlineStr">
        <is>
          <t>UAE</t>
        </is>
      </c>
      <c r="G696" t="inlineStr">
        <is>
          <t>Arab Light</t>
        </is>
      </c>
      <c r="H696" t="inlineStr">
        <is>
          <t>Spot</t>
        </is>
      </c>
      <c r="I696" t="inlineStr">
        <is>
          <t>National oil company</t>
        </is>
      </c>
      <c r="J696" t="inlineStr">
        <is>
          <t>Emma Clarke</t>
        </is>
      </c>
      <c r="K696" s="70" t="n">
        <v>1070880</v>
      </c>
      <c r="L696" s="71" t="n">
        <v>74.84999999999999</v>
      </c>
      <c r="M696" s="71" t="n">
        <v>80155368</v>
      </c>
      <c r="N696" s="71" t="n">
        <v>1603107.36</v>
      </c>
      <c r="O696" s="71" t="n">
        <v>78552260.64</v>
      </c>
      <c r="P696" s="71" t="n">
        <v>19482508.61</v>
      </c>
      <c r="Q696" s="71" t="n">
        <v>59069752.03</v>
      </c>
      <c r="R696" t="inlineStr">
        <is>
          <t>Crude</t>
        </is>
      </c>
      <c r="S696" t="inlineStr">
        <is>
          <t>Yes</t>
        </is>
      </c>
      <c r="T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SA100688</t>
        </is>
      </c>
      <c r="B697" s="68" t="n">
        <v>45756</v>
      </c>
      <c r="C697" s="69" t="n">
        <v>2025</v>
      </c>
      <c r="D697" t="inlineStr">
        <is>
          <t>Apr</t>
        </is>
      </c>
      <c r="E697" t="inlineStr">
        <is>
          <t>Asia</t>
        </is>
      </c>
      <c r="F697" t="inlineStr">
        <is>
          <t>Japan</t>
        </is>
      </c>
      <c r="G697" t="inlineStr">
        <is>
          <t>Arab Light</t>
        </is>
      </c>
      <c r="H697" t="inlineStr">
        <is>
          <t>Term contract</t>
        </is>
      </c>
      <c r="I697" t="inlineStr">
        <is>
          <t>National oil company</t>
        </is>
      </c>
      <c r="J697" t="inlineStr">
        <is>
          <t>Ravindra Patil</t>
        </is>
      </c>
      <c r="K697" s="70" t="n">
        <v>1902170</v>
      </c>
      <c r="L697" s="71" t="n">
        <v>79.84</v>
      </c>
      <c r="M697" s="71" t="n">
        <v>151869252.8</v>
      </c>
      <c r="N697" s="71" t="n">
        <v>0</v>
      </c>
      <c r="O697" s="71" t="n">
        <v>151869252.8</v>
      </c>
      <c r="P697" s="71" t="n">
        <v>33357003.56</v>
      </c>
      <c r="Q697" s="71" t="n">
        <v>118512249.24</v>
      </c>
      <c r="R697" t="inlineStr">
        <is>
          <t>Crude</t>
        </is>
      </c>
      <c r="S697" t="inlineStr">
        <is>
          <t>Yes</t>
        </is>
      </c>
      <c r="T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SA100689</t>
        </is>
      </c>
      <c r="B698" s="68" t="n">
        <v>45756</v>
      </c>
      <c r="C698" s="69" t="n">
        <v>2025</v>
      </c>
      <c r="D698" t="inlineStr">
        <is>
          <t>Apr</t>
        </is>
      </c>
      <c r="E698" t="inlineStr">
        <is>
          <t>Europe</t>
        </is>
      </c>
      <c r="F698" t="inlineStr">
        <is>
          <t>Italy</t>
        </is>
      </c>
      <c r="G698" t="inlineStr">
        <is>
          <t>Diesel</t>
        </is>
      </c>
      <c r="H698" t="inlineStr">
        <is>
          <t>Spot</t>
        </is>
      </c>
      <c r="I698" t="inlineStr">
        <is>
          <t>National oil company</t>
        </is>
      </c>
      <c r="J698" t="inlineStr">
        <is>
          <t>Omar Haddad</t>
        </is>
      </c>
      <c r="K698" s="70" t="n">
        <v>582000</v>
      </c>
      <c r="L698" s="71" t="n">
        <v>92.34999999999999</v>
      </c>
      <c r="M698" s="71" t="n">
        <v>53747700</v>
      </c>
      <c r="N698" s="71" t="n">
        <v>0</v>
      </c>
      <c r="O698" s="71" t="n">
        <v>53747700</v>
      </c>
      <c r="P698" s="71" t="n">
        <v>40709994.49</v>
      </c>
      <c r="Q698" s="71" t="n">
        <v>13037705.51</v>
      </c>
      <c r="R698" t="inlineStr">
        <is>
          <t>Refined</t>
        </is>
      </c>
      <c r="S698" t="inlineStr">
        <is>
          <t>Yes</t>
        </is>
      </c>
      <c r="T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SA100690</t>
        </is>
      </c>
      <c r="B699" s="68" t="n">
        <v>45756</v>
      </c>
      <c r="C699" s="69" t="n">
        <v>2025</v>
      </c>
      <c r="D699" t="inlineStr">
        <is>
          <t>Apr</t>
        </is>
      </c>
      <c r="E699" t="inlineStr">
        <is>
          <t>North America</t>
        </is>
      </c>
      <c r="F699" t="inlineStr">
        <is>
          <t>USA</t>
        </is>
      </c>
      <c r="G699" t="inlineStr">
        <is>
          <t>Arab Extra Light</t>
        </is>
      </c>
      <c r="H699" t="inlineStr">
        <is>
          <t>Term contract</t>
        </is>
      </c>
      <c r="I699" t="inlineStr">
        <is>
          <t>National oil company</t>
        </is>
      </c>
      <c r="J699" t="inlineStr">
        <is>
          <t>Sara Rossi</t>
        </is>
      </c>
      <c r="K699" s="70" t="n">
        <v>507310</v>
      </c>
      <c r="L699" s="71" t="n">
        <v>90.95999999999999</v>
      </c>
      <c r="M699" s="71" t="n">
        <v>46144917.6</v>
      </c>
      <c r="N699" s="71" t="n">
        <v>0</v>
      </c>
      <c r="O699" s="71" t="n">
        <v>46144917.6</v>
      </c>
      <c r="P699" s="71" t="n">
        <v>9068967.02</v>
      </c>
      <c r="Q699" s="71" t="n">
        <v>37075950.58</v>
      </c>
      <c r="R699" t="inlineStr">
        <is>
          <t>Crude</t>
        </is>
      </c>
      <c r="S699" t="inlineStr">
        <is>
          <t>Yes</t>
        </is>
      </c>
      <c r="T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SA100691</t>
        </is>
      </c>
      <c r="B700" s="68" t="n">
        <v>45757</v>
      </c>
      <c r="C700" s="69" t="n">
        <v>2025</v>
      </c>
      <c r="D700" t="inlineStr">
        <is>
          <t>Apr</t>
        </is>
      </c>
      <c r="E700" t="inlineStr">
        <is>
          <t>Asia</t>
        </is>
      </c>
      <c r="F700" t="inlineStr">
        <is>
          <t>South Korea</t>
        </is>
      </c>
      <c r="G700" t="inlineStr">
        <is>
          <t>Arab Light</t>
        </is>
      </c>
      <c r="H700" t="inlineStr">
        <is>
          <t>Spot</t>
        </is>
      </c>
      <c r="I700" t="inlineStr">
        <is>
          <t>Trader</t>
        </is>
      </c>
      <c r="J700" t="inlineStr">
        <is>
          <t>Noah Smith</t>
        </is>
      </c>
      <c r="K700" s="70" t="n">
        <v>1860460</v>
      </c>
      <c r="L700" s="71" t="n">
        <v>75.48</v>
      </c>
      <c r="M700" s="71" t="n">
        <v>140427520.8</v>
      </c>
      <c r="N700" s="71" t="n">
        <v>1404275.21</v>
      </c>
      <c r="O700" s="71" t="n">
        <v>139023245.59</v>
      </c>
      <c r="P700" s="71" t="n">
        <v>33800072.4</v>
      </c>
      <c r="Q700" s="71" t="n">
        <v>105223173.19</v>
      </c>
      <c r="R700" t="inlineStr">
        <is>
          <t>Crude</t>
        </is>
      </c>
      <c r="S700" t="inlineStr">
        <is>
          <t>Yes</t>
        </is>
      </c>
      <c r="T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SA100692</t>
        </is>
      </c>
      <c r="B701" s="68" t="n">
        <v>45757</v>
      </c>
      <c r="C701" s="69" t="n">
        <v>2025</v>
      </c>
      <c r="D701" t="inlineStr">
        <is>
          <t>Apr</t>
        </is>
      </c>
      <c r="E701" t="inlineStr">
        <is>
          <t>Middle East</t>
        </is>
      </c>
      <c r="F701" t="inlineStr">
        <is>
          <t>Saudi Arabia</t>
        </is>
      </c>
      <c r="G701" t="inlineStr">
        <is>
          <t>Arab Light</t>
        </is>
      </c>
      <c r="H701" t="inlineStr">
        <is>
          <t>Domestic</t>
        </is>
      </c>
      <c r="I701" t="inlineStr">
        <is>
          <t>Trader</t>
        </is>
      </c>
      <c r="J701" t="inlineStr">
        <is>
          <t>Hiroshi Tanaka</t>
        </is>
      </c>
      <c r="K701" s="70" t="n">
        <v>582970</v>
      </c>
      <c r="L701" s="71" t="n">
        <v>82.19</v>
      </c>
      <c r="M701" s="71" t="n">
        <v>47914304.3</v>
      </c>
      <c r="N701" s="71" t="n">
        <v>0</v>
      </c>
      <c r="O701" s="71" t="n">
        <v>47914304.3</v>
      </c>
      <c r="P701" s="71" t="n">
        <v>10497983.11</v>
      </c>
      <c r="Q701" s="71" t="n">
        <v>37416321.19</v>
      </c>
      <c r="R701" t="inlineStr">
        <is>
          <t>Crude</t>
        </is>
      </c>
      <c r="S701" t="inlineStr">
        <is>
          <t>No</t>
        </is>
      </c>
      <c r="T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SA100693</t>
        </is>
      </c>
      <c r="B702" s="68" t="n">
        <v>45757</v>
      </c>
      <c r="C702" s="69" t="n">
        <v>2025</v>
      </c>
      <c r="D702" t="inlineStr">
        <is>
          <t>Apr</t>
        </is>
      </c>
      <c r="E702" t="inlineStr">
        <is>
          <t>North America</t>
        </is>
      </c>
      <c r="F702" t="inlineStr">
        <is>
          <t>USA</t>
        </is>
      </c>
      <c r="G702" t="inlineStr">
        <is>
          <t>Arab Light</t>
        </is>
      </c>
      <c r="H702" t="inlineStr">
        <is>
          <t>Term contract</t>
        </is>
      </c>
      <c r="I702" t="inlineStr">
        <is>
          <t>Refiner</t>
        </is>
      </c>
      <c r="J702" t="inlineStr">
        <is>
          <t>Ruhi Shaikh</t>
        </is>
      </c>
      <c r="K702" s="70" t="n">
        <v>823530</v>
      </c>
      <c r="L702" s="71" t="n">
        <v>87.28</v>
      </c>
      <c r="M702" s="71" t="n">
        <v>71877698.40000001</v>
      </c>
      <c r="N702" s="71" t="n">
        <v>1437553.97</v>
      </c>
      <c r="O702" s="71" t="n">
        <v>70440144.43000001</v>
      </c>
      <c r="P702" s="71" t="n">
        <v>15017508.39</v>
      </c>
      <c r="Q702" s="71" t="n">
        <v>55422636.04</v>
      </c>
      <c r="R702" t="inlineStr">
        <is>
          <t>Crude</t>
        </is>
      </c>
      <c r="S702" t="inlineStr">
        <is>
          <t>Yes</t>
        </is>
      </c>
      <c r="T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SA100694</t>
        </is>
      </c>
      <c r="B703" s="68" t="n">
        <v>45757</v>
      </c>
      <c r="C703" s="69" t="n">
        <v>2025</v>
      </c>
      <c r="D703" t="inlineStr">
        <is>
          <t>Apr</t>
        </is>
      </c>
      <c r="E703" t="inlineStr">
        <is>
          <t>Asia</t>
        </is>
      </c>
      <c r="F703" t="inlineStr">
        <is>
          <t>China</t>
        </is>
      </c>
      <c r="G703" t="inlineStr">
        <is>
          <t>Arab Light</t>
        </is>
      </c>
      <c r="H703" t="inlineStr">
        <is>
          <t>Term contract</t>
        </is>
      </c>
      <c r="I703" t="inlineStr">
        <is>
          <t>Refiner</t>
        </is>
      </c>
      <c r="J703" t="inlineStr">
        <is>
          <t>Omar Haddad</t>
        </is>
      </c>
      <c r="K703" s="70" t="n">
        <v>1755700</v>
      </c>
      <c r="L703" s="71" t="n">
        <v>74.70999999999999</v>
      </c>
      <c r="M703" s="71" t="n">
        <v>131168347</v>
      </c>
      <c r="N703" s="71" t="n">
        <v>2623366.94</v>
      </c>
      <c r="O703" s="71" t="n">
        <v>128544980.06</v>
      </c>
      <c r="P703" s="71" t="n">
        <v>31016798.37</v>
      </c>
      <c r="Q703" s="71" t="n">
        <v>97528181.69</v>
      </c>
      <c r="R703" t="inlineStr">
        <is>
          <t>Crude</t>
        </is>
      </c>
      <c r="S703" t="inlineStr">
        <is>
          <t>Yes</t>
        </is>
      </c>
      <c r="T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SA100695</t>
        </is>
      </c>
      <c r="B704" s="68" t="n">
        <v>45757</v>
      </c>
      <c r="C704" s="69" t="n">
        <v>2025</v>
      </c>
      <c r="D704" t="inlineStr">
        <is>
          <t>Apr</t>
        </is>
      </c>
      <c r="E704" t="inlineStr">
        <is>
          <t>Europe</t>
        </is>
      </c>
      <c r="F704" t="inlineStr">
        <is>
          <t>France</t>
        </is>
      </c>
      <c r="G704" t="inlineStr">
        <is>
          <t>Diesel</t>
        </is>
      </c>
      <c r="H704" t="inlineStr">
        <is>
          <t>Spot</t>
        </is>
      </c>
      <c r="I704" t="inlineStr">
        <is>
          <t>Refiner</t>
        </is>
      </c>
      <c r="J704" t="inlineStr">
        <is>
          <t>Shraddha Kulkarni</t>
        </is>
      </c>
      <c r="K704" s="70" t="n">
        <v>155200</v>
      </c>
      <c r="L704" s="71" t="n">
        <v>97.70999999999999</v>
      </c>
      <c r="M704" s="71" t="n">
        <v>15164592</v>
      </c>
      <c r="N704" s="71" t="n">
        <v>0</v>
      </c>
      <c r="O704" s="71" t="n">
        <v>15164592</v>
      </c>
      <c r="P704" s="71" t="n">
        <v>10527700.19</v>
      </c>
      <c r="Q704" s="71" t="n">
        <v>4636891.81</v>
      </c>
      <c r="R704" t="inlineStr">
        <is>
          <t>Refined</t>
        </is>
      </c>
      <c r="S704" t="inlineStr">
        <is>
          <t>Yes</t>
        </is>
      </c>
      <c r="T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SA100696</t>
        </is>
      </c>
      <c r="B705" s="68" t="n">
        <v>45757</v>
      </c>
      <c r="C705" s="69" t="n">
        <v>2025</v>
      </c>
      <c r="D705" t="inlineStr">
        <is>
          <t>Apr</t>
        </is>
      </c>
      <c r="E705" t="inlineStr">
        <is>
          <t>Middle East</t>
        </is>
      </c>
      <c r="F705" t="inlineStr">
        <is>
          <t>UAE</t>
        </is>
      </c>
      <c r="G705" t="inlineStr">
        <is>
          <t>Arab Light</t>
        </is>
      </c>
      <c r="H705" t="inlineStr">
        <is>
          <t>Term contract</t>
        </is>
      </c>
      <c r="I705" t="inlineStr">
        <is>
          <t>Refiner</t>
        </is>
      </c>
      <c r="J705" t="inlineStr">
        <is>
          <t>Ana Costa</t>
        </is>
      </c>
      <c r="K705" s="70" t="n">
        <v>1885680</v>
      </c>
      <c r="L705" s="71" t="n">
        <v>82.26000000000001</v>
      </c>
      <c r="M705" s="71" t="n">
        <v>155116036.8</v>
      </c>
      <c r="N705" s="71" t="n">
        <v>1551160.37</v>
      </c>
      <c r="O705" s="71" t="n">
        <v>153564876.43</v>
      </c>
      <c r="P705" s="71" t="n">
        <v>34180663.97</v>
      </c>
      <c r="Q705" s="71" t="n">
        <v>119384212.46</v>
      </c>
      <c r="R705" t="inlineStr">
        <is>
          <t>Crude</t>
        </is>
      </c>
      <c r="S705" t="inlineStr">
        <is>
          <t>Yes</t>
        </is>
      </c>
      <c r="T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SA100697</t>
        </is>
      </c>
      <c r="B706" s="68" t="n">
        <v>45757</v>
      </c>
      <c r="C706" s="69" t="n">
        <v>2025</v>
      </c>
      <c r="D706" t="inlineStr">
        <is>
          <t>Apr</t>
        </is>
      </c>
      <c r="E706" t="inlineStr">
        <is>
          <t>Asia</t>
        </is>
      </c>
      <c r="F706" t="inlineStr">
        <is>
          <t>India</t>
        </is>
      </c>
      <c r="G706" t="inlineStr">
        <is>
          <t>Diesel</t>
        </is>
      </c>
      <c r="H706" t="inlineStr">
        <is>
          <t>Term contract</t>
        </is>
      </c>
      <c r="I706" t="inlineStr">
        <is>
          <t>National oil company</t>
        </is>
      </c>
      <c r="J706" t="inlineStr">
        <is>
          <t>Olivia Brown</t>
        </is>
      </c>
      <c r="K706" s="70" t="n">
        <v>208550</v>
      </c>
      <c r="L706" s="71" t="n">
        <v>94.83</v>
      </c>
      <c r="M706" s="71" t="n">
        <v>19776796.5</v>
      </c>
      <c r="N706" s="71" t="n">
        <v>395535.93</v>
      </c>
      <c r="O706" s="71" t="n">
        <v>19381260.57</v>
      </c>
      <c r="P706" s="71" t="n">
        <v>14899519.85</v>
      </c>
      <c r="Q706" s="71" t="n">
        <v>4481740.72</v>
      </c>
      <c r="R706" t="inlineStr">
        <is>
          <t>Refined</t>
        </is>
      </c>
      <c r="S706" t="inlineStr">
        <is>
          <t>Yes</t>
        </is>
      </c>
      <c r="T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SA100698</t>
        </is>
      </c>
      <c r="B707" s="68" t="n">
        <v>45758</v>
      </c>
      <c r="C707" s="69" t="n">
        <v>2025</v>
      </c>
      <c r="D707" t="inlineStr">
        <is>
          <t>Apr</t>
        </is>
      </c>
      <c r="E707" t="inlineStr">
        <is>
          <t>Europe</t>
        </is>
      </c>
      <c r="F707" t="inlineStr">
        <is>
          <t>Italy</t>
        </is>
      </c>
      <c r="G707" t="inlineStr">
        <is>
          <t>Arab Light</t>
        </is>
      </c>
      <c r="H707" t="inlineStr">
        <is>
          <t>Term contract</t>
        </is>
      </c>
      <c r="I707" t="inlineStr">
        <is>
          <t>Trader</t>
        </is>
      </c>
      <c r="J707" t="inlineStr">
        <is>
          <t>Lucas Martin</t>
        </is>
      </c>
      <c r="K707" s="70" t="n">
        <v>746900</v>
      </c>
      <c r="L707" s="71" t="n">
        <v>79.25</v>
      </c>
      <c r="M707" s="71" t="n">
        <v>59191825</v>
      </c>
      <c r="N707" s="71" t="n">
        <v>0</v>
      </c>
      <c r="O707" s="71" t="n">
        <v>59191825</v>
      </c>
      <c r="P707" s="71" t="n">
        <v>13674128.12</v>
      </c>
      <c r="Q707" s="71" t="n">
        <v>45517696.88</v>
      </c>
      <c r="R707" t="inlineStr">
        <is>
          <t>Crude</t>
        </is>
      </c>
      <c r="S707" t="inlineStr">
        <is>
          <t>Yes</t>
        </is>
      </c>
      <c r="T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SA100699</t>
        </is>
      </c>
      <c r="B708" s="68" t="n">
        <v>45758</v>
      </c>
      <c r="C708" s="69" t="n">
        <v>2025</v>
      </c>
      <c r="D708" t="inlineStr">
        <is>
          <t>Apr</t>
        </is>
      </c>
      <c r="E708" t="inlineStr">
        <is>
          <t>North America</t>
        </is>
      </c>
      <c r="F708" t="inlineStr">
        <is>
          <t>USA</t>
        </is>
      </c>
      <c r="G708" t="inlineStr">
        <is>
          <t>Arab Light</t>
        </is>
      </c>
      <c r="H708" t="inlineStr">
        <is>
          <t>Term contract</t>
        </is>
      </c>
      <c r="I708" t="inlineStr">
        <is>
          <t>Refiner</t>
        </is>
      </c>
      <c r="J708" t="inlineStr">
        <is>
          <t>Hiroshi Tanaka</t>
        </is>
      </c>
      <c r="K708" s="70" t="n">
        <v>1077670</v>
      </c>
      <c r="L708" s="71" t="n">
        <v>85.39</v>
      </c>
      <c r="M708" s="71" t="n">
        <v>92022241.3</v>
      </c>
      <c r="N708" s="71" t="n">
        <v>1840444.83</v>
      </c>
      <c r="O708" s="71" t="n">
        <v>90181796.47</v>
      </c>
      <c r="P708" s="71" t="n">
        <v>19028386.24</v>
      </c>
      <c r="Q708" s="71" t="n">
        <v>71153410.23</v>
      </c>
      <c r="R708" t="inlineStr">
        <is>
          <t>Crude</t>
        </is>
      </c>
      <c r="S708" t="inlineStr">
        <is>
          <t>Yes</t>
        </is>
      </c>
      <c r="T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SA100700</t>
        </is>
      </c>
      <c r="B709" s="68" t="n">
        <v>45758</v>
      </c>
      <c r="C709" s="69" t="n">
        <v>2025</v>
      </c>
      <c r="D709" t="inlineStr">
        <is>
          <t>Apr</t>
        </is>
      </c>
      <c r="E709" t="inlineStr">
        <is>
          <t>Middle East</t>
        </is>
      </c>
      <c r="F709" t="inlineStr">
        <is>
          <t>Bahrain</t>
        </is>
      </c>
      <c r="G709" t="inlineStr">
        <is>
          <t>Arab Light</t>
        </is>
      </c>
      <c r="H709" t="inlineStr">
        <is>
          <t>Term contract</t>
        </is>
      </c>
      <c r="I709" t="inlineStr">
        <is>
          <t>National oil company</t>
        </is>
      </c>
      <c r="J709" t="inlineStr">
        <is>
          <t>Aisha Bello</t>
        </is>
      </c>
      <c r="K709" s="70" t="n">
        <v>654750</v>
      </c>
      <c r="L709" s="71" t="n">
        <v>73.89</v>
      </c>
      <c r="M709" s="71" t="n">
        <v>48379477.5</v>
      </c>
      <c r="N709" s="71" t="n">
        <v>483794.78</v>
      </c>
      <c r="O709" s="71" t="n">
        <v>47895682.72</v>
      </c>
      <c r="P709" s="71" t="n">
        <v>12050852.37</v>
      </c>
      <c r="Q709" s="71" t="n">
        <v>35844830.35</v>
      </c>
      <c r="R709" t="inlineStr">
        <is>
          <t>Crude</t>
        </is>
      </c>
      <c r="S709" t="inlineStr">
        <is>
          <t>Yes</t>
        </is>
      </c>
      <c r="T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SA100701</t>
        </is>
      </c>
      <c r="B710" s="68" t="n">
        <v>45758</v>
      </c>
      <c r="C710" s="69" t="n">
        <v>2025</v>
      </c>
      <c r="D710" t="inlineStr">
        <is>
          <t>Apr</t>
        </is>
      </c>
      <c r="E710" t="inlineStr">
        <is>
          <t>Asia</t>
        </is>
      </c>
      <c r="F710" t="inlineStr">
        <is>
          <t>South Korea</t>
        </is>
      </c>
      <c r="G710" t="inlineStr">
        <is>
          <t>Arab Light</t>
        </is>
      </c>
      <c r="H710" t="inlineStr">
        <is>
          <t>Term contract</t>
        </is>
      </c>
      <c r="I710" t="inlineStr">
        <is>
          <t>Refiner</t>
        </is>
      </c>
      <c r="J710" t="inlineStr">
        <is>
          <t>Wei Chen</t>
        </is>
      </c>
      <c r="K710" s="70" t="n">
        <v>1173700</v>
      </c>
      <c r="L710" s="71" t="n">
        <v>83.01000000000001</v>
      </c>
      <c r="M710" s="71" t="n">
        <v>97428837</v>
      </c>
      <c r="N710" s="71" t="n">
        <v>974288.37</v>
      </c>
      <c r="O710" s="71" t="n">
        <v>96454548.63</v>
      </c>
      <c r="P710" s="71" t="n">
        <v>21059079.66</v>
      </c>
      <c r="Q710" s="71" t="n">
        <v>75395468.97</v>
      </c>
      <c r="R710" t="inlineStr">
        <is>
          <t>Crude</t>
        </is>
      </c>
      <c r="S710" t="inlineStr">
        <is>
          <t>Yes</t>
        </is>
      </c>
      <c r="T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SA100702</t>
        </is>
      </c>
      <c r="B711" s="68" t="n">
        <v>45758</v>
      </c>
      <c r="C711" s="69" t="n">
        <v>2025</v>
      </c>
      <c r="D711" t="inlineStr">
        <is>
          <t>Apr</t>
        </is>
      </c>
      <c r="E711" t="inlineStr">
        <is>
          <t>Middle East</t>
        </is>
      </c>
      <c r="F711" t="inlineStr">
        <is>
          <t>Saudi Arabia</t>
        </is>
      </c>
      <c r="G711" t="inlineStr">
        <is>
          <t>Arab Light</t>
        </is>
      </c>
      <c r="H711" t="inlineStr">
        <is>
          <t>Domestic</t>
        </is>
      </c>
      <c r="I711" t="inlineStr">
        <is>
          <t>National oil company</t>
        </is>
      </c>
      <c r="J711" t="inlineStr">
        <is>
          <t>Lucas Martin</t>
        </is>
      </c>
      <c r="K711" s="70" t="n">
        <v>1584980</v>
      </c>
      <c r="L711" s="71" t="n">
        <v>86.22</v>
      </c>
      <c r="M711" s="71" t="n">
        <v>136656975.6</v>
      </c>
      <c r="N711" s="71" t="n">
        <v>0</v>
      </c>
      <c r="O711" s="71" t="n">
        <v>136656975.6</v>
      </c>
      <c r="P711" s="71" t="n">
        <v>27964537.34</v>
      </c>
      <c r="Q711" s="71" t="n">
        <v>108692438.26</v>
      </c>
      <c r="R711" t="inlineStr">
        <is>
          <t>Crude</t>
        </is>
      </c>
      <c r="S711" t="inlineStr">
        <is>
          <t>No</t>
        </is>
      </c>
      <c r="T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SA100703</t>
        </is>
      </c>
      <c r="B712" s="68" t="n">
        <v>45758</v>
      </c>
      <c r="C712" s="69" t="n">
        <v>2025</v>
      </c>
      <c r="D712" t="inlineStr">
        <is>
          <t>Apr</t>
        </is>
      </c>
      <c r="E712" t="inlineStr">
        <is>
          <t>Asia</t>
        </is>
      </c>
      <c r="F712" t="inlineStr">
        <is>
          <t>India</t>
        </is>
      </c>
      <c r="G712" t="inlineStr">
        <is>
          <t>Gasoline</t>
        </is>
      </c>
      <c r="H712" t="inlineStr">
        <is>
          <t>Term contract</t>
        </is>
      </c>
      <c r="I712" t="inlineStr">
        <is>
          <t>National oil company</t>
        </is>
      </c>
      <c r="J712" t="inlineStr">
        <is>
          <t>Yuki Sato</t>
        </is>
      </c>
      <c r="K712" s="70" t="n">
        <v>135800</v>
      </c>
      <c r="L712" s="71" t="n">
        <v>97.73999999999999</v>
      </c>
      <c r="M712" s="71" t="n">
        <v>13273092</v>
      </c>
      <c r="N712" s="71" t="n">
        <v>0</v>
      </c>
      <c r="O712" s="71" t="n">
        <v>13273092</v>
      </c>
      <c r="P712" s="71" t="n">
        <v>9618737.99</v>
      </c>
      <c r="Q712" s="71" t="n">
        <v>3654354.01</v>
      </c>
      <c r="R712" t="inlineStr">
        <is>
          <t>Refined</t>
        </is>
      </c>
      <c r="S712" t="inlineStr">
        <is>
          <t>Yes</t>
        </is>
      </c>
      <c r="T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SA100704</t>
        </is>
      </c>
      <c r="B713" s="68" t="n">
        <v>45758</v>
      </c>
      <c r="C713" s="69" t="n">
        <v>2025</v>
      </c>
      <c r="D713" t="inlineStr">
        <is>
          <t>Apr</t>
        </is>
      </c>
      <c r="E713" t="inlineStr">
        <is>
          <t>Asia</t>
        </is>
      </c>
      <c r="F713" t="inlineStr">
        <is>
          <t>India</t>
        </is>
      </c>
      <c r="G713" t="inlineStr">
        <is>
          <t>Arab Heavy</t>
        </is>
      </c>
      <c r="H713" t="inlineStr">
        <is>
          <t>Term contract</t>
        </is>
      </c>
      <c r="I713" t="inlineStr">
        <is>
          <t>Refiner</t>
        </is>
      </c>
      <c r="J713" t="inlineStr">
        <is>
          <t>Carlos Silva</t>
        </is>
      </c>
      <c r="K713" s="70" t="n">
        <v>1580130</v>
      </c>
      <c r="L713" s="71" t="n">
        <v>74.56999999999999</v>
      </c>
      <c r="M713" s="71" t="n">
        <v>117830294.1</v>
      </c>
      <c r="N713" s="71" t="n">
        <v>0</v>
      </c>
      <c r="O713" s="71" t="n">
        <v>117830294.1</v>
      </c>
      <c r="P713" s="71" t="n">
        <v>26995986.95</v>
      </c>
      <c r="Q713" s="71" t="n">
        <v>90834307.15000001</v>
      </c>
      <c r="R713" t="inlineStr">
        <is>
          <t>Crude</t>
        </is>
      </c>
      <c r="S713" t="inlineStr">
        <is>
          <t>Yes</t>
        </is>
      </c>
      <c r="T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SA100705</t>
        </is>
      </c>
      <c r="B714" s="68" t="n">
        <v>45758</v>
      </c>
      <c r="C714" s="69" t="n">
        <v>2025</v>
      </c>
      <c r="D714" t="inlineStr">
        <is>
          <t>Apr</t>
        </is>
      </c>
      <c r="E714" t="inlineStr">
        <is>
          <t>Europe</t>
        </is>
      </c>
      <c r="F714" t="inlineStr">
        <is>
          <t>France</t>
        </is>
      </c>
      <c r="G714" t="inlineStr">
        <is>
          <t>Arab Heavy</t>
        </is>
      </c>
      <c r="H714" t="inlineStr">
        <is>
          <t>Term contract</t>
        </is>
      </c>
      <c r="I714" t="inlineStr">
        <is>
          <t>Refiner</t>
        </is>
      </c>
      <c r="J714" t="inlineStr">
        <is>
          <t>Zoya Ahmed</t>
        </is>
      </c>
      <c r="K714" s="70" t="n">
        <v>1216380</v>
      </c>
      <c r="L714" s="71" t="n">
        <v>82.91</v>
      </c>
      <c r="M714" s="71" t="n">
        <v>100850065.8</v>
      </c>
      <c r="N714" s="71" t="n">
        <v>0</v>
      </c>
      <c r="O714" s="71" t="n">
        <v>100850065.8</v>
      </c>
      <c r="P714" s="71" t="n">
        <v>21919132.96</v>
      </c>
      <c r="Q714" s="71" t="n">
        <v>78930932.84</v>
      </c>
      <c r="R714" t="inlineStr">
        <is>
          <t>Crude</t>
        </is>
      </c>
      <c r="S714" t="inlineStr">
        <is>
          <t>Yes</t>
        </is>
      </c>
      <c r="T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SA100706</t>
        </is>
      </c>
      <c r="B715" s="68" t="n">
        <v>45758</v>
      </c>
      <c r="C715" s="69" t="n">
        <v>2025</v>
      </c>
      <c r="D715" t="inlineStr">
        <is>
          <t>Apr</t>
        </is>
      </c>
      <c r="E715" t="inlineStr">
        <is>
          <t>Asia</t>
        </is>
      </c>
      <c r="F715" t="inlineStr">
        <is>
          <t>Japan</t>
        </is>
      </c>
      <c r="G715" t="inlineStr">
        <is>
          <t>Arab Light</t>
        </is>
      </c>
      <c r="H715" t="inlineStr">
        <is>
          <t>Term contract</t>
        </is>
      </c>
      <c r="I715" t="inlineStr">
        <is>
          <t>National oil company</t>
        </is>
      </c>
      <c r="J715" t="inlineStr">
        <is>
          <t>Olivia Brown</t>
        </is>
      </c>
      <c r="K715" s="70" t="n">
        <v>1343450</v>
      </c>
      <c r="L715" s="71" t="n">
        <v>89.76000000000001</v>
      </c>
      <c r="M715" s="71" t="n">
        <v>120588072</v>
      </c>
      <c r="N715" s="71" t="n">
        <v>0</v>
      </c>
      <c r="O715" s="71" t="n">
        <v>120588072</v>
      </c>
      <c r="P715" s="71" t="n">
        <v>23866453.31</v>
      </c>
      <c r="Q715" s="71" t="n">
        <v>96721618.69</v>
      </c>
      <c r="R715" t="inlineStr">
        <is>
          <t>Crude</t>
        </is>
      </c>
      <c r="S715" t="inlineStr">
        <is>
          <t>Yes</t>
        </is>
      </c>
      <c r="T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SA100707</t>
        </is>
      </c>
      <c r="B716" s="68" t="n">
        <v>45758</v>
      </c>
      <c r="C716" s="69" t="n">
        <v>2025</v>
      </c>
      <c r="D716" t="inlineStr">
        <is>
          <t>Apr</t>
        </is>
      </c>
      <c r="E716" t="inlineStr">
        <is>
          <t>Europe</t>
        </is>
      </c>
      <c r="F716" t="inlineStr">
        <is>
          <t>Italy</t>
        </is>
      </c>
      <c r="G716" t="inlineStr">
        <is>
          <t>Arab Medium</t>
        </is>
      </c>
      <c r="H716" t="inlineStr">
        <is>
          <t>Term contract</t>
        </is>
      </c>
      <c r="I716" t="inlineStr">
        <is>
          <t>Trader</t>
        </is>
      </c>
      <c r="J716" t="inlineStr">
        <is>
          <t>Ruhi Shaikh</t>
        </is>
      </c>
      <c r="K716" s="70" t="n">
        <v>1873070</v>
      </c>
      <c r="L716" s="71" t="n">
        <v>83.13</v>
      </c>
      <c r="M716" s="71" t="n">
        <v>155708309.1</v>
      </c>
      <c r="N716" s="71" t="n">
        <v>0</v>
      </c>
      <c r="O716" s="71" t="n">
        <v>155708309.1</v>
      </c>
      <c r="P716" s="71" t="n">
        <v>32848168.86</v>
      </c>
      <c r="Q716" s="71" t="n">
        <v>122860140.24</v>
      </c>
      <c r="R716" t="inlineStr">
        <is>
          <t>Crude</t>
        </is>
      </c>
      <c r="S716" t="inlineStr">
        <is>
          <t>Yes</t>
        </is>
      </c>
      <c r="T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SA100708</t>
        </is>
      </c>
      <c r="B717" s="68" t="n">
        <v>45759</v>
      </c>
      <c r="C717" s="69" t="n">
        <v>2025</v>
      </c>
      <c r="D717" t="inlineStr">
        <is>
          <t>Apr</t>
        </is>
      </c>
      <c r="E717" t="inlineStr">
        <is>
          <t>Asia</t>
        </is>
      </c>
      <c r="F717" t="inlineStr">
        <is>
          <t>China</t>
        </is>
      </c>
      <c r="G717" t="inlineStr">
        <is>
          <t>Arab Light</t>
        </is>
      </c>
      <c r="H717" t="inlineStr">
        <is>
          <t>Term contract</t>
        </is>
      </c>
      <c r="I717" t="inlineStr">
        <is>
          <t>National oil company</t>
        </is>
      </c>
      <c r="J717" t="inlineStr">
        <is>
          <t>Aisha Bello</t>
        </is>
      </c>
      <c r="K717" s="70" t="n">
        <v>362780</v>
      </c>
      <c r="L717" s="71" t="n">
        <v>74.54000000000001</v>
      </c>
      <c r="M717" s="71" t="n">
        <v>27041621.2</v>
      </c>
      <c r="N717" s="71" t="n">
        <v>0</v>
      </c>
      <c r="O717" s="71" t="n">
        <v>27041621.2</v>
      </c>
      <c r="P717" s="71" t="n">
        <v>6803132.58</v>
      </c>
      <c r="Q717" s="71" t="n">
        <v>20238488.62</v>
      </c>
      <c r="R717" t="inlineStr">
        <is>
          <t>Crude</t>
        </is>
      </c>
      <c r="S717" t="inlineStr">
        <is>
          <t>Yes</t>
        </is>
      </c>
      <c r="T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SA100709</t>
        </is>
      </c>
      <c r="B718" s="68" t="n">
        <v>45759</v>
      </c>
      <c r="C718" s="69" t="n">
        <v>2025</v>
      </c>
      <c r="D718" t="inlineStr">
        <is>
          <t>Apr</t>
        </is>
      </c>
      <c r="E718" t="inlineStr">
        <is>
          <t>North America</t>
        </is>
      </c>
      <c r="F718" t="inlineStr">
        <is>
          <t>USA</t>
        </is>
      </c>
      <c r="G718" t="inlineStr">
        <is>
          <t>Arab Medium</t>
        </is>
      </c>
      <c r="H718" t="inlineStr">
        <is>
          <t>Spot</t>
        </is>
      </c>
      <c r="I718" t="inlineStr">
        <is>
          <t>Refiner</t>
        </is>
      </c>
      <c r="J718" t="inlineStr">
        <is>
          <t>Carlos Silva</t>
        </is>
      </c>
      <c r="K718" s="70" t="n">
        <v>1376430</v>
      </c>
      <c r="L718" s="71" t="n">
        <v>78.34999999999999</v>
      </c>
      <c r="M718" s="71" t="n">
        <v>107843290.5</v>
      </c>
      <c r="N718" s="71" t="n">
        <v>1078432.91</v>
      </c>
      <c r="O718" s="71" t="n">
        <v>106764857.59</v>
      </c>
      <c r="P718" s="71" t="n">
        <v>23268885.05</v>
      </c>
      <c r="Q718" s="71" t="n">
        <v>83495972.54000001</v>
      </c>
      <c r="R718" t="inlineStr">
        <is>
          <t>Crude</t>
        </is>
      </c>
      <c r="S718" t="inlineStr">
        <is>
          <t>Yes</t>
        </is>
      </c>
      <c r="T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SA100710</t>
        </is>
      </c>
      <c r="B719" s="68" t="n">
        <v>45759</v>
      </c>
      <c r="C719" s="69" t="n">
        <v>2025</v>
      </c>
      <c r="D719" t="inlineStr">
        <is>
          <t>Apr</t>
        </is>
      </c>
      <c r="E719" t="inlineStr">
        <is>
          <t>Europe</t>
        </is>
      </c>
      <c r="F719" t="inlineStr">
        <is>
          <t>Netherlands</t>
        </is>
      </c>
      <c r="G719" t="inlineStr">
        <is>
          <t>Arab Medium</t>
        </is>
      </c>
      <c r="H719" t="inlineStr">
        <is>
          <t>Term contract</t>
        </is>
      </c>
      <c r="I719" t="inlineStr">
        <is>
          <t>Refiner</t>
        </is>
      </c>
      <c r="J719" t="inlineStr">
        <is>
          <t>Kofi Mensah</t>
        </is>
      </c>
      <c r="K719" s="70" t="n">
        <v>1884710</v>
      </c>
      <c r="L719" s="71" t="n">
        <v>84.09999999999999</v>
      </c>
      <c r="M719" s="71" t="n">
        <v>158504111</v>
      </c>
      <c r="N719" s="71" t="n">
        <v>3170082.22</v>
      </c>
      <c r="O719" s="71" t="n">
        <v>155334028.78</v>
      </c>
      <c r="P719" s="71" t="n">
        <v>34389765.01</v>
      </c>
      <c r="Q719" s="71" t="n">
        <v>120944263.77</v>
      </c>
      <c r="R719" t="inlineStr">
        <is>
          <t>Crude</t>
        </is>
      </c>
      <c r="S719" t="inlineStr">
        <is>
          <t>Yes</t>
        </is>
      </c>
      <c r="T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SA100711</t>
        </is>
      </c>
      <c r="B720" s="68" t="n">
        <v>45759</v>
      </c>
      <c r="C720" s="69" t="n">
        <v>2025</v>
      </c>
      <c r="D720" t="inlineStr">
        <is>
          <t>Apr</t>
        </is>
      </c>
      <c r="E720" t="inlineStr">
        <is>
          <t>Middle East</t>
        </is>
      </c>
      <c r="F720" t="inlineStr">
        <is>
          <t>Bahrain</t>
        </is>
      </c>
      <c r="G720" t="inlineStr">
        <is>
          <t>Arab Medium</t>
        </is>
      </c>
      <c r="H720" t="inlineStr">
        <is>
          <t>Term contract</t>
        </is>
      </c>
      <c r="I720" t="inlineStr">
        <is>
          <t>Trader</t>
        </is>
      </c>
      <c r="J720" t="inlineStr">
        <is>
          <t>Ruhi Shaikh</t>
        </is>
      </c>
      <c r="K720" s="70" t="n">
        <v>627590</v>
      </c>
      <c r="L720" s="71" t="n">
        <v>75.98999999999999</v>
      </c>
      <c r="M720" s="71" t="n">
        <v>47690564.1</v>
      </c>
      <c r="N720" s="71" t="n">
        <v>0</v>
      </c>
      <c r="O720" s="71" t="n">
        <v>47690564.1</v>
      </c>
      <c r="P720" s="71" t="n">
        <v>11097296.74</v>
      </c>
      <c r="Q720" s="71" t="n">
        <v>36593267.36</v>
      </c>
      <c r="R720" t="inlineStr">
        <is>
          <t>Crude</t>
        </is>
      </c>
      <c r="S720" t="inlineStr">
        <is>
          <t>Yes</t>
        </is>
      </c>
      <c r="T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SA100712</t>
        </is>
      </c>
      <c r="B721" s="68" t="n">
        <v>45759</v>
      </c>
      <c r="C721" s="69" t="n">
        <v>2025</v>
      </c>
      <c r="D721" t="inlineStr">
        <is>
          <t>Apr</t>
        </is>
      </c>
      <c r="E721" t="inlineStr">
        <is>
          <t>Middle East</t>
        </is>
      </c>
      <c r="F721" t="inlineStr">
        <is>
          <t>Bahrain</t>
        </is>
      </c>
      <c r="G721" t="inlineStr">
        <is>
          <t>Arab Heavy</t>
        </is>
      </c>
      <c r="H721" t="inlineStr">
        <is>
          <t>Spot</t>
        </is>
      </c>
      <c r="I721" t="inlineStr">
        <is>
          <t>National oil company</t>
        </is>
      </c>
      <c r="J721" t="inlineStr">
        <is>
          <t>Hiroshi Tanaka</t>
        </is>
      </c>
      <c r="K721" s="70" t="n">
        <v>1409410</v>
      </c>
      <c r="L721" s="71" t="n">
        <v>76.92</v>
      </c>
      <c r="M721" s="71" t="n">
        <v>108411817.2</v>
      </c>
      <c r="N721" s="71" t="n">
        <v>0</v>
      </c>
      <c r="O721" s="71" t="n">
        <v>108411817.2</v>
      </c>
      <c r="P721" s="71" t="n">
        <v>24773770.9</v>
      </c>
      <c r="Q721" s="71" t="n">
        <v>83638046.3</v>
      </c>
      <c r="R721" t="inlineStr">
        <is>
          <t>Crude</t>
        </is>
      </c>
      <c r="S721" t="inlineStr">
        <is>
          <t>Yes</t>
        </is>
      </c>
      <c r="T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SA100713</t>
        </is>
      </c>
      <c r="B722" s="68" t="n">
        <v>45760</v>
      </c>
      <c r="C722" s="69" t="n">
        <v>2025</v>
      </c>
      <c r="D722" t="inlineStr">
        <is>
          <t>Apr</t>
        </is>
      </c>
      <c r="E722" t="inlineStr">
        <is>
          <t>Asia</t>
        </is>
      </c>
      <c r="F722" t="inlineStr">
        <is>
          <t>Japan</t>
        </is>
      </c>
      <c r="G722" t="inlineStr">
        <is>
          <t>Arab Light</t>
        </is>
      </c>
      <c r="H722" t="inlineStr">
        <is>
          <t>Term contract</t>
        </is>
      </c>
      <c r="I722" t="inlineStr">
        <is>
          <t>Trader</t>
        </is>
      </c>
      <c r="J722" t="inlineStr">
        <is>
          <t>Ruhi Shaikh</t>
        </is>
      </c>
      <c r="K722" s="70" t="n">
        <v>1120350</v>
      </c>
      <c r="L722" s="71" t="n">
        <v>88.48999999999999</v>
      </c>
      <c r="M722" s="71" t="n">
        <v>99139771.5</v>
      </c>
      <c r="N722" s="71" t="n">
        <v>0</v>
      </c>
      <c r="O722" s="71" t="n">
        <v>99139771.5</v>
      </c>
      <c r="P722" s="71" t="n">
        <v>20396082.48</v>
      </c>
      <c r="Q722" s="71" t="n">
        <v>78743689.02</v>
      </c>
      <c r="R722" t="inlineStr">
        <is>
          <t>Crude</t>
        </is>
      </c>
      <c r="S722" t="inlineStr">
        <is>
          <t>Yes</t>
        </is>
      </c>
      <c r="T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SA100714</t>
        </is>
      </c>
      <c r="B723" s="68" t="n">
        <v>45760</v>
      </c>
      <c r="C723" s="69" t="n">
        <v>2025</v>
      </c>
      <c r="D723" t="inlineStr">
        <is>
          <t>Apr</t>
        </is>
      </c>
      <c r="E723" t="inlineStr">
        <is>
          <t>Asia</t>
        </is>
      </c>
      <c r="F723" t="inlineStr">
        <is>
          <t>China</t>
        </is>
      </c>
      <c r="G723" t="inlineStr">
        <is>
          <t>Arab Heavy</t>
        </is>
      </c>
      <c r="H723" t="inlineStr">
        <is>
          <t>Term contract</t>
        </is>
      </c>
      <c r="I723" t="inlineStr">
        <is>
          <t>Refiner</t>
        </is>
      </c>
      <c r="J723" t="inlineStr">
        <is>
          <t>Olivia Brown</t>
        </is>
      </c>
      <c r="K723" s="70" t="n">
        <v>1880830</v>
      </c>
      <c r="L723" s="71" t="n">
        <v>84.04000000000001</v>
      </c>
      <c r="M723" s="71" t="n">
        <v>158064953.2</v>
      </c>
      <c r="N723" s="71" t="n">
        <v>0</v>
      </c>
      <c r="O723" s="71" t="n">
        <v>158064953.2</v>
      </c>
      <c r="P723" s="71" t="n">
        <v>32514914.84</v>
      </c>
      <c r="Q723" s="71" t="n">
        <v>125550038.36</v>
      </c>
      <c r="R723" t="inlineStr">
        <is>
          <t>Crude</t>
        </is>
      </c>
      <c r="S723" t="inlineStr">
        <is>
          <t>Yes</t>
        </is>
      </c>
      <c r="T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SA100715</t>
        </is>
      </c>
      <c r="B724" s="68" t="n">
        <v>45760</v>
      </c>
      <c r="C724" s="69" t="n">
        <v>2025</v>
      </c>
      <c r="D724" t="inlineStr">
        <is>
          <t>Apr</t>
        </is>
      </c>
      <c r="E724" t="inlineStr">
        <is>
          <t>Middle East</t>
        </is>
      </c>
      <c r="F724" t="inlineStr">
        <is>
          <t>UAE</t>
        </is>
      </c>
      <c r="G724" t="inlineStr">
        <is>
          <t>Arab Light</t>
        </is>
      </c>
      <c r="H724" t="inlineStr">
        <is>
          <t>Spot</t>
        </is>
      </c>
      <c r="I724" t="inlineStr">
        <is>
          <t>Refiner</t>
        </is>
      </c>
      <c r="J724" t="inlineStr">
        <is>
          <t>Ruhi Shaikh</t>
        </is>
      </c>
      <c r="K724" s="70" t="n">
        <v>1440450</v>
      </c>
      <c r="L724" s="71" t="n">
        <v>79.23</v>
      </c>
      <c r="M724" s="71" t="n">
        <v>114126853.5</v>
      </c>
      <c r="N724" s="71" t="n">
        <v>0</v>
      </c>
      <c r="O724" s="71" t="n">
        <v>114126853.5</v>
      </c>
      <c r="P724" s="71" t="n">
        <v>26068044.22</v>
      </c>
      <c r="Q724" s="71" t="n">
        <v>88058809.28</v>
      </c>
      <c r="R724" t="inlineStr">
        <is>
          <t>Crude</t>
        </is>
      </c>
      <c r="S724" t="inlineStr">
        <is>
          <t>Yes</t>
        </is>
      </c>
      <c r="T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SA100716</t>
        </is>
      </c>
      <c r="B725" s="68" t="n">
        <v>45760</v>
      </c>
      <c r="C725" s="69" t="n">
        <v>2025</v>
      </c>
      <c r="D725" t="inlineStr">
        <is>
          <t>Apr</t>
        </is>
      </c>
      <c r="E725" t="inlineStr">
        <is>
          <t>Asia</t>
        </is>
      </c>
      <c r="F725" t="inlineStr">
        <is>
          <t>Japan</t>
        </is>
      </c>
      <c r="G725" t="inlineStr">
        <is>
          <t>Arab Light</t>
        </is>
      </c>
      <c r="H725" t="inlineStr">
        <is>
          <t>Spot</t>
        </is>
      </c>
      <c r="I725" t="inlineStr">
        <is>
          <t>Refiner</t>
        </is>
      </c>
      <c r="J725" t="inlineStr">
        <is>
          <t>Lucas Martin</t>
        </is>
      </c>
      <c r="K725" s="70" t="n">
        <v>925380</v>
      </c>
      <c r="L725" s="71" t="n">
        <v>89.77</v>
      </c>
      <c r="M725" s="71" t="n">
        <v>83071362.59999999</v>
      </c>
      <c r="N725" s="71" t="n">
        <v>1661427.25</v>
      </c>
      <c r="O725" s="71" t="n">
        <v>81409935.34999999</v>
      </c>
      <c r="P725" s="71" t="n">
        <v>16553221.94</v>
      </c>
      <c r="Q725" s="71" t="n">
        <v>64856713.41</v>
      </c>
      <c r="R725" t="inlineStr">
        <is>
          <t>Crude</t>
        </is>
      </c>
      <c r="S725" t="inlineStr">
        <is>
          <t>Yes</t>
        </is>
      </c>
      <c r="T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SA100717</t>
        </is>
      </c>
      <c r="B726" s="68" t="n">
        <v>45760</v>
      </c>
      <c r="C726" s="69" t="n">
        <v>2025</v>
      </c>
      <c r="D726" t="inlineStr">
        <is>
          <t>Apr</t>
        </is>
      </c>
      <c r="E726" t="inlineStr">
        <is>
          <t>Asia</t>
        </is>
      </c>
      <c r="F726" t="inlineStr">
        <is>
          <t>Japan</t>
        </is>
      </c>
      <c r="G726" t="inlineStr">
        <is>
          <t>Gasoline</t>
        </is>
      </c>
      <c r="H726" t="inlineStr">
        <is>
          <t>Spot</t>
        </is>
      </c>
      <c r="I726" t="inlineStr">
        <is>
          <t>Refiner</t>
        </is>
      </c>
      <c r="J726" t="inlineStr">
        <is>
          <t>Amir Khan</t>
        </is>
      </c>
      <c r="K726" s="70" t="n">
        <v>198850</v>
      </c>
      <c r="L726" s="71" t="n">
        <v>98.79000000000001</v>
      </c>
      <c r="M726" s="71" t="n">
        <v>19644391.5</v>
      </c>
      <c r="N726" s="71" t="n">
        <v>0</v>
      </c>
      <c r="O726" s="71" t="n">
        <v>19644391.5</v>
      </c>
      <c r="P726" s="71" t="n">
        <v>13952799.5</v>
      </c>
      <c r="Q726" s="71" t="n">
        <v>5691592</v>
      </c>
      <c r="R726" t="inlineStr">
        <is>
          <t>Refined</t>
        </is>
      </c>
      <c r="S726" t="inlineStr">
        <is>
          <t>Yes</t>
        </is>
      </c>
      <c r="T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SA100718</t>
        </is>
      </c>
      <c r="B727" s="68" t="n">
        <v>45760</v>
      </c>
      <c r="C727" s="69" t="n">
        <v>2025</v>
      </c>
      <c r="D727" t="inlineStr">
        <is>
          <t>Apr</t>
        </is>
      </c>
      <c r="E727" t="inlineStr">
        <is>
          <t>Europe</t>
        </is>
      </c>
      <c r="F727" t="inlineStr">
        <is>
          <t>Italy</t>
        </is>
      </c>
      <c r="G727" t="inlineStr">
        <is>
          <t>Arab Light</t>
        </is>
      </c>
      <c r="H727" t="inlineStr">
        <is>
          <t>Term contract</t>
        </is>
      </c>
      <c r="I727" t="inlineStr">
        <is>
          <t>Refiner</t>
        </is>
      </c>
      <c r="J727" t="inlineStr">
        <is>
          <t>Omar Haddad</t>
        </is>
      </c>
      <c r="K727" s="70" t="n">
        <v>1003950</v>
      </c>
      <c r="L727" s="71" t="n">
        <v>76.78</v>
      </c>
      <c r="M727" s="71" t="n">
        <v>77083281</v>
      </c>
      <c r="N727" s="71" t="n">
        <v>0</v>
      </c>
      <c r="O727" s="71" t="n">
        <v>77083281</v>
      </c>
      <c r="P727" s="71" t="n">
        <v>18682166.02</v>
      </c>
      <c r="Q727" s="71" t="n">
        <v>58401114.98</v>
      </c>
      <c r="R727" t="inlineStr">
        <is>
          <t>Crude</t>
        </is>
      </c>
      <c r="S727" t="inlineStr">
        <is>
          <t>Yes</t>
        </is>
      </c>
      <c r="T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SA100719</t>
        </is>
      </c>
      <c r="B728" s="68" t="n">
        <v>45761</v>
      </c>
      <c r="C728" s="69" t="n">
        <v>2025</v>
      </c>
      <c r="D728" t="inlineStr">
        <is>
          <t>Apr</t>
        </is>
      </c>
      <c r="E728" t="inlineStr">
        <is>
          <t>Middle East</t>
        </is>
      </c>
      <c r="F728" t="inlineStr">
        <is>
          <t>UAE</t>
        </is>
      </c>
      <c r="G728" t="inlineStr">
        <is>
          <t>Gasoline</t>
        </is>
      </c>
      <c r="H728" t="inlineStr">
        <is>
          <t>Term contract</t>
        </is>
      </c>
      <c r="I728" t="inlineStr">
        <is>
          <t>National oil company</t>
        </is>
      </c>
      <c r="J728" t="inlineStr">
        <is>
          <t>Sophie Müller</t>
        </is>
      </c>
      <c r="K728" s="70" t="n">
        <v>365690</v>
      </c>
      <c r="L728" s="71" t="n">
        <v>104.03</v>
      </c>
      <c r="M728" s="71" t="n">
        <v>38042730.7</v>
      </c>
      <c r="N728" s="71" t="n">
        <v>380427.31</v>
      </c>
      <c r="O728" s="71" t="n">
        <v>37662303.39</v>
      </c>
      <c r="P728" s="71" t="n">
        <v>25409917.39</v>
      </c>
      <c r="Q728" s="71" t="n">
        <v>12252386</v>
      </c>
      <c r="R728" t="inlineStr">
        <is>
          <t>Refined</t>
        </is>
      </c>
      <c r="S728" t="inlineStr">
        <is>
          <t>Yes</t>
        </is>
      </c>
      <c r="T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SA100720</t>
        </is>
      </c>
      <c r="B729" s="68" t="n">
        <v>45761</v>
      </c>
      <c r="C729" s="69" t="n">
        <v>2025</v>
      </c>
      <c r="D729" t="inlineStr">
        <is>
          <t>Apr</t>
        </is>
      </c>
      <c r="E729" t="inlineStr">
        <is>
          <t>Europe</t>
        </is>
      </c>
      <c r="F729" t="inlineStr">
        <is>
          <t>France</t>
        </is>
      </c>
      <c r="G729" t="inlineStr">
        <is>
          <t>Arab Light</t>
        </is>
      </c>
      <c r="H729" t="inlineStr">
        <is>
          <t>Term contract</t>
        </is>
      </c>
      <c r="I729" t="inlineStr">
        <is>
          <t>Refiner</t>
        </is>
      </c>
      <c r="J729" t="inlineStr">
        <is>
          <t>Liam O'Brien</t>
        </is>
      </c>
      <c r="K729" s="70" t="n">
        <v>460750</v>
      </c>
      <c r="L729" s="71" t="n">
        <v>75.89</v>
      </c>
      <c r="M729" s="71" t="n">
        <v>34966317.5</v>
      </c>
      <c r="N729" s="71" t="n">
        <v>349663.17</v>
      </c>
      <c r="O729" s="71" t="n">
        <v>34616654.33</v>
      </c>
      <c r="P729" s="71" t="n">
        <v>8205032.27</v>
      </c>
      <c r="Q729" s="71" t="n">
        <v>26411622.06</v>
      </c>
      <c r="R729" t="inlineStr">
        <is>
          <t>Crude</t>
        </is>
      </c>
      <c r="S729" t="inlineStr">
        <is>
          <t>Yes</t>
        </is>
      </c>
      <c r="T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SA100721</t>
        </is>
      </c>
      <c r="B730" s="68" t="n">
        <v>45761</v>
      </c>
      <c r="C730" s="69" t="n">
        <v>2025</v>
      </c>
      <c r="D730" t="inlineStr">
        <is>
          <t>Apr</t>
        </is>
      </c>
      <c r="E730" t="inlineStr">
        <is>
          <t>Middle East</t>
        </is>
      </c>
      <c r="F730" t="inlineStr">
        <is>
          <t>Saudi Arabia</t>
        </is>
      </c>
      <c r="G730" t="inlineStr">
        <is>
          <t>Arab Extra Light</t>
        </is>
      </c>
      <c r="H730" t="inlineStr">
        <is>
          <t>Domestic</t>
        </is>
      </c>
      <c r="I730" t="inlineStr">
        <is>
          <t>Refiner</t>
        </is>
      </c>
      <c r="J730" t="inlineStr">
        <is>
          <t>Fatima Al-Saud</t>
        </is>
      </c>
      <c r="K730" s="70" t="n">
        <v>845840</v>
      </c>
      <c r="L730" s="71" t="n">
        <v>79.23999999999999</v>
      </c>
      <c r="M730" s="71" t="n">
        <v>67024361.6</v>
      </c>
      <c r="N730" s="71" t="n">
        <v>1340487.23</v>
      </c>
      <c r="O730" s="71" t="n">
        <v>65683874.37</v>
      </c>
      <c r="P730" s="71" t="n">
        <v>15902573.78</v>
      </c>
      <c r="Q730" s="71" t="n">
        <v>49781300.59</v>
      </c>
      <c r="R730" t="inlineStr">
        <is>
          <t>Crude</t>
        </is>
      </c>
      <c r="S730" t="inlineStr">
        <is>
          <t>No</t>
        </is>
      </c>
      <c r="T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SA100722</t>
        </is>
      </c>
      <c r="B731" s="68" t="n">
        <v>45761</v>
      </c>
      <c r="C731" s="69" t="n">
        <v>2025</v>
      </c>
      <c r="D731" t="inlineStr">
        <is>
          <t>Apr</t>
        </is>
      </c>
      <c r="E731" t="inlineStr">
        <is>
          <t>Middle East</t>
        </is>
      </c>
      <c r="F731" t="inlineStr">
        <is>
          <t>UAE</t>
        </is>
      </c>
      <c r="G731" t="inlineStr">
        <is>
          <t>Diesel</t>
        </is>
      </c>
      <c r="H731" t="inlineStr">
        <is>
          <t>Term contract</t>
        </is>
      </c>
      <c r="I731" t="inlineStr">
        <is>
          <t>Refiner</t>
        </is>
      </c>
      <c r="J731" t="inlineStr">
        <is>
          <t>Carlos Silva</t>
        </is>
      </c>
      <c r="K731" s="70" t="n">
        <v>174600</v>
      </c>
      <c r="L731" s="71" t="n">
        <v>91.37</v>
      </c>
      <c r="M731" s="71" t="n">
        <v>15953202</v>
      </c>
      <c r="N731" s="71" t="n">
        <v>0</v>
      </c>
      <c r="O731" s="71" t="n">
        <v>15953202</v>
      </c>
      <c r="P731" s="71" t="n">
        <v>12586595.96</v>
      </c>
      <c r="Q731" s="71" t="n">
        <v>3366606.04</v>
      </c>
      <c r="R731" t="inlineStr">
        <is>
          <t>Refined</t>
        </is>
      </c>
      <c r="S731" t="inlineStr">
        <is>
          <t>Yes</t>
        </is>
      </c>
      <c r="T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SA100723</t>
        </is>
      </c>
      <c r="B732" s="68" t="n">
        <v>45761</v>
      </c>
      <c r="C732" s="69" t="n">
        <v>2025</v>
      </c>
      <c r="D732" t="inlineStr">
        <is>
          <t>Apr</t>
        </is>
      </c>
      <c r="E732" t="inlineStr">
        <is>
          <t>Europe</t>
        </is>
      </c>
      <c r="F732" t="inlineStr">
        <is>
          <t>France</t>
        </is>
      </c>
      <c r="G732" t="inlineStr">
        <is>
          <t>Arab Extra Light</t>
        </is>
      </c>
      <c r="H732" t="inlineStr">
        <is>
          <t>Spot</t>
        </is>
      </c>
      <c r="I732" t="inlineStr">
        <is>
          <t>National oil company</t>
        </is>
      </c>
      <c r="J732" t="inlineStr">
        <is>
          <t>Liam O'Brien</t>
        </is>
      </c>
      <c r="K732" s="70" t="n">
        <v>1899260</v>
      </c>
      <c r="L732" s="71" t="n">
        <v>87.09</v>
      </c>
      <c r="M732" s="71" t="n">
        <v>165406553.4</v>
      </c>
      <c r="N732" s="71" t="n">
        <v>1654065.53</v>
      </c>
      <c r="O732" s="71" t="n">
        <v>163752487.87</v>
      </c>
      <c r="P732" s="71" t="n">
        <v>34866352.56</v>
      </c>
      <c r="Q732" s="71" t="n">
        <v>128886135.31</v>
      </c>
      <c r="R732" t="inlineStr">
        <is>
          <t>Crude</t>
        </is>
      </c>
      <c r="S732" t="inlineStr">
        <is>
          <t>Yes</t>
        </is>
      </c>
      <c r="T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SA100724</t>
        </is>
      </c>
      <c r="B733" s="68" t="n">
        <v>45761</v>
      </c>
      <c r="C733" s="69" t="n">
        <v>2025</v>
      </c>
      <c r="D733" t="inlineStr">
        <is>
          <t>Apr</t>
        </is>
      </c>
      <c r="E733" t="inlineStr">
        <is>
          <t>Europe</t>
        </is>
      </c>
      <c r="F733" t="inlineStr">
        <is>
          <t>France</t>
        </is>
      </c>
      <c r="G733" t="inlineStr">
        <is>
          <t>Arab Heavy</t>
        </is>
      </c>
      <c r="H733" t="inlineStr">
        <is>
          <t>Spot</t>
        </is>
      </c>
      <c r="I733" t="inlineStr">
        <is>
          <t>Refiner</t>
        </is>
      </c>
      <c r="J733" t="inlineStr">
        <is>
          <t>Priya Nair</t>
        </is>
      </c>
      <c r="K733" s="70" t="n">
        <v>1068940</v>
      </c>
      <c r="L733" s="71" t="n">
        <v>71.75</v>
      </c>
      <c r="M733" s="71" t="n">
        <v>76696445</v>
      </c>
      <c r="N733" s="71" t="n">
        <v>766964.45</v>
      </c>
      <c r="O733" s="71" t="n">
        <v>75929480.55</v>
      </c>
      <c r="P733" s="71" t="n">
        <v>18849686.63</v>
      </c>
      <c r="Q733" s="71" t="n">
        <v>57079793.92</v>
      </c>
      <c r="R733" t="inlineStr">
        <is>
          <t>Crude</t>
        </is>
      </c>
      <c r="S733" t="inlineStr">
        <is>
          <t>Yes</t>
        </is>
      </c>
      <c r="T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SA100725</t>
        </is>
      </c>
      <c r="B734" s="68" t="n">
        <v>45762</v>
      </c>
      <c r="C734" s="69" t="n">
        <v>2025</v>
      </c>
      <c r="D734" t="inlineStr">
        <is>
          <t>Apr</t>
        </is>
      </c>
      <c r="E734" t="inlineStr">
        <is>
          <t>Asia</t>
        </is>
      </c>
      <c r="F734" t="inlineStr">
        <is>
          <t>India</t>
        </is>
      </c>
      <c r="G734" t="inlineStr">
        <is>
          <t>Arab Light</t>
        </is>
      </c>
      <c r="H734" t="inlineStr">
        <is>
          <t>Term contract</t>
        </is>
      </c>
      <c r="I734" t="inlineStr">
        <is>
          <t>Trader</t>
        </is>
      </c>
      <c r="J734" t="inlineStr">
        <is>
          <t>Amir Khan</t>
        </is>
      </c>
      <c r="K734" s="70" t="n">
        <v>1020440</v>
      </c>
      <c r="L734" s="71" t="n">
        <v>89.03</v>
      </c>
      <c r="M734" s="71" t="n">
        <v>90849773.2</v>
      </c>
      <c r="N734" s="71" t="n">
        <v>908497.73</v>
      </c>
      <c r="O734" s="71" t="n">
        <v>89941275.47</v>
      </c>
      <c r="P734" s="71" t="n">
        <v>18727782.46</v>
      </c>
      <c r="Q734" s="71" t="n">
        <v>71213493.01000001</v>
      </c>
      <c r="R734" t="inlineStr">
        <is>
          <t>Crude</t>
        </is>
      </c>
      <c r="S734" t="inlineStr">
        <is>
          <t>Yes</t>
        </is>
      </c>
      <c r="T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SA100726</t>
        </is>
      </c>
      <c r="B735" s="68" t="n">
        <v>45762</v>
      </c>
      <c r="C735" s="69" t="n">
        <v>2025</v>
      </c>
      <c r="D735" t="inlineStr">
        <is>
          <t>Apr</t>
        </is>
      </c>
      <c r="E735" t="inlineStr">
        <is>
          <t>Middle East</t>
        </is>
      </c>
      <c r="F735" t="inlineStr">
        <is>
          <t>Saudi Arabia</t>
        </is>
      </c>
      <c r="G735" t="inlineStr">
        <is>
          <t>Jet fuel</t>
        </is>
      </c>
      <c r="H735" t="inlineStr">
        <is>
          <t>Domestic</t>
        </is>
      </c>
      <c r="I735" t="inlineStr">
        <is>
          <t>National oil company</t>
        </is>
      </c>
      <c r="J735" t="inlineStr">
        <is>
          <t>Yuki Sato</t>
        </is>
      </c>
      <c r="K735" s="70" t="n">
        <v>546110</v>
      </c>
      <c r="L735" s="71" t="n">
        <v>90.25</v>
      </c>
      <c r="M735" s="71" t="n">
        <v>49286427.5</v>
      </c>
      <c r="N735" s="71" t="n">
        <v>0</v>
      </c>
      <c r="O735" s="71" t="n">
        <v>49286427.5</v>
      </c>
      <c r="P735" s="71" t="n">
        <v>40168760.89</v>
      </c>
      <c r="Q735" s="71" t="n">
        <v>9117666.609999999</v>
      </c>
      <c r="R735" t="inlineStr">
        <is>
          <t>Refined</t>
        </is>
      </c>
      <c r="S735" t="inlineStr">
        <is>
          <t>No</t>
        </is>
      </c>
      <c r="T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SA100727</t>
        </is>
      </c>
      <c r="B736" s="68" t="n">
        <v>45762</v>
      </c>
      <c r="C736" s="69" t="n">
        <v>2025</v>
      </c>
      <c r="D736" t="inlineStr">
        <is>
          <t>Apr</t>
        </is>
      </c>
      <c r="E736" t="inlineStr">
        <is>
          <t>Asia</t>
        </is>
      </c>
      <c r="F736" t="inlineStr">
        <is>
          <t>China</t>
        </is>
      </c>
      <c r="G736" t="inlineStr">
        <is>
          <t>Arab Light</t>
        </is>
      </c>
      <c r="H736" t="inlineStr">
        <is>
          <t>Term contract</t>
        </is>
      </c>
      <c r="I736" t="inlineStr">
        <is>
          <t>National oil company</t>
        </is>
      </c>
      <c r="J736" t="inlineStr">
        <is>
          <t>Kofi Mensah</t>
        </is>
      </c>
      <c r="K736" s="70" t="n">
        <v>1131990</v>
      </c>
      <c r="L736" s="71" t="n">
        <v>75.12</v>
      </c>
      <c r="M736" s="71" t="n">
        <v>85035088.8</v>
      </c>
      <c r="N736" s="71" t="n">
        <v>0</v>
      </c>
      <c r="O736" s="71" t="n">
        <v>85035088.8</v>
      </c>
      <c r="P736" s="71" t="n">
        <v>20333466.41</v>
      </c>
      <c r="Q736" s="71" t="n">
        <v>64701622.39</v>
      </c>
      <c r="R736" t="inlineStr">
        <is>
          <t>Crude</t>
        </is>
      </c>
      <c r="S736" t="inlineStr">
        <is>
          <t>Yes</t>
        </is>
      </c>
      <c r="T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SA100728</t>
        </is>
      </c>
      <c r="B737" s="68" t="n">
        <v>45762</v>
      </c>
      <c r="C737" s="69" t="n">
        <v>2025</v>
      </c>
      <c r="D737" t="inlineStr">
        <is>
          <t>Apr</t>
        </is>
      </c>
      <c r="E737" t="inlineStr">
        <is>
          <t>Asia</t>
        </is>
      </c>
      <c r="F737" t="inlineStr">
        <is>
          <t>China</t>
        </is>
      </c>
      <c r="G737" t="inlineStr">
        <is>
          <t>Gasoline</t>
        </is>
      </c>
      <c r="H737" t="inlineStr">
        <is>
          <t>Spot</t>
        </is>
      </c>
      <c r="I737" t="inlineStr">
        <is>
          <t>Refiner</t>
        </is>
      </c>
      <c r="J737" t="inlineStr">
        <is>
          <t>Priya Nair</t>
        </is>
      </c>
      <c r="K737" s="70" t="n">
        <v>138710</v>
      </c>
      <c r="L737" s="71" t="n">
        <v>95.17</v>
      </c>
      <c r="M737" s="71" t="n">
        <v>13201030.7</v>
      </c>
      <c r="N737" s="71" t="n">
        <v>0</v>
      </c>
      <c r="O737" s="71" t="n">
        <v>13201030.7</v>
      </c>
      <c r="P737" s="71" t="n">
        <v>10022905.22</v>
      </c>
      <c r="Q737" s="71" t="n">
        <v>3178125.48</v>
      </c>
      <c r="R737" t="inlineStr">
        <is>
          <t>Refined</t>
        </is>
      </c>
      <c r="S737" t="inlineStr">
        <is>
          <t>Yes</t>
        </is>
      </c>
      <c r="T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SA100729</t>
        </is>
      </c>
      <c r="B738" s="68" t="n">
        <v>45762</v>
      </c>
      <c r="C738" s="69" t="n">
        <v>2025</v>
      </c>
      <c r="D738" t="inlineStr">
        <is>
          <t>Apr</t>
        </is>
      </c>
      <c r="E738" t="inlineStr">
        <is>
          <t>Middle East</t>
        </is>
      </c>
      <c r="F738" t="inlineStr">
        <is>
          <t>Bahrain</t>
        </is>
      </c>
      <c r="G738" t="inlineStr">
        <is>
          <t>Arab Medium</t>
        </is>
      </c>
      <c r="H738" t="inlineStr">
        <is>
          <t>Term contract</t>
        </is>
      </c>
      <c r="I738" t="inlineStr">
        <is>
          <t>National oil company</t>
        </is>
      </c>
      <c r="J738" t="inlineStr">
        <is>
          <t>Zoya Ahmed</t>
        </is>
      </c>
      <c r="K738" s="70" t="n">
        <v>865240</v>
      </c>
      <c r="L738" s="71" t="n">
        <v>87.27</v>
      </c>
      <c r="M738" s="71" t="n">
        <v>75509494.8</v>
      </c>
      <c r="N738" s="71" t="n">
        <v>0</v>
      </c>
      <c r="O738" s="71" t="n">
        <v>75509494.8</v>
      </c>
      <c r="P738" s="71" t="n">
        <v>15608445.38</v>
      </c>
      <c r="Q738" s="71" t="n">
        <v>59901049.42</v>
      </c>
      <c r="R738" t="inlineStr">
        <is>
          <t>Crude</t>
        </is>
      </c>
      <c r="S738" t="inlineStr">
        <is>
          <t>Yes</t>
        </is>
      </c>
      <c r="T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SA100730</t>
        </is>
      </c>
      <c r="B739" s="68" t="n">
        <v>45762</v>
      </c>
      <c r="C739" s="69" t="n">
        <v>2025</v>
      </c>
      <c r="D739" t="inlineStr">
        <is>
          <t>Apr</t>
        </is>
      </c>
      <c r="E739" t="inlineStr">
        <is>
          <t>North America</t>
        </is>
      </c>
      <c r="F739" t="inlineStr">
        <is>
          <t>USA</t>
        </is>
      </c>
      <c r="G739" t="inlineStr">
        <is>
          <t>Arab Heavy</t>
        </is>
      </c>
      <c r="H739" t="inlineStr">
        <is>
          <t>Term contract</t>
        </is>
      </c>
      <c r="I739" t="inlineStr">
        <is>
          <t>Trader</t>
        </is>
      </c>
      <c r="J739" t="inlineStr">
        <is>
          <t>Amir Khan</t>
        </is>
      </c>
      <c r="K739" s="70" t="n">
        <v>1238690</v>
      </c>
      <c r="L739" s="71" t="n">
        <v>82.52</v>
      </c>
      <c r="M739" s="71" t="n">
        <v>102216698.8</v>
      </c>
      <c r="N739" s="71" t="n">
        <v>2044333.98</v>
      </c>
      <c r="O739" s="71" t="n">
        <v>100172364.82</v>
      </c>
      <c r="P739" s="71" t="n">
        <v>21352398.09</v>
      </c>
      <c r="Q739" s="71" t="n">
        <v>78819966.73</v>
      </c>
      <c r="R739" t="inlineStr">
        <is>
          <t>Crude</t>
        </is>
      </c>
      <c r="S739" t="inlineStr">
        <is>
          <t>Yes</t>
        </is>
      </c>
      <c r="T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SA100731</t>
        </is>
      </c>
      <c r="B740" s="68" t="n">
        <v>45762</v>
      </c>
      <c r="C740" s="69" t="n">
        <v>2025</v>
      </c>
      <c r="D740" t="inlineStr">
        <is>
          <t>Apr</t>
        </is>
      </c>
      <c r="E740" t="inlineStr">
        <is>
          <t>North America</t>
        </is>
      </c>
      <c r="F740" t="inlineStr">
        <is>
          <t>USA</t>
        </is>
      </c>
      <c r="G740" t="inlineStr">
        <is>
          <t>Arab Light</t>
        </is>
      </c>
      <c r="H740" t="inlineStr">
        <is>
          <t>Term contract</t>
        </is>
      </c>
      <c r="I740" t="inlineStr">
        <is>
          <t>Refiner</t>
        </is>
      </c>
      <c r="J740" t="inlineStr">
        <is>
          <t>Sara Rossi</t>
        </is>
      </c>
      <c r="K740" s="70" t="n">
        <v>743990</v>
      </c>
      <c r="L740" s="71" t="n">
        <v>87.41</v>
      </c>
      <c r="M740" s="71" t="n">
        <v>65032165.9</v>
      </c>
      <c r="N740" s="71" t="n">
        <v>650321.66</v>
      </c>
      <c r="O740" s="71" t="n">
        <v>64381844.24</v>
      </c>
      <c r="P740" s="71" t="n">
        <v>13439830.74</v>
      </c>
      <c r="Q740" s="71" t="n">
        <v>50942013.5</v>
      </c>
      <c r="R740" t="inlineStr">
        <is>
          <t>Crude</t>
        </is>
      </c>
      <c r="S740" t="inlineStr">
        <is>
          <t>Yes</t>
        </is>
      </c>
      <c r="T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SA100732</t>
        </is>
      </c>
      <c r="B741" s="68" t="n">
        <v>45762</v>
      </c>
      <c r="C741" s="69" t="n">
        <v>2025</v>
      </c>
      <c r="D741" t="inlineStr">
        <is>
          <t>Apr</t>
        </is>
      </c>
      <c r="E741" t="inlineStr">
        <is>
          <t>Europe</t>
        </is>
      </c>
      <c r="F741" t="inlineStr">
        <is>
          <t>Netherlands</t>
        </is>
      </c>
      <c r="G741" t="inlineStr">
        <is>
          <t>Arab Light</t>
        </is>
      </c>
      <c r="H741" t="inlineStr">
        <is>
          <t>Spot</t>
        </is>
      </c>
      <c r="I741" t="inlineStr">
        <is>
          <t>Trader</t>
        </is>
      </c>
      <c r="J741" t="inlineStr">
        <is>
          <t>Aisha Bello</t>
        </is>
      </c>
      <c r="K741" s="70" t="n">
        <v>1279430</v>
      </c>
      <c r="L741" s="71" t="n">
        <v>84.90000000000001</v>
      </c>
      <c r="M741" s="71" t="n">
        <v>108623607</v>
      </c>
      <c r="N741" s="71" t="n">
        <v>0</v>
      </c>
      <c r="O741" s="71" t="n">
        <v>108623607</v>
      </c>
      <c r="P741" s="71" t="n">
        <v>23714155.28</v>
      </c>
      <c r="Q741" s="71" t="n">
        <v>84909451.72</v>
      </c>
      <c r="R741" t="inlineStr">
        <is>
          <t>Crude</t>
        </is>
      </c>
      <c r="S741" t="inlineStr">
        <is>
          <t>Yes</t>
        </is>
      </c>
      <c r="T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SA100733</t>
        </is>
      </c>
      <c r="B742" s="68" t="n">
        <v>45763</v>
      </c>
      <c r="C742" s="69" t="n">
        <v>2025</v>
      </c>
      <c r="D742" t="inlineStr">
        <is>
          <t>Apr</t>
        </is>
      </c>
      <c r="E742" t="inlineStr">
        <is>
          <t>Asia</t>
        </is>
      </c>
      <c r="F742" t="inlineStr">
        <is>
          <t>China</t>
        </is>
      </c>
      <c r="G742" t="inlineStr">
        <is>
          <t>Arab Medium</t>
        </is>
      </c>
      <c r="H742" t="inlineStr">
        <is>
          <t>Spot</t>
        </is>
      </c>
      <c r="I742" t="inlineStr">
        <is>
          <t>National oil company</t>
        </is>
      </c>
      <c r="J742" t="inlineStr">
        <is>
          <t>Zoya Ahmed</t>
        </is>
      </c>
      <c r="K742" s="70" t="n">
        <v>1686830</v>
      </c>
      <c r="L742" s="71" t="n">
        <v>80.72</v>
      </c>
      <c r="M742" s="71" t="n">
        <v>136160917.6</v>
      </c>
      <c r="N742" s="71" t="n">
        <v>1361609.18</v>
      </c>
      <c r="O742" s="71" t="n">
        <v>134799308.42</v>
      </c>
      <c r="P742" s="71" t="n">
        <v>29303605.64</v>
      </c>
      <c r="Q742" s="71" t="n">
        <v>105495702.78</v>
      </c>
      <c r="R742" t="inlineStr">
        <is>
          <t>Crude</t>
        </is>
      </c>
      <c r="S742" t="inlineStr">
        <is>
          <t>Yes</t>
        </is>
      </c>
      <c r="T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SA100734</t>
        </is>
      </c>
      <c r="B743" s="68" t="n">
        <v>45763</v>
      </c>
      <c r="C743" s="69" t="n">
        <v>2025</v>
      </c>
      <c r="D743" t="inlineStr">
        <is>
          <t>Apr</t>
        </is>
      </c>
      <c r="E743" t="inlineStr">
        <is>
          <t>Asia</t>
        </is>
      </c>
      <c r="F743" t="inlineStr">
        <is>
          <t>South Korea</t>
        </is>
      </c>
      <c r="G743" t="inlineStr">
        <is>
          <t>Gasoline</t>
        </is>
      </c>
      <c r="H743" t="inlineStr">
        <is>
          <t>Spot</t>
        </is>
      </c>
      <c r="I743" t="inlineStr">
        <is>
          <t>Trader</t>
        </is>
      </c>
      <c r="J743" t="inlineStr">
        <is>
          <t>Ruhi Shaikh</t>
        </is>
      </c>
      <c r="K743" s="70" t="n">
        <v>287120</v>
      </c>
      <c r="L743" s="71" t="n">
        <v>95.15000000000001</v>
      </c>
      <c r="M743" s="71" t="n">
        <v>27319468</v>
      </c>
      <c r="N743" s="71" t="n">
        <v>546389.36</v>
      </c>
      <c r="O743" s="71" t="n">
        <v>26773078.64</v>
      </c>
      <c r="P743" s="71" t="n">
        <v>19984098.3</v>
      </c>
      <c r="Q743" s="71" t="n">
        <v>6788980.34</v>
      </c>
      <c r="R743" t="inlineStr">
        <is>
          <t>Refined</t>
        </is>
      </c>
      <c r="S743" t="inlineStr">
        <is>
          <t>Yes</t>
        </is>
      </c>
      <c r="T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SA100735</t>
        </is>
      </c>
      <c r="B744" s="68" t="n">
        <v>45763</v>
      </c>
      <c r="C744" s="69" t="n">
        <v>2025</v>
      </c>
      <c r="D744" t="inlineStr">
        <is>
          <t>Apr</t>
        </is>
      </c>
      <c r="E744" t="inlineStr">
        <is>
          <t>Middle East</t>
        </is>
      </c>
      <c r="F744" t="inlineStr">
        <is>
          <t>Saudi Arabia</t>
        </is>
      </c>
      <c r="G744" t="inlineStr">
        <is>
          <t>Arab Extra Light</t>
        </is>
      </c>
      <c r="H744" t="inlineStr">
        <is>
          <t>Domestic</t>
        </is>
      </c>
      <c r="I744" t="inlineStr">
        <is>
          <t>National oil company</t>
        </is>
      </c>
      <c r="J744" t="inlineStr">
        <is>
          <t>Zoya Ahmed</t>
        </is>
      </c>
      <c r="K744" s="70" t="n">
        <v>711010</v>
      </c>
      <c r="L744" s="71" t="n">
        <v>87.29000000000001</v>
      </c>
      <c r="M744" s="71" t="n">
        <v>62064062.9</v>
      </c>
      <c r="N744" s="71" t="n">
        <v>620640.63</v>
      </c>
      <c r="O744" s="71" t="n">
        <v>61443422.27</v>
      </c>
      <c r="P744" s="71" t="n">
        <v>12961591.71</v>
      </c>
      <c r="Q744" s="71" t="n">
        <v>48481830.56</v>
      </c>
      <c r="R744" t="inlineStr">
        <is>
          <t>Crude</t>
        </is>
      </c>
      <c r="S744" t="inlineStr">
        <is>
          <t>No</t>
        </is>
      </c>
      <c r="T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SA100736</t>
        </is>
      </c>
      <c r="B745" s="68" t="n">
        <v>45763</v>
      </c>
      <c r="C745" s="69" t="n">
        <v>2025</v>
      </c>
      <c r="D745" t="inlineStr">
        <is>
          <t>Apr</t>
        </is>
      </c>
      <c r="E745" t="inlineStr">
        <is>
          <t>Asia</t>
        </is>
      </c>
      <c r="F745" t="inlineStr">
        <is>
          <t>India</t>
        </is>
      </c>
      <c r="G745" t="inlineStr">
        <is>
          <t>Arab Light</t>
        </is>
      </c>
      <c r="H745" t="inlineStr">
        <is>
          <t>Term contract</t>
        </is>
      </c>
      <c r="I745" t="inlineStr">
        <is>
          <t>Trader</t>
        </is>
      </c>
      <c r="J745" t="inlineStr">
        <is>
          <t>Lucas Martin</t>
        </is>
      </c>
      <c r="K745" s="70" t="n">
        <v>1727570</v>
      </c>
      <c r="L745" s="71" t="n">
        <v>84.56999999999999</v>
      </c>
      <c r="M745" s="71" t="n">
        <v>146100594.9</v>
      </c>
      <c r="N745" s="71" t="n">
        <v>0</v>
      </c>
      <c r="O745" s="71" t="n">
        <v>146100594.9</v>
      </c>
      <c r="P745" s="71" t="n">
        <v>31172999.25</v>
      </c>
      <c r="Q745" s="71" t="n">
        <v>114927595.65</v>
      </c>
      <c r="R745" t="inlineStr">
        <is>
          <t>Crude</t>
        </is>
      </c>
      <c r="S745" t="inlineStr">
        <is>
          <t>Yes</t>
        </is>
      </c>
      <c r="T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SA100737</t>
        </is>
      </c>
      <c r="B746" s="68" t="n">
        <v>45763</v>
      </c>
      <c r="C746" s="69" t="n">
        <v>2025</v>
      </c>
      <c r="D746" t="inlineStr">
        <is>
          <t>Apr</t>
        </is>
      </c>
      <c r="E746" t="inlineStr">
        <is>
          <t>North America</t>
        </is>
      </c>
      <c r="F746" t="inlineStr">
        <is>
          <t>USA</t>
        </is>
      </c>
      <c r="G746" t="inlineStr">
        <is>
          <t>Diesel</t>
        </is>
      </c>
      <c r="H746" t="inlineStr">
        <is>
          <t>Term contract</t>
        </is>
      </c>
      <c r="I746" t="inlineStr">
        <is>
          <t>Trader</t>
        </is>
      </c>
      <c r="J746" t="inlineStr">
        <is>
          <t>Shraddha Kulkarni</t>
        </is>
      </c>
      <c r="K746" s="70" t="n">
        <v>354050</v>
      </c>
      <c r="L746" s="71" t="n">
        <v>96.17</v>
      </c>
      <c r="M746" s="71" t="n">
        <v>34048988.5</v>
      </c>
      <c r="N746" s="71" t="n">
        <v>0</v>
      </c>
      <c r="O746" s="71" t="n">
        <v>34048988.5</v>
      </c>
      <c r="P746" s="71" t="n">
        <v>24047896.7</v>
      </c>
      <c r="Q746" s="71" t="n">
        <v>10001091.8</v>
      </c>
      <c r="R746" t="inlineStr">
        <is>
          <t>Refined</t>
        </is>
      </c>
      <c r="S746" t="inlineStr">
        <is>
          <t>Yes</t>
        </is>
      </c>
      <c r="T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SA100738</t>
        </is>
      </c>
      <c r="B747" s="68" t="n">
        <v>45763</v>
      </c>
      <c r="C747" s="69" t="n">
        <v>2025</v>
      </c>
      <c r="D747" t="inlineStr">
        <is>
          <t>Apr</t>
        </is>
      </c>
      <c r="E747" t="inlineStr">
        <is>
          <t>Asia</t>
        </is>
      </c>
      <c r="F747" t="inlineStr">
        <is>
          <t>China</t>
        </is>
      </c>
      <c r="G747" t="inlineStr">
        <is>
          <t>Arab Light</t>
        </is>
      </c>
      <c r="H747" t="inlineStr">
        <is>
          <t>Term contract</t>
        </is>
      </c>
      <c r="I747" t="inlineStr">
        <is>
          <t>Refiner</t>
        </is>
      </c>
      <c r="J747" t="inlineStr">
        <is>
          <t>Liam O'Brien</t>
        </is>
      </c>
      <c r="K747" s="70" t="n">
        <v>1182430</v>
      </c>
      <c r="L747" s="71" t="n">
        <v>89.28</v>
      </c>
      <c r="M747" s="71" t="n">
        <v>105567350.4</v>
      </c>
      <c r="N747" s="71" t="n">
        <v>1055673.5</v>
      </c>
      <c r="O747" s="71" t="n">
        <v>104511676.9</v>
      </c>
      <c r="P747" s="71" t="n">
        <v>20913227.91</v>
      </c>
      <c r="Q747" s="71" t="n">
        <v>83598448.98999999</v>
      </c>
      <c r="R747" t="inlineStr">
        <is>
          <t>Crude</t>
        </is>
      </c>
      <c r="S747" t="inlineStr">
        <is>
          <t>Yes</t>
        </is>
      </c>
      <c r="T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SA100739</t>
        </is>
      </c>
      <c r="B748" s="68" t="n">
        <v>45763</v>
      </c>
      <c r="C748" s="69" t="n">
        <v>2025</v>
      </c>
      <c r="D748" t="inlineStr">
        <is>
          <t>Apr</t>
        </is>
      </c>
      <c r="E748" t="inlineStr">
        <is>
          <t>Europe</t>
        </is>
      </c>
      <c r="F748" t="inlineStr">
        <is>
          <t>Italy</t>
        </is>
      </c>
      <c r="G748" t="inlineStr">
        <is>
          <t>Arab Heavy</t>
        </is>
      </c>
      <c r="H748" t="inlineStr">
        <is>
          <t>Spot</t>
        </is>
      </c>
      <c r="I748" t="inlineStr">
        <is>
          <t>Refiner</t>
        </is>
      </c>
      <c r="J748" t="inlineStr">
        <is>
          <t>Priya Nair</t>
        </is>
      </c>
      <c r="K748" s="70" t="n">
        <v>1738240</v>
      </c>
      <c r="L748" s="71" t="n">
        <v>78.89</v>
      </c>
      <c r="M748" s="71" t="n">
        <v>137129753.6</v>
      </c>
      <c r="N748" s="71" t="n">
        <v>2742595.07</v>
      </c>
      <c r="O748" s="71" t="n">
        <v>134387158.53</v>
      </c>
      <c r="P748" s="71" t="n">
        <v>31467973.04</v>
      </c>
      <c r="Q748" s="71" t="n">
        <v>102919185.49</v>
      </c>
      <c r="R748" t="inlineStr">
        <is>
          <t>Crude</t>
        </is>
      </c>
      <c r="S748" t="inlineStr">
        <is>
          <t>Yes</t>
        </is>
      </c>
      <c r="T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SA100740</t>
        </is>
      </c>
      <c r="B749" s="68" t="n">
        <v>45763</v>
      </c>
      <c r="C749" s="69" t="n">
        <v>2025</v>
      </c>
      <c r="D749" t="inlineStr">
        <is>
          <t>Apr</t>
        </is>
      </c>
      <c r="E749" t="inlineStr">
        <is>
          <t>Asia</t>
        </is>
      </c>
      <c r="F749" t="inlineStr">
        <is>
          <t>South Korea</t>
        </is>
      </c>
      <c r="G749" t="inlineStr">
        <is>
          <t>Arab Heavy</t>
        </is>
      </c>
      <c r="H749" t="inlineStr">
        <is>
          <t>Term contract</t>
        </is>
      </c>
      <c r="I749" t="inlineStr">
        <is>
          <t>Refiner</t>
        </is>
      </c>
      <c r="J749" t="inlineStr">
        <is>
          <t>Emma Clarke</t>
        </is>
      </c>
      <c r="K749" s="70" t="n">
        <v>1642210</v>
      </c>
      <c r="L749" s="71" t="n">
        <v>84.36</v>
      </c>
      <c r="M749" s="71" t="n">
        <v>138536835.6</v>
      </c>
      <c r="N749" s="71" t="n">
        <v>0</v>
      </c>
      <c r="O749" s="71" t="n">
        <v>138536835.6</v>
      </c>
      <c r="P749" s="71" t="n">
        <v>28817025.63</v>
      </c>
      <c r="Q749" s="71" t="n">
        <v>109719809.97</v>
      </c>
      <c r="R749" t="inlineStr">
        <is>
          <t>Crude</t>
        </is>
      </c>
      <c r="S749" t="inlineStr">
        <is>
          <t>Yes</t>
        </is>
      </c>
      <c r="T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SA100741</t>
        </is>
      </c>
      <c r="B750" s="68" t="n">
        <v>45763</v>
      </c>
      <c r="C750" s="69" t="n">
        <v>2025</v>
      </c>
      <c r="D750" t="inlineStr">
        <is>
          <t>Apr</t>
        </is>
      </c>
      <c r="E750" t="inlineStr">
        <is>
          <t>Asia</t>
        </is>
      </c>
      <c r="F750" t="inlineStr">
        <is>
          <t>China</t>
        </is>
      </c>
      <c r="G750" t="inlineStr">
        <is>
          <t>Arab Medium</t>
        </is>
      </c>
      <c r="H750" t="inlineStr">
        <is>
          <t>Term contract</t>
        </is>
      </c>
      <c r="I750" t="inlineStr">
        <is>
          <t>Refiner</t>
        </is>
      </c>
      <c r="J750" t="inlineStr">
        <is>
          <t>Liam O'Brien</t>
        </is>
      </c>
      <c r="K750" s="70" t="n">
        <v>720710</v>
      </c>
      <c r="L750" s="71" t="n">
        <v>83.73999999999999</v>
      </c>
      <c r="M750" s="71" t="n">
        <v>60352255.4</v>
      </c>
      <c r="N750" s="71" t="n">
        <v>0</v>
      </c>
      <c r="O750" s="71" t="n">
        <v>60352255.4</v>
      </c>
      <c r="P750" s="71" t="n">
        <v>12238746</v>
      </c>
      <c r="Q750" s="71" t="n">
        <v>48113509.4</v>
      </c>
      <c r="R750" t="inlineStr">
        <is>
          <t>Crude</t>
        </is>
      </c>
      <c r="S750" t="inlineStr">
        <is>
          <t>Yes</t>
        </is>
      </c>
      <c r="T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SA100742</t>
        </is>
      </c>
      <c r="B751" s="68" t="n">
        <v>45763</v>
      </c>
      <c r="C751" s="69" t="n">
        <v>2025</v>
      </c>
      <c r="D751" t="inlineStr">
        <is>
          <t>Apr</t>
        </is>
      </c>
      <c r="E751" t="inlineStr">
        <is>
          <t>Asia</t>
        </is>
      </c>
      <c r="F751" t="inlineStr">
        <is>
          <t>India</t>
        </is>
      </c>
      <c r="G751" t="inlineStr">
        <is>
          <t>Gasoline</t>
        </is>
      </c>
      <c r="H751" t="inlineStr">
        <is>
          <t>Term contract</t>
        </is>
      </c>
      <c r="I751" t="inlineStr">
        <is>
          <t>National oil company</t>
        </is>
      </c>
      <c r="J751" t="inlineStr">
        <is>
          <t>Sophie Müller</t>
        </is>
      </c>
      <c r="K751" s="70" t="n">
        <v>240560</v>
      </c>
      <c r="L751" s="71" t="n">
        <v>103.84</v>
      </c>
      <c r="M751" s="71" t="n">
        <v>24979750.4</v>
      </c>
      <c r="N751" s="71" t="n">
        <v>499595.01</v>
      </c>
      <c r="O751" s="71" t="n">
        <v>24480155.39</v>
      </c>
      <c r="P751" s="71" t="n">
        <v>16936927.33</v>
      </c>
      <c r="Q751" s="71" t="n">
        <v>7543228.06</v>
      </c>
      <c r="R751" t="inlineStr">
        <is>
          <t>Refined</t>
        </is>
      </c>
      <c r="S751" t="inlineStr">
        <is>
          <t>Yes</t>
        </is>
      </c>
      <c r="T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SA100743</t>
        </is>
      </c>
      <c r="B752" s="68" t="n">
        <v>45763</v>
      </c>
      <c r="C752" s="69" t="n">
        <v>2025</v>
      </c>
      <c r="D752" t="inlineStr">
        <is>
          <t>Apr</t>
        </is>
      </c>
      <c r="E752" t="inlineStr">
        <is>
          <t>Asia</t>
        </is>
      </c>
      <c r="F752" t="inlineStr">
        <is>
          <t>South Korea</t>
        </is>
      </c>
      <c r="G752" t="inlineStr">
        <is>
          <t>Arab Medium</t>
        </is>
      </c>
      <c r="H752" t="inlineStr">
        <is>
          <t>Spot</t>
        </is>
      </c>
      <c r="I752" t="inlineStr">
        <is>
          <t>Trader</t>
        </is>
      </c>
      <c r="J752" t="inlineStr">
        <is>
          <t>Liam O'Brien</t>
        </is>
      </c>
      <c r="K752" s="70" t="n">
        <v>1649000</v>
      </c>
      <c r="L752" s="71" t="n">
        <v>73.68000000000001</v>
      </c>
      <c r="M752" s="71" t="n">
        <v>121498320</v>
      </c>
      <c r="N752" s="71" t="n">
        <v>0</v>
      </c>
      <c r="O752" s="71" t="n">
        <v>121498320</v>
      </c>
      <c r="P752" s="71" t="n">
        <v>28346345.6</v>
      </c>
      <c r="Q752" s="71" t="n">
        <v>93151974.40000001</v>
      </c>
      <c r="R752" t="inlineStr">
        <is>
          <t>Crude</t>
        </is>
      </c>
      <c r="S752" t="inlineStr">
        <is>
          <t>Yes</t>
        </is>
      </c>
      <c r="T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SA100744</t>
        </is>
      </c>
      <c r="B753" s="68" t="n">
        <v>45764</v>
      </c>
      <c r="C753" s="69" t="n">
        <v>2025</v>
      </c>
      <c r="D753" t="inlineStr">
        <is>
          <t>Apr</t>
        </is>
      </c>
      <c r="E753" t="inlineStr">
        <is>
          <t>Europe</t>
        </is>
      </c>
      <c r="F753" t="inlineStr">
        <is>
          <t>Netherlands</t>
        </is>
      </c>
      <c r="G753" t="inlineStr">
        <is>
          <t>Arab Extra Light</t>
        </is>
      </c>
      <c r="H753" t="inlineStr">
        <is>
          <t>Spot</t>
        </is>
      </c>
      <c r="I753" t="inlineStr">
        <is>
          <t>National oil company</t>
        </is>
      </c>
      <c r="J753" t="inlineStr">
        <is>
          <t>Priya Nair</t>
        </is>
      </c>
      <c r="K753" s="70" t="n">
        <v>1685860</v>
      </c>
      <c r="L753" s="71" t="n">
        <v>90.54000000000001</v>
      </c>
      <c r="M753" s="71" t="n">
        <v>152637764.4</v>
      </c>
      <c r="N753" s="71" t="n">
        <v>0</v>
      </c>
      <c r="O753" s="71" t="n">
        <v>152637764.4</v>
      </c>
      <c r="P753" s="71" t="n">
        <v>31468142.87</v>
      </c>
      <c r="Q753" s="71" t="n">
        <v>121169621.53</v>
      </c>
      <c r="R753" t="inlineStr">
        <is>
          <t>Crude</t>
        </is>
      </c>
      <c r="S753" t="inlineStr">
        <is>
          <t>Yes</t>
        </is>
      </c>
      <c r="T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SA100745</t>
        </is>
      </c>
      <c r="B754" s="68" t="n">
        <v>45764</v>
      </c>
      <c r="C754" s="69" t="n">
        <v>2025</v>
      </c>
      <c r="D754" t="inlineStr">
        <is>
          <t>Apr</t>
        </is>
      </c>
      <c r="E754" t="inlineStr">
        <is>
          <t>North America</t>
        </is>
      </c>
      <c r="F754" t="inlineStr">
        <is>
          <t>USA</t>
        </is>
      </c>
      <c r="G754" t="inlineStr">
        <is>
          <t>Arab Extra Light</t>
        </is>
      </c>
      <c r="H754" t="inlineStr">
        <is>
          <t>Spot</t>
        </is>
      </c>
      <c r="I754" t="inlineStr">
        <is>
          <t>Trader</t>
        </is>
      </c>
      <c r="J754" t="inlineStr">
        <is>
          <t>Olivia Brown</t>
        </is>
      </c>
      <c r="K754" s="70" t="n">
        <v>785700</v>
      </c>
      <c r="L754" s="71" t="n">
        <v>85.12</v>
      </c>
      <c r="M754" s="71" t="n">
        <v>66878784</v>
      </c>
      <c r="N754" s="71" t="n">
        <v>668787.84</v>
      </c>
      <c r="O754" s="71" t="n">
        <v>66209996.16</v>
      </c>
      <c r="P754" s="71" t="n">
        <v>13979930.82</v>
      </c>
      <c r="Q754" s="71" t="n">
        <v>52230065.34</v>
      </c>
      <c r="R754" t="inlineStr">
        <is>
          <t>Crude</t>
        </is>
      </c>
      <c r="S754" t="inlineStr">
        <is>
          <t>Yes</t>
        </is>
      </c>
      <c r="T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SA100746</t>
        </is>
      </c>
      <c r="B755" s="68" t="n">
        <v>45764</v>
      </c>
      <c r="C755" s="69" t="n">
        <v>2025</v>
      </c>
      <c r="D755" t="inlineStr">
        <is>
          <t>Apr</t>
        </is>
      </c>
      <c r="E755" t="inlineStr">
        <is>
          <t>Asia</t>
        </is>
      </c>
      <c r="F755" t="inlineStr">
        <is>
          <t>South Korea</t>
        </is>
      </c>
      <c r="G755" t="inlineStr">
        <is>
          <t>Gasoline</t>
        </is>
      </c>
      <c r="H755" t="inlineStr">
        <is>
          <t>Spot</t>
        </is>
      </c>
      <c r="I755" t="inlineStr">
        <is>
          <t>Trader</t>
        </is>
      </c>
      <c r="J755" t="inlineStr">
        <is>
          <t>Fatima Al-Saud</t>
        </is>
      </c>
      <c r="K755" s="70" t="n">
        <v>224070</v>
      </c>
      <c r="L755" s="71" t="n">
        <v>94.59</v>
      </c>
      <c r="M755" s="71" t="n">
        <v>21194781.3</v>
      </c>
      <c r="N755" s="71" t="n">
        <v>0</v>
      </c>
      <c r="O755" s="71" t="n">
        <v>21194781.3</v>
      </c>
      <c r="P755" s="71" t="n">
        <v>16271088.29</v>
      </c>
      <c r="Q755" s="71" t="n">
        <v>4923693.01</v>
      </c>
      <c r="R755" t="inlineStr">
        <is>
          <t>Refined</t>
        </is>
      </c>
      <c r="S755" t="inlineStr">
        <is>
          <t>Yes</t>
        </is>
      </c>
      <c r="T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SA100747</t>
        </is>
      </c>
      <c r="B756" s="68" t="n">
        <v>45764</v>
      </c>
      <c r="C756" s="69" t="n">
        <v>2025</v>
      </c>
      <c r="D756" t="inlineStr">
        <is>
          <t>Apr</t>
        </is>
      </c>
      <c r="E756" t="inlineStr">
        <is>
          <t>Asia</t>
        </is>
      </c>
      <c r="F756" t="inlineStr">
        <is>
          <t>Japan</t>
        </is>
      </c>
      <c r="G756" t="inlineStr">
        <is>
          <t>Arab Extra Light</t>
        </is>
      </c>
      <c r="H756" t="inlineStr">
        <is>
          <t>Term contract</t>
        </is>
      </c>
      <c r="I756" t="inlineStr">
        <is>
          <t>Trader</t>
        </is>
      </c>
      <c r="J756" t="inlineStr">
        <is>
          <t>Priya Nair</t>
        </is>
      </c>
      <c r="K756" s="70" t="n">
        <v>424860</v>
      </c>
      <c r="L756" s="71" t="n">
        <v>77.52</v>
      </c>
      <c r="M756" s="71" t="n">
        <v>32935147.2</v>
      </c>
      <c r="N756" s="71" t="n">
        <v>0</v>
      </c>
      <c r="O756" s="71" t="n">
        <v>32935147.2</v>
      </c>
      <c r="P756" s="71" t="n">
        <v>7860176.83</v>
      </c>
      <c r="Q756" s="71" t="n">
        <v>25074970.37</v>
      </c>
      <c r="R756" t="inlineStr">
        <is>
          <t>Crude</t>
        </is>
      </c>
      <c r="S756" t="inlineStr">
        <is>
          <t>Yes</t>
        </is>
      </c>
      <c r="T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SA100748</t>
        </is>
      </c>
      <c r="B757" s="68" t="n">
        <v>45764</v>
      </c>
      <c r="C757" s="69" t="n">
        <v>2025</v>
      </c>
      <c r="D757" t="inlineStr">
        <is>
          <t>Apr</t>
        </is>
      </c>
      <c r="E757" t="inlineStr">
        <is>
          <t>Asia</t>
        </is>
      </c>
      <c r="F757" t="inlineStr">
        <is>
          <t>South Korea</t>
        </is>
      </c>
      <c r="G757" t="inlineStr">
        <is>
          <t>Arab Heavy</t>
        </is>
      </c>
      <c r="H757" t="inlineStr">
        <is>
          <t>Term contract</t>
        </is>
      </c>
      <c r="I757" t="inlineStr">
        <is>
          <t>National oil company</t>
        </is>
      </c>
      <c r="J757" t="inlineStr">
        <is>
          <t>Mei Lin</t>
        </is>
      </c>
      <c r="K757" s="70" t="n">
        <v>1371580</v>
      </c>
      <c r="L757" s="71" t="n">
        <v>77.81</v>
      </c>
      <c r="M757" s="71" t="n">
        <v>106722639.8</v>
      </c>
      <c r="N757" s="71" t="n">
        <v>2134452.8</v>
      </c>
      <c r="O757" s="71" t="n">
        <v>104588187</v>
      </c>
      <c r="P757" s="71" t="n">
        <v>23615998.38</v>
      </c>
      <c r="Q757" s="71" t="n">
        <v>80972188.62</v>
      </c>
      <c r="R757" t="inlineStr">
        <is>
          <t>Crude</t>
        </is>
      </c>
      <c r="S757" t="inlineStr">
        <is>
          <t>Yes</t>
        </is>
      </c>
      <c r="T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SA100749</t>
        </is>
      </c>
      <c r="B758" s="68" t="n">
        <v>45764</v>
      </c>
      <c r="C758" s="69" t="n">
        <v>2025</v>
      </c>
      <c r="D758" t="inlineStr">
        <is>
          <t>Apr</t>
        </is>
      </c>
      <c r="E758" t="inlineStr">
        <is>
          <t>Europe</t>
        </is>
      </c>
      <c r="F758" t="inlineStr">
        <is>
          <t>Netherlands</t>
        </is>
      </c>
      <c r="G758" t="inlineStr">
        <is>
          <t>Arab Light</t>
        </is>
      </c>
      <c r="H758" t="inlineStr">
        <is>
          <t>Term contract</t>
        </is>
      </c>
      <c r="I758" t="inlineStr">
        <is>
          <t>Trader</t>
        </is>
      </c>
      <c r="J758" t="inlineStr">
        <is>
          <t>Wei Chen</t>
        </is>
      </c>
      <c r="K758" s="70" t="n">
        <v>464630</v>
      </c>
      <c r="L758" s="71" t="n">
        <v>80.56999999999999</v>
      </c>
      <c r="M758" s="71" t="n">
        <v>37435239.1</v>
      </c>
      <c r="N758" s="71" t="n">
        <v>748704.78</v>
      </c>
      <c r="O758" s="71" t="n">
        <v>36686534.32</v>
      </c>
      <c r="P758" s="71" t="n">
        <v>8340283.49</v>
      </c>
      <c r="Q758" s="71" t="n">
        <v>28346250.83</v>
      </c>
      <c r="R758" t="inlineStr">
        <is>
          <t>Crude</t>
        </is>
      </c>
      <c r="S758" t="inlineStr">
        <is>
          <t>Yes</t>
        </is>
      </c>
      <c r="T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SA100750</t>
        </is>
      </c>
      <c r="B759" s="68" t="n">
        <v>45764</v>
      </c>
      <c r="C759" s="69" t="n">
        <v>2025</v>
      </c>
      <c r="D759" t="inlineStr">
        <is>
          <t>Apr</t>
        </is>
      </c>
      <c r="E759" t="inlineStr">
        <is>
          <t>Asia</t>
        </is>
      </c>
      <c r="F759" t="inlineStr">
        <is>
          <t>China</t>
        </is>
      </c>
      <c r="G759" t="inlineStr">
        <is>
          <t>Diesel</t>
        </is>
      </c>
      <c r="H759" t="inlineStr">
        <is>
          <t>Spot</t>
        </is>
      </c>
      <c r="I759" t="inlineStr">
        <is>
          <t>National oil company</t>
        </is>
      </c>
      <c r="J759" t="inlineStr">
        <is>
          <t>Sara Rossi</t>
        </is>
      </c>
      <c r="K759" s="70" t="n">
        <v>470450</v>
      </c>
      <c r="L759" s="71" t="n">
        <v>90.20999999999999</v>
      </c>
      <c r="M759" s="71" t="n">
        <v>42439294.5</v>
      </c>
      <c r="N759" s="71" t="n">
        <v>424392.95</v>
      </c>
      <c r="O759" s="71" t="n">
        <v>42014901.55</v>
      </c>
      <c r="P759" s="71" t="n">
        <v>33295902.85</v>
      </c>
      <c r="Q759" s="71" t="n">
        <v>8718998.699999999</v>
      </c>
      <c r="R759" t="inlineStr">
        <is>
          <t>Refined</t>
        </is>
      </c>
      <c r="S759" t="inlineStr">
        <is>
          <t>Yes</t>
        </is>
      </c>
      <c r="T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SA100751</t>
        </is>
      </c>
      <c r="B760" s="68" t="n">
        <v>45764</v>
      </c>
      <c r="C760" s="69" t="n">
        <v>2025</v>
      </c>
      <c r="D760" t="inlineStr">
        <is>
          <t>Apr</t>
        </is>
      </c>
      <c r="E760" t="inlineStr">
        <is>
          <t>Middle East</t>
        </is>
      </c>
      <c r="F760" t="inlineStr">
        <is>
          <t>Saudi Arabia</t>
        </is>
      </c>
      <c r="G760" t="inlineStr">
        <is>
          <t>Arab Light</t>
        </is>
      </c>
      <c r="H760" t="inlineStr">
        <is>
          <t>Domestic</t>
        </is>
      </c>
      <c r="I760" t="inlineStr">
        <is>
          <t>Refiner</t>
        </is>
      </c>
      <c r="J760" t="inlineStr">
        <is>
          <t>Mei Lin</t>
        </is>
      </c>
      <c r="K760" s="70" t="n">
        <v>1532600</v>
      </c>
      <c r="L760" s="71" t="n">
        <v>79.72</v>
      </c>
      <c r="M760" s="71" t="n">
        <v>122178872</v>
      </c>
      <c r="N760" s="71" t="n">
        <v>0</v>
      </c>
      <c r="O760" s="71" t="n">
        <v>122178872</v>
      </c>
      <c r="P760" s="71" t="n">
        <v>28132686.22</v>
      </c>
      <c r="Q760" s="71" t="n">
        <v>94046185.78</v>
      </c>
      <c r="R760" t="inlineStr">
        <is>
          <t>Crude</t>
        </is>
      </c>
      <c r="S760" t="inlineStr">
        <is>
          <t>No</t>
        </is>
      </c>
      <c r="T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SA100752</t>
        </is>
      </c>
      <c r="B761" s="68" t="n">
        <v>45764</v>
      </c>
      <c r="C761" s="69" t="n">
        <v>2025</v>
      </c>
      <c r="D761" t="inlineStr">
        <is>
          <t>Apr</t>
        </is>
      </c>
      <c r="E761" t="inlineStr">
        <is>
          <t>Asia</t>
        </is>
      </c>
      <c r="F761" t="inlineStr">
        <is>
          <t>China</t>
        </is>
      </c>
      <c r="G761" t="inlineStr">
        <is>
          <t>Arab Extra Light</t>
        </is>
      </c>
      <c r="H761" t="inlineStr">
        <is>
          <t>Term contract</t>
        </is>
      </c>
      <c r="I761" t="inlineStr">
        <is>
          <t>National oil company</t>
        </is>
      </c>
      <c r="J761" t="inlineStr">
        <is>
          <t>Priya Nair</t>
        </is>
      </c>
      <c r="K761" s="70" t="n">
        <v>1420080</v>
      </c>
      <c r="L761" s="71" t="n">
        <v>92.34999999999999</v>
      </c>
      <c r="M761" s="71" t="n">
        <v>131144388</v>
      </c>
      <c r="N761" s="71" t="n">
        <v>1311443.88</v>
      </c>
      <c r="O761" s="71" t="n">
        <v>129832944.12</v>
      </c>
      <c r="P761" s="71" t="n">
        <v>25608721.05</v>
      </c>
      <c r="Q761" s="71" t="n">
        <v>104224223.07</v>
      </c>
      <c r="R761" t="inlineStr">
        <is>
          <t>Crude</t>
        </is>
      </c>
      <c r="S761" t="inlineStr">
        <is>
          <t>Yes</t>
        </is>
      </c>
      <c r="T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SA100753</t>
        </is>
      </c>
      <c r="B762" s="68" t="n">
        <v>45764</v>
      </c>
      <c r="C762" s="69" t="n">
        <v>2025</v>
      </c>
      <c r="D762" t="inlineStr">
        <is>
          <t>Apr</t>
        </is>
      </c>
      <c r="E762" t="inlineStr">
        <is>
          <t>Asia</t>
        </is>
      </c>
      <c r="F762" t="inlineStr">
        <is>
          <t>Japan</t>
        </is>
      </c>
      <c r="G762" t="inlineStr">
        <is>
          <t>Arab Light</t>
        </is>
      </c>
      <c r="H762" t="inlineStr">
        <is>
          <t>Term contract</t>
        </is>
      </c>
      <c r="I762" t="inlineStr">
        <is>
          <t>Trader</t>
        </is>
      </c>
      <c r="J762" t="inlineStr">
        <is>
          <t>Priya Nair</t>
        </is>
      </c>
      <c r="K762" s="70" t="n">
        <v>1349270</v>
      </c>
      <c r="L762" s="71" t="n">
        <v>85.67</v>
      </c>
      <c r="M762" s="71" t="n">
        <v>115591960.9</v>
      </c>
      <c r="N762" s="71" t="n">
        <v>0</v>
      </c>
      <c r="O762" s="71" t="n">
        <v>115591960.9</v>
      </c>
      <c r="P762" s="71" t="n">
        <v>23520296.21</v>
      </c>
      <c r="Q762" s="71" t="n">
        <v>92071664.69</v>
      </c>
      <c r="R762" t="inlineStr">
        <is>
          <t>Crude</t>
        </is>
      </c>
      <c r="S762" t="inlineStr">
        <is>
          <t>Yes</t>
        </is>
      </c>
      <c r="T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SA100754</t>
        </is>
      </c>
      <c r="B763" s="68" t="n">
        <v>45764</v>
      </c>
      <c r="C763" s="69" t="n">
        <v>2025</v>
      </c>
      <c r="D763" t="inlineStr">
        <is>
          <t>Apr</t>
        </is>
      </c>
      <c r="E763" t="inlineStr">
        <is>
          <t>Asia</t>
        </is>
      </c>
      <c r="F763" t="inlineStr">
        <is>
          <t>China</t>
        </is>
      </c>
      <c r="G763" t="inlineStr">
        <is>
          <t>Arab Heavy</t>
        </is>
      </c>
      <c r="H763" t="inlineStr">
        <is>
          <t>Term contract</t>
        </is>
      </c>
      <c r="I763" t="inlineStr">
        <is>
          <t>National oil company</t>
        </is>
      </c>
      <c r="J763" t="inlineStr">
        <is>
          <t>Arjun Mehta</t>
        </is>
      </c>
      <c r="K763" s="70" t="n">
        <v>380240</v>
      </c>
      <c r="L763" s="71" t="n">
        <v>76.36</v>
      </c>
      <c r="M763" s="71" t="n">
        <v>29035126.4</v>
      </c>
      <c r="N763" s="71" t="n">
        <v>290351.26</v>
      </c>
      <c r="O763" s="71" t="n">
        <v>28744775.14</v>
      </c>
      <c r="P763" s="71" t="n">
        <v>6814152.26</v>
      </c>
      <c r="Q763" s="71" t="n">
        <v>21930622.88</v>
      </c>
      <c r="R763" t="inlineStr">
        <is>
          <t>Crude</t>
        </is>
      </c>
      <c r="S763" t="inlineStr">
        <is>
          <t>Yes</t>
        </is>
      </c>
      <c r="T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SA100755</t>
        </is>
      </c>
      <c r="B764" s="68" t="n">
        <v>45764</v>
      </c>
      <c r="C764" s="69" t="n">
        <v>2025</v>
      </c>
      <c r="D764" t="inlineStr">
        <is>
          <t>Apr</t>
        </is>
      </c>
      <c r="E764" t="inlineStr">
        <is>
          <t>Asia</t>
        </is>
      </c>
      <c r="F764" t="inlineStr">
        <is>
          <t>China</t>
        </is>
      </c>
      <c r="G764" t="inlineStr">
        <is>
          <t>Arab Heavy</t>
        </is>
      </c>
      <c r="H764" t="inlineStr">
        <is>
          <t>Term contract</t>
        </is>
      </c>
      <c r="I764" t="inlineStr">
        <is>
          <t>Refiner</t>
        </is>
      </c>
      <c r="J764" t="inlineStr">
        <is>
          <t>Mei Lin</t>
        </is>
      </c>
      <c r="K764" s="70" t="n">
        <v>1237720</v>
      </c>
      <c r="L764" s="71" t="n">
        <v>72.84999999999999</v>
      </c>
      <c r="M764" s="71" t="n">
        <v>90167902</v>
      </c>
      <c r="N764" s="71" t="n">
        <v>1803358.04</v>
      </c>
      <c r="O764" s="71" t="n">
        <v>88364543.95999999</v>
      </c>
      <c r="P764" s="71" t="n">
        <v>22456477.88</v>
      </c>
      <c r="Q764" s="71" t="n">
        <v>65908066.08</v>
      </c>
      <c r="R764" t="inlineStr">
        <is>
          <t>Crude</t>
        </is>
      </c>
      <c r="S764" t="inlineStr">
        <is>
          <t>Yes</t>
        </is>
      </c>
      <c r="T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SA100756</t>
        </is>
      </c>
      <c r="B765" s="68" t="n">
        <v>45765</v>
      </c>
      <c r="C765" s="69" t="n">
        <v>2025</v>
      </c>
      <c r="D765" t="inlineStr">
        <is>
          <t>Apr</t>
        </is>
      </c>
      <c r="E765" t="inlineStr">
        <is>
          <t>Asia</t>
        </is>
      </c>
      <c r="F765" t="inlineStr">
        <is>
          <t>India</t>
        </is>
      </c>
      <c r="G765" t="inlineStr">
        <is>
          <t>Arab Light</t>
        </is>
      </c>
      <c r="H765" t="inlineStr">
        <is>
          <t>Term contract</t>
        </is>
      </c>
      <c r="I765" t="inlineStr">
        <is>
          <t>Trader</t>
        </is>
      </c>
      <c r="J765" t="inlineStr">
        <is>
          <t>Aisha Bello</t>
        </is>
      </c>
      <c r="K765" s="70" t="n">
        <v>677060</v>
      </c>
      <c r="L765" s="71" t="n">
        <v>82.72</v>
      </c>
      <c r="M765" s="71" t="n">
        <v>56006403.2</v>
      </c>
      <c r="N765" s="71" t="n">
        <v>1120128.06</v>
      </c>
      <c r="O765" s="71" t="n">
        <v>54886275.14</v>
      </c>
      <c r="P765" s="71" t="n">
        <v>12141059.72</v>
      </c>
      <c r="Q765" s="71" t="n">
        <v>42745215.42</v>
      </c>
      <c r="R765" t="inlineStr">
        <is>
          <t>Crude</t>
        </is>
      </c>
      <c r="S765" t="inlineStr">
        <is>
          <t>Yes</t>
        </is>
      </c>
      <c r="T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SA100757</t>
        </is>
      </c>
      <c r="B766" s="68" t="n">
        <v>45765</v>
      </c>
      <c r="C766" s="69" t="n">
        <v>2025</v>
      </c>
      <c r="D766" t="inlineStr">
        <is>
          <t>Apr</t>
        </is>
      </c>
      <c r="E766" t="inlineStr">
        <is>
          <t>Asia</t>
        </is>
      </c>
      <c r="F766" t="inlineStr">
        <is>
          <t>Japan</t>
        </is>
      </c>
      <c r="G766" t="inlineStr">
        <is>
          <t>Gasoline</t>
        </is>
      </c>
      <c r="H766" t="inlineStr">
        <is>
          <t>Term contract</t>
        </is>
      </c>
      <c r="I766" t="inlineStr">
        <is>
          <t>National oil company</t>
        </is>
      </c>
      <c r="J766" t="inlineStr">
        <is>
          <t>Ravindra Patil</t>
        </is>
      </c>
      <c r="K766" s="70" t="n">
        <v>436500</v>
      </c>
      <c r="L766" s="71" t="n">
        <v>92.51000000000001</v>
      </c>
      <c r="M766" s="71" t="n">
        <v>40380615</v>
      </c>
      <c r="N766" s="71" t="n">
        <v>0</v>
      </c>
      <c r="O766" s="71" t="n">
        <v>40380615</v>
      </c>
      <c r="P766" s="71" t="n">
        <v>29881553.39</v>
      </c>
      <c r="Q766" s="71" t="n">
        <v>10499061.61</v>
      </c>
      <c r="R766" t="inlineStr">
        <is>
          <t>Refined</t>
        </is>
      </c>
      <c r="S766" t="inlineStr">
        <is>
          <t>Yes</t>
        </is>
      </c>
      <c r="T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SA100758</t>
        </is>
      </c>
      <c r="B767" s="68" t="n">
        <v>45765</v>
      </c>
      <c r="C767" s="69" t="n">
        <v>2025</v>
      </c>
      <c r="D767" t="inlineStr">
        <is>
          <t>Apr</t>
        </is>
      </c>
      <c r="E767" t="inlineStr">
        <is>
          <t>Middle East</t>
        </is>
      </c>
      <c r="F767" t="inlineStr">
        <is>
          <t>Saudi Arabia</t>
        </is>
      </c>
      <c r="G767" t="inlineStr">
        <is>
          <t>Arab Medium</t>
        </is>
      </c>
      <c r="H767" t="inlineStr">
        <is>
          <t>Domestic</t>
        </is>
      </c>
      <c r="I767" t="inlineStr">
        <is>
          <t>National oil company</t>
        </is>
      </c>
      <c r="J767" t="inlineStr">
        <is>
          <t>Arjun Mehta</t>
        </is>
      </c>
      <c r="K767" s="70" t="n">
        <v>765330</v>
      </c>
      <c r="L767" s="71" t="n">
        <v>77.62</v>
      </c>
      <c r="M767" s="71" t="n">
        <v>59404914.6</v>
      </c>
      <c r="N767" s="71" t="n">
        <v>0</v>
      </c>
      <c r="O767" s="71" t="n">
        <v>59404914.6</v>
      </c>
      <c r="P767" s="71" t="n">
        <v>13205423.84</v>
      </c>
      <c r="Q767" s="71" t="n">
        <v>46199490.76</v>
      </c>
      <c r="R767" t="inlineStr">
        <is>
          <t>Crude</t>
        </is>
      </c>
      <c r="S767" t="inlineStr">
        <is>
          <t>No</t>
        </is>
      </c>
      <c r="T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SA100759</t>
        </is>
      </c>
      <c r="B768" s="68" t="n">
        <v>45765</v>
      </c>
      <c r="C768" s="69" t="n">
        <v>2025</v>
      </c>
      <c r="D768" t="inlineStr">
        <is>
          <t>Apr</t>
        </is>
      </c>
      <c r="E768" t="inlineStr">
        <is>
          <t>Asia</t>
        </is>
      </c>
      <c r="F768" t="inlineStr">
        <is>
          <t>China</t>
        </is>
      </c>
      <c r="G768" t="inlineStr">
        <is>
          <t>Gasoline</t>
        </is>
      </c>
      <c r="H768" t="inlineStr">
        <is>
          <t>Term contract</t>
        </is>
      </c>
      <c r="I768" t="inlineStr">
        <is>
          <t>National oil company</t>
        </is>
      </c>
      <c r="J768" t="inlineStr">
        <is>
          <t>Wei Chen</t>
        </is>
      </c>
      <c r="K768" s="70" t="n">
        <v>384120</v>
      </c>
      <c r="L768" s="71" t="n">
        <v>94.59</v>
      </c>
      <c r="M768" s="71" t="n">
        <v>36333910.8</v>
      </c>
      <c r="N768" s="71" t="n">
        <v>0</v>
      </c>
      <c r="O768" s="71" t="n">
        <v>36333910.8</v>
      </c>
      <c r="P768" s="71" t="n">
        <v>27546080.57</v>
      </c>
      <c r="Q768" s="71" t="n">
        <v>8787830.23</v>
      </c>
      <c r="R768" t="inlineStr">
        <is>
          <t>Refined</t>
        </is>
      </c>
      <c r="S768" t="inlineStr">
        <is>
          <t>Yes</t>
        </is>
      </c>
      <c r="T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SA100760</t>
        </is>
      </c>
      <c r="B769" s="68" t="n">
        <v>45765</v>
      </c>
      <c r="C769" s="69" t="n">
        <v>2025</v>
      </c>
      <c r="D769" t="inlineStr">
        <is>
          <t>Apr</t>
        </is>
      </c>
      <c r="E769" t="inlineStr">
        <is>
          <t>Asia</t>
        </is>
      </c>
      <c r="F769" t="inlineStr">
        <is>
          <t>China</t>
        </is>
      </c>
      <c r="G769" t="inlineStr">
        <is>
          <t>Arab Light</t>
        </is>
      </c>
      <c r="H769" t="inlineStr">
        <is>
          <t>Term contract</t>
        </is>
      </c>
      <c r="I769" t="inlineStr">
        <is>
          <t>National oil company</t>
        </is>
      </c>
      <c r="J769" t="inlineStr">
        <is>
          <t>Shraddha Kulkarni</t>
        </is>
      </c>
      <c r="K769" s="70" t="n">
        <v>1470520</v>
      </c>
      <c r="L769" s="71" t="n">
        <v>84.56</v>
      </c>
      <c r="M769" s="71" t="n">
        <v>124347171.2</v>
      </c>
      <c r="N769" s="71" t="n">
        <v>0</v>
      </c>
      <c r="O769" s="71" t="n">
        <v>124347171.2</v>
      </c>
      <c r="P769" s="71" t="n">
        <v>26670365.78</v>
      </c>
      <c r="Q769" s="71" t="n">
        <v>97676805.42</v>
      </c>
      <c r="R769" t="inlineStr">
        <is>
          <t>Crude</t>
        </is>
      </c>
      <c r="S769" t="inlineStr">
        <is>
          <t>Yes</t>
        </is>
      </c>
      <c r="T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SA100761</t>
        </is>
      </c>
      <c r="B770" s="68" t="n">
        <v>45765</v>
      </c>
      <c r="C770" s="69" t="n">
        <v>2025</v>
      </c>
      <c r="D770" t="inlineStr">
        <is>
          <t>Apr</t>
        </is>
      </c>
      <c r="E770" t="inlineStr">
        <is>
          <t>Asia</t>
        </is>
      </c>
      <c r="F770" t="inlineStr">
        <is>
          <t>China</t>
        </is>
      </c>
      <c r="G770" t="inlineStr">
        <is>
          <t>Arab Heavy</t>
        </is>
      </c>
      <c r="H770" t="inlineStr">
        <is>
          <t>Term contract</t>
        </is>
      </c>
      <c r="I770" t="inlineStr">
        <is>
          <t>National oil company</t>
        </is>
      </c>
      <c r="J770" t="inlineStr">
        <is>
          <t>Fatima Al-Saud</t>
        </is>
      </c>
      <c r="K770" s="70" t="n">
        <v>1673250</v>
      </c>
      <c r="L770" s="71" t="n">
        <v>79.78</v>
      </c>
      <c r="M770" s="71" t="n">
        <v>133491885</v>
      </c>
      <c r="N770" s="71" t="n">
        <v>1334918.85</v>
      </c>
      <c r="O770" s="71" t="n">
        <v>132156966.15</v>
      </c>
      <c r="P770" s="71" t="n">
        <v>30252135.33</v>
      </c>
      <c r="Q770" s="71" t="n">
        <v>101904830.82</v>
      </c>
      <c r="R770" t="inlineStr">
        <is>
          <t>Crude</t>
        </is>
      </c>
      <c r="S770" t="inlineStr">
        <is>
          <t>Yes</t>
        </is>
      </c>
      <c r="T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SA100762</t>
        </is>
      </c>
      <c r="B771" s="68" t="n">
        <v>45765</v>
      </c>
      <c r="C771" s="69" t="n">
        <v>2025</v>
      </c>
      <c r="D771" t="inlineStr">
        <is>
          <t>Apr</t>
        </is>
      </c>
      <c r="E771" t="inlineStr">
        <is>
          <t>Asia</t>
        </is>
      </c>
      <c r="F771" t="inlineStr">
        <is>
          <t>Japan</t>
        </is>
      </c>
      <c r="G771" t="inlineStr">
        <is>
          <t>Arab Light</t>
        </is>
      </c>
      <c r="H771" t="inlineStr">
        <is>
          <t>Term contract</t>
        </is>
      </c>
      <c r="I771" t="inlineStr">
        <is>
          <t>Trader</t>
        </is>
      </c>
      <c r="J771" t="inlineStr">
        <is>
          <t>Hiroshi Tanaka</t>
        </is>
      </c>
      <c r="K771" s="70" t="n">
        <v>1520960</v>
      </c>
      <c r="L771" s="71" t="n">
        <v>88.84</v>
      </c>
      <c r="M771" s="71" t="n">
        <v>135122086.4</v>
      </c>
      <c r="N771" s="71" t="n">
        <v>0</v>
      </c>
      <c r="O771" s="71" t="n">
        <v>135122086.4</v>
      </c>
      <c r="P771" s="71" t="n">
        <v>27114369.76</v>
      </c>
      <c r="Q771" s="71" t="n">
        <v>108007716.64</v>
      </c>
      <c r="R771" t="inlineStr">
        <is>
          <t>Crude</t>
        </is>
      </c>
      <c r="S771" t="inlineStr">
        <is>
          <t>Yes</t>
        </is>
      </c>
      <c r="T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SA100763</t>
        </is>
      </c>
      <c r="B772" s="68" t="n">
        <v>45765</v>
      </c>
      <c r="C772" s="69" t="n">
        <v>2025</v>
      </c>
      <c r="D772" t="inlineStr">
        <is>
          <t>Apr</t>
        </is>
      </c>
      <c r="E772" t="inlineStr">
        <is>
          <t>Europe</t>
        </is>
      </c>
      <c r="F772" t="inlineStr">
        <is>
          <t>Italy</t>
        </is>
      </c>
      <c r="G772" t="inlineStr">
        <is>
          <t>Jet fuel</t>
        </is>
      </c>
      <c r="H772" t="inlineStr">
        <is>
          <t>Term contract</t>
        </is>
      </c>
      <c r="I772" t="inlineStr">
        <is>
          <t>National oil company</t>
        </is>
      </c>
      <c r="J772" t="inlineStr">
        <is>
          <t>Shraddha Kulkarni</t>
        </is>
      </c>
      <c r="K772" s="70" t="n">
        <v>414190</v>
      </c>
      <c r="L772" s="71" t="n">
        <v>104.12</v>
      </c>
      <c r="M772" s="71" t="n">
        <v>43125462.8</v>
      </c>
      <c r="N772" s="71" t="n">
        <v>862509.26</v>
      </c>
      <c r="O772" s="71" t="n">
        <v>42262953.54</v>
      </c>
      <c r="P772" s="71" t="n">
        <v>31220669.12</v>
      </c>
      <c r="Q772" s="71" t="n">
        <v>11042284.42</v>
      </c>
      <c r="R772" t="inlineStr">
        <is>
          <t>Refined</t>
        </is>
      </c>
      <c r="S772" t="inlineStr">
        <is>
          <t>Yes</t>
        </is>
      </c>
      <c r="T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SA100764</t>
        </is>
      </c>
      <c r="B773" s="68" t="n">
        <v>45766</v>
      </c>
      <c r="C773" s="69" t="n">
        <v>2025</v>
      </c>
      <c r="D773" t="inlineStr">
        <is>
          <t>Apr</t>
        </is>
      </c>
      <c r="E773" t="inlineStr">
        <is>
          <t>Asia</t>
        </is>
      </c>
      <c r="F773" t="inlineStr">
        <is>
          <t>Japan</t>
        </is>
      </c>
      <c r="G773" t="inlineStr">
        <is>
          <t>Diesel</t>
        </is>
      </c>
      <c r="H773" t="inlineStr">
        <is>
          <t>Term contract</t>
        </is>
      </c>
      <c r="I773" t="inlineStr">
        <is>
          <t>National oil company</t>
        </is>
      </c>
      <c r="J773" t="inlineStr">
        <is>
          <t>Wei Chen</t>
        </is>
      </c>
      <c r="K773" s="70" t="n">
        <v>145500</v>
      </c>
      <c r="L773" s="71" t="n">
        <v>97.88</v>
      </c>
      <c r="M773" s="71" t="n">
        <v>14241540</v>
      </c>
      <c r="N773" s="71" t="n">
        <v>0</v>
      </c>
      <c r="O773" s="71" t="n">
        <v>14241540</v>
      </c>
      <c r="P773" s="71" t="n">
        <v>10357062.61</v>
      </c>
      <c r="Q773" s="71" t="n">
        <v>3884477.39</v>
      </c>
      <c r="R773" t="inlineStr">
        <is>
          <t>Refined</t>
        </is>
      </c>
      <c r="S773" t="inlineStr">
        <is>
          <t>Yes</t>
        </is>
      </c>
      <c r="T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SA100765</t>
        </is>
      </c>
      <c r="B774" s="68" t="n">
        <v>45766</v>
      </c>
      <c r="C774" s="69" t="n">
        <v>2025</v>
      </c>
      <c r="D774" t="inlineStr">
        <is>
          <t>Apr</t>
        </is>
      </c>
      <c r="E774" t="inlineStr">
        <is>
          <t>Asia</t>
        </is>
      </c>
      <c r="F774" t="inlineStr">
        <is>
          <t>India</t>
        </is>
      </c>
      <c r="G774" t="inlineStr">
        <is>
          <t>Jet fuel</t>
        </is>
      </c>
      <c r="H774" t="inlineStr">
        <is>
          <t>Term contract</t>
        </is>
      </c>
      <c r="I774" t="inlineStr">
        <is>
          <t>National oil company</t>
        </is>
      </c>
      <c r="J774" t="inlineStr">
        <is>
          <t>Aisha Bello</t>
        </is>
      </c>
      <c r="K774" s="70" t="n">
        <v>294880</v>
      </c>
      <c r="L774" s="71" t="n">
        <v>90.84</v>
      </c>
      <c r="M774" s="71" t="n">
        <v>26786899.2</v>
      </c>
      <c r="N774" s="71" t="n">
        <v>535737.98</v>
      </c>
      <c r="O774" s="71" t="n">
        <v>26251161.22</v>
      </c>
      <c r="P774" s="71" t="n">
        <v>22265320.13</v>
      </c>
      <c r="Q774" s="71" t="n">
        <v>3985841.09</v>
      </c>
      <c r="R774" t="inlineStr">
        <is>
          <t>Refined</t>
        </is>
      </c>
      <c r="S774" t="inlineStr">
        <is>
          <t>Yes</t>
        </is>
      </c>
      <c r="T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SA100766</t>
        </is>
      </c>
      <c r="B775" s="68" t="n">
        <v>45766</v>
      </c>
      <c r="C775" s="69" t="n">
        <v>2025</v>
      </c>
      <c r="D775" t="inlineStr">
        <is>
          <t>Apr</t>
        </is>
      </c>
      <c r="E775" t="inlineStr">
        <is>
          <t>Europe</t>
        </is>
      </c>
      <c r="F775" t="inlineStr">
        <is>
          <t>France</t>
        </is>
      </c>
      <c r="G775" t="inlineStr">
        <is>
          <t>Arab Extra Light</t>
        </is>
      </c>
      <c r="H775" t="inlineStr">
        <is>
          <t>Term contract</t>
        </is>
      </c>
      <c r="I775" t="inlineStr">
        <is>
          <t>Trader</t>
        </is>
      </c>
      <c r="J775" t="inlineStr">
        <is>
          <t>Zoya Ahmed</t>
        </is>
      </c>
      <c r="K775" s="70" t="n">
        <v>820620</v>
      </c>
      <c r="L775" s="71" t="n">
        <v>77.95</v>
      </c>
      <c r="M775" s="71" t="n">
        <v>63967329</v>
      </c>
      <c r="N775" s="71" t="n">
        <v>0</v>
      </c>
      <c r="O775" s="71" t="n">
        <v>63967329</v>
      </c>
      <c r="P775" s="71" t="n">
        <v>14632406.53</v>
      </c>
      <c r="Q775" s="71" t="n">
        <v>49334922.47</v>
      </c>
      <c r="R775" t="inlineStr">
        <is>
          <t>Crude</t>
        </is>
      </c>
      <c r="S775" t="inlineStr">
        <is>
          <t>Yes</t>
        </is>
      </c>
      <c r="T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SA100767</t>
        </is>
      </c>
      <c r="B776" s="68" t="n">
        <v>45766</v>
      </c>
      <c r="C776" s="69" t="n">
        <v>2025</v>
      </c>
      <c r="D776" t="inlineStr">
        <is>
          <t>Apr</t>
        </is>
      </c>
      <c r="E776" t="inlineStr">
        <is>
          <t>Europe</t>
        </is>
      </c>
      <c r="F776" t="inlineStr">
        <is>
          <t>France</t>
        </is>
      </c>
      <c r="G776" t="inlineStr">
        <is>
          <t>Arab Light</t>
        </is>
      </c>
      <c r="H776" t="inlineStr">
        <is>
          <t>Term contract</t>
        </is>
      </c>
      <c r="I776" t="inlineStr">
        <is>
          <t>Refiner</t>
        </is>
      </c>
      <c r="J776" t="inlineStr">
        <is>
          <t>Kofi Mensah</t>
        </is>
      </c>
      <c r="K776" s="70" t="n">
        <v>1681980</v>
      </c>
      <c r="L776" s="71" t="n">
        <v>74.31</v>
      </c>
      <c r="M776" s="71" t="n">
        <v>124987933.8</v>
      </c>
      <c r="N776" s="71" t="n">
        <v>0</v>
      </c>
      <c r="O776" s="71" t="n">
        <v>124987933.8</v>
      </c>
      <c r="P776" s="71" t="n">
        <v>29314198.23</v>
      </c>
      <c r="Q776" s="71" t="n">
        <v>95673735.56999999</v>
      </c>
      <c r="R776" t="inlineStr">
        <is>
          <t>Crude</t>
        </is>
      </c>
      <c r="S776" t="inlineStr">
        <is>
          <t>Yes</t>
        </is>
      </c>
      <c r="T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SA100768</t>
        </is>
      </c>
      <c r="B777" s="68" t="n">
        <v>45766</v>
      </c>
      <c r="C777" s="69" t="n">
        <v>2025</v>
      </c>
      <c r="D777" t="inlineStr">
        <is>
          <t>Apr</t>
        </is>
      </c>
      <c r="E777" t="inlineStr">
        <is>
          <t>Asia</t>
        </is>
      </c>
      <c r="F777" t="inlineStr">
        <is>
          <t>Japan</t>
        </is>
      </c>
      <c r="G777" t="inlineStr">
        <is>
          <t>Arab Medium</t>
        </is>
      </c>
      <c r="H777" t="inlineStr">
        <is>
          <t>Spot</t>
        </is>
      </c>
      <c r="I777" t="inlineStr">
        <is>
          <t>Refiner</t>
        </is>
      </c>
      <c r="J777" t="inlineStr">
        <is>
          <t>Hiroshi Tanaka</t>
        </is>
      </c>
      <c r="K777" s="70" t="n">
        <v>1329870</v>
      </c>
      <c r="L777" s="71" t="n">
        <v>85.23</v>
      </c>
      <c r="M777" s="71" t="n">
        <v>113344820.1</v>
      </c>
      <c r="N777" s="71" t="n">
        <v>1133448.2</v>
      </c>
      <c r="O777" s="71" t="n">
        <v>112211371.9</v>
      </c>
      <c r="P777" s="71" t="n">
        <v>22813354.46</v>
      </c>
      <c r="Q777" s="71" t="n">
        <v>89398017.44</v>
      </c>
      <c r="R777" t="inlineStr">
        <is>
          <t>Crude</t>
        </is>
      </c>
      <c r="S777" t="inlineStr">
        <is>
          <t>Yes</t>
        </is>
      </c>
      <c r="T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SA100769</t>
        </is>
      </c>
      <c r="B778" s="68" t="n">
        <v>45766</v>
      </c>
      <c r="C778" s="69" t="n">
        <v>2025</v>
      </c>
      <c r="D778" t="inlineStr">
        <is>
          <t>Apr</t>
        </is>
      </c>
      <c r="E778" t="inlineStr">
        <is>
          <t>Asia</t>
        </is>
      </c>
      <c r="F778" t="inlineStr">
        <is>
          <t>Japan</t>
        </is>
      </c>
      <c r="G778" t="inlineStr">
        <is>
          <t>Arab Heavy</t>
        </is>
      </c>
      <c r="H778" t="inlineStr">
        <is>
          <t>Term contract</t>
        </is>
      </c>
      <c r="I778" t="inlineStr">
        <is>
          <t>National oil company</t>
        </is>
      </c>
      <c r="J778" t="inlineStr">
        <is>
          <t>Sophie Müller</t>
        </is>
      </c>
      <c r="K778" s="70" t="n">
        <v>691610</v>
      </c>
      <c r="L778" s="71" t="n">
        <v>70.42</v>
      </c>
      <c r="M778" s="71" t="n">
        <v>48703176.2</v>
      </c>
      <c r="N778" s="71" t="n">
        <v>974063.52</v>
      </c>
      <c r="O778" s="71" t="n">
        <v>47729112.68</v>
      </c>
      <c r="P778" s="71" t="n">
        <v>12233374.72</v>
      </c>
      <c r="Q778" s="71" t="n">
        <v>35495737.96</v>
      </c>
      <c r="R778" t="inlineStr">
        <is>
          <t>Crude</t>
        </is>
      </c>
      <c r="S778" t="inlineStr">
        <is>
          <t>Yes</t>
        </is>
      </c>
      <c r="T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SA100770</t>
        </is>
      </c>
      <c r="B779" s="68" t="n">
        <v>45766</v>
      </c>
      <c r="C779" s="69" t="n">
        <v>2025</v>
      </c>
      <c r="D779" t="inlineStr">
        <is>
          <t>Apr</t>
        </is>
      </c>
      <c r="E779" t="inlineStr">
        <is>
          <t>Middle East</t>
        </is>
      </c>
      <c r="F779" t="inlineStr">
        <is>
          <t>Saudi Arabia</t>
        </is>
      </c>
      <c r="G779" t="inlineStr">
        <is>
          <t>Diesel</t>
        </is>
      </c>
      <c r="H779" t="inlineStr">
        <is>
          <t>Domestic</t>
        </is>
      </c>
      <c r="I779" t="inlineStr">
        <is>
          <t>Refiner</t>
        </is>
      </c>
      <c r="J779" t="inlineStr">
        <is>
          <t>Arjun Mehta</t>
        </is>
      </c>
      <c r="K779" s="70" t="n">
        <v>111550</v>
      </c>
      <c r="L779" s="71" t="n">
        <v>102.97</v>
      </c>
      <c r="M779" s="71" t="n">
        <v>11486303.5</v>
      </c>
      <c r="N779" s="71" t="n">
        <v>0</v>
      </c>
      <c r="O779" s="71" t="n">
        <v>11486303.5</v>
      </c>
      <c r="P779" s="71" t="n">
        <v>7924254.59</v>
      </c>
      <c r="Q779" s="71" t="n">
        <v>3562048.91</v>
      </c>
      <c r="R779" t="inlineStr">
        <is>
          <t>Refined</t>
        </is>
      </c>
      <c r="S779" t="inlineStr">
        <is>
          <t>No</t>
        </is>
      </c>
      <c r="T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SA100771</t>
        </is>
      </c>
      <c r="B780" s="68" t="n">
        <v>45766</v>
      </c>
      <c r="C780" s="69" t="n">
        <v>2025</v>
      </c>
      <c r="D780" t="inlineStr">
        <is>
          <t>Apr</t>
        </is>
      </c>
      <c r="E780" t="inlineStr">
        <is>
          <t>Europe</t>
        </is>
      </c>
      <c r="F780" t="inlineStr">
        <is>
          <t>Italy</t>
        </is>
      </c>
      <c r="G780" t="inlineStr">
        <is>
          <t>Arab Light</t>
        </is>
      </c>
      <c r="H780" t="inlineStr">
        <is>
          <t>Term contract</t>
        </is>
      </c>
      <c r="I780" t="inlineStr">
        <is>
          <t>Trader</t>
        </is>
      </c>
      <c r="J780" t="inlineStr">
        <is>
          <t>Olivia Brown</t>
        </is>
      </c>
      <c r="K780" s="70" t="n">
        <v>740110</v>
      </c>
      <c r="L780" s="71" t="n">
        <v>89.34999999999999</v>
      </c>
      <c r="M780" s="71" t="n">
        <v>66128828.5</v>
      </c>
      <c r="N780" s="71" t="n">
        <v>661288.29</v>
      </c>
      <c r="O780" s="71" t="n">
        <v>65467540.21</v>
      </c>
      <c r="P780" s="71" t="n">
        <v>13279868.83</v>
      </c>
      <c r="Q780" s="71" t="n">
        <v>52187671.38</v>
      </c>
      <c r="R780" t="inlineStr">
        <is>
          <t>Crude</t>
        </is>
      </c>
      <c r="S780" t="inlineStr">
        <is>
          <t>Yes</t>
        </is>
      </c>
      <c r="T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SA100772</t>
        </is>
      </c>
      <c r="B781" s="68" t="n">
        <v>45766</v>
      </c>
      <c r="C781" s="69" t="n">
        <v>2025</v>
      </c>
      <c r="D781" t="inlineStr">
        <is>
          <t>Apr</t>
        </is>
      </c>
      <c r="E781" t="inlineStr">
        <is>
          <t>Asia</t>
        </is>
      </c>
      <c r="F781" t="inlineStr">
        <is>
          <t>India</t>
        </is>
      </c>
      <c r="G781" t="inlineStr">
        <is>
          <t>Arab Extra Light</t>
        </is>
      </c>
      <c r="H781" t="inlineStr">
        <is>
          <t>Term contract</t>
        </is>
      </c>
      <c r="I781" t="inlineStr">
        <is>
          <t>Trader</t>
        </is>
      </c>
      <c r="J781" t="inlineStr">
        <is>
          <t>Sara Rossi</t>
        </is>
      </c>
      <c r="K781" s="70" t="n">
        <v>313310</v>
      </c>
      <c r="L781" s="71" t="n">
        <v>88.95</v>
      </c>
      <c r="M781" s="71" t="n">
        <v>27868924.5</v>
      </c>
      <c r="N781" s="71" t="n">
        <v>278689.24</v>
      </c>
      <c r="O781" s="71" t="n">
        <v>27590235.26</v>
      </c>
      <c r="P781" s="71" t="n">
        <v>6018611.64</v>
      </c>
      <c r="Q781" s="71" t="n">
        <v>21571623.62</v>
      </c>
      <c r="R781" t="inlineStr">
        <is>
          <t>Crude</t>
        </is>
      </c>
      <c r="S781" t="inlineStr">
        <is>
          <t>Yes</t>
        </is>
      </c>
      <c r="T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SA100773</t>
        </is>
      </c>
      <c r="B782" s="68" t="n">
        <v>45767</v>
      </c>
      <c r="C782" s="69" t="n">
        <v>2025</v>
      </c>
      <c r="D782" t="inlineStr">
        <is>
          <t>Apr</t>
        </is>
      </c>
      <c r="E782" t="inlineStr">
        <is>
          <t>Asia</t>
        </is>
      </c>
      <c r="F782" t="inlineStr">
        <is>
          <t>Japan</t>
        </is>
      </c>
      <c r="G782" t="inlineStr">
        <is>
          <t>Arab Medium</t>
        </is>
      </c>
      <c r="H782" t="inlineStr">
        <is>
          <t>Spot</t>
        </is>
      </c>
      <c r="I782" t="inlineStr">
        <is>
          <t>Refiner</t>
        </is>
      </c>
      <c r="J782" t="inlineStr">
        <is>
          <t>Amir Khan</t>
        </is>
      </c>
      <c r="K782" s="70" t="n">
        <v>1071850</v>
      </c>
      <c r="L782" s="71" t="n">
        <v>85.3</v>
      </c>
      <c r="M782" s="71" t="n">
        <v>91428805</v>
      </c>
      <c r="N782" s="71" t="n">
        <v>914288.05</v>
      </c>
      <c r="O782" s="71" t="n">
        <v>90514516.95</v>
      </c>
      <c r="P782" s="71" t="n">
        <v>18225730.21</v>
      </c>
      <c r="Q782" s="71" t="n">
        <v>72288786.73999999</v>
      </c>
      <c r="R782" t="inlineStr">
        <is>
          <t>Crude</t>
        </is>
      </c>
      <c r="S782" t="inlineStr">
        <is>
          <t>Yes</t>
        </is>
      </c>
      <c r="T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SA100774</t>
        </is>
      </c>
      <c r="B783" s="68" t="n">
        <v>45767</v>
      </c>
      <c r="C783" s="69" t="n">
        <v>2025</v>
      </c>
      <c r="D783" t="inlineStr">
        <is>
          <t>Apr</t>
        </is>
      </c>
      <c r="E783" t="inlineStr">
        <is>
          <t>Asia</t>
        </is>
      </c>
      <c r="F783" t="inlineStr">
        <is>
          <t>India</t>
        </is>
      </c>
      <c r="G783" t="inlineStr">
        <is>
          <t>Arab Medium</t>
        </is>
      </c>
      <c r="H783" t="inlineStr">
        <is>
          <t>Term contract</t>
        </is>
      </c>
      <c r="I783" t="inlineStr">
        <is>
          <t>Refiner</t>
        </is>
      </c>
      <c r="J783" t="inlineStr">
        <is>
          <t>Sophie Müller</t>
        </is>
      </c>
      <c r="K783" s="70" t="n">
        <v>1618930</v>
      </c>
      <c r="L783" s="71" t="n">
        <v>86.08</v>
      </c>
      <c r="M783" s="71" t="n">
        <v>139357494.4</v>
      </c>
      <c r="N783" s="71" t="n">
        <v>1393574.94</v>
      </c>
      <c r="O783" s="71" t="n">
        <v>137963919.46</v>
      </c>
      <c r="P783" s="71" t="n">
        <v>28286121.05</v>
      </c>
      <c r="Q783" s="71" t="n">
        <v>109677798.41</v>
      </c>
      <c r="R783" t="inlineStr">
        <is>
          <t>Crude</t>
        </is>
      </c>
      <c r="S783" t="inlineStr">
        <is>
          <t>Yes</t>
        </is>
      </c>
      <c r="T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SA100775</t>
        </is>
      </c>
      <c r="B784" s="68" t="n">
        <v>45767</v>
      </c>
      <c r="C784" s="69" t="n">
        <v>2025</v>
      </c>
      <c r="D784" t="inlineStr">
        <is>
          <t>Apr</t>
        </is>
      </c>
      <c r="E784" t="inlineStr">
        <is>
          <t>Asia</t>
        </is>
      </c>
      <c r="F784" t="inlineStr">
        <is>
          <t>India</t>
        </is>
      </c>
      <c r="G784" t="inlineStr">
        <is>
          <t>Arab Light</t>
        </is>
      </c>
      <c r="H784" t="inlineStr">
        <is>
          <t>Term contract</t>
        </is>
      </c>
      <c r="I784" t="inlineStr">
        <is>
          <t>National oil company</t>
        </is>
      </c>
      <c r="J784" t="inlineStr">
        <is>
          <t>Ravindra Patil</t>
        </is>
      </c>
      <c r="K784" s="70" t="n">
        <v>666390</v>
      </c>
      <c r="L784" s="71" t="n">
        <v>84.39</v>
      </c>
      <c r="M784" s="71" t="n">
        <v>56236652.1</v>
      </c>
      <c r="N784" s="71" t="n">
        <v>0</v>
      </c>
      <c r="O784" s="71" t="n">
        <v>56236652.1</v>
      </c>
      <c r="P784" s="71" t="n">
        <v>12036015.97</v>
      </c>
      <c r="Q784" s="71" t="n">
        <v>44200636.13</v>
      </c>
      <c r="R784" t="inlineStr">
        <is>
          <t>Crude</t>
        </is>
      </c>
      <c r="S784" t="inlineStr">
        <is>
          <t>Yes</t>
        </is>
      </c>
      <c r="T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SA100776</t>
        </is>
      </c>
      <c r="B785" s="68" t="n">
        <v>45767</v>
      </c>
      <c r="C785" s="69" t="n">
        <v>2025</v>
      </c>
      <c r="D785" t="inlineStr">
        <is>
          <t>Apr</t>
        </is>
      </c>
      <c r="E785" t="inlineStr">
        <is>
          <t>Middle East</t>
        </is>
      </c>
      <c r="F785" t="inlineStr">
        <is>
          <t>UAE</t>
        </is>
      </c>
      <c r="G785" t="inlineStr">
        <is>
          <t>Arab Heavy</t>
        </is>
      </c>
      <c r="H785" t="inlineStr">
        <is>
          <t>Term contract</t>
        </is>
      </c>
      <c r="I785" t="inlineStr">
        <is>
          <t>National oil company</t>
        </is>
      </c>
      <c r="J785" t="inlineStr">
        <is>
          <t>Wei Chen</t>
        </is>
      </c>
      <c r="K785" s="70" t="n">
        <v>1183400</v>
      </c>
      <c r="L785" s="71" t="n">
        <v>81.84</v>
      </c>
      <c r="M785" s="71" t="n">
        <v>96849456</v>
      </c>
      <c r="N785" s="71" t="n">
        <v>968494.5600000001</v>
      </c>
      <c r="O785" s="71" t="n">
        <v>95880961.44</v>
      </c>
      <c r="P785" s="71" t="n">
        <v>21516749.63</v>
      </c>
      <c r="Q785" s="71" t="n">
        <v>74364211.81</v>
      </c>
      <c r="R785" t="inlineStr">
        <is>
          <t>Crude</t>
        </is>
      </c>
      <c r="S785" t="inlineStr">
        <is>
          <t>Yes</t>
        </is>
      </c>
      <c r="T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SA100777</t>
        </is>
      </c>
      <c r="B786" s="68" t="n">
        <v>45767</v>
      </c>
      <c r="C786" s="69" t="n">
        <v>2025</v>
      </c>
      <c r="D786" t="inlineStr">
        <is>
          <t>Apr</t>
        </is>
      </c>
      <c r="E786" t="inlineStr">
        <is>
          <t>Asia</t>
        </is>
      </c>
      <c r="F786" t="inlineStr">
        <is>
          <t>India</t>
        </is>
      </c>
      <c r="G786" t="inlineStr">
        <is>
          <t>Arab Extra Light</t>
        </is>
      </c>
      <c r="H786" t="inlineStr">
        <is>
          <t>Term contract</t>
        </is>
      </c>
      <c r="I786" t="inlineStr">
        <is>
          <t>Refiner</t>
        </is>
      </c>
      <c r="J786" t="inlineStr">
        <is>
          <t>Lucas Martin</t>
        </is>
      </c>
      <c r="K786" s="70" t="n">
        <v>563570</v>
      </c>
      <c r="L786" s="71" t="n">
        <v>79.05</v>
      </c>
      <c r="M786" s="71" t="n">
        <v>44550208.5</v>
      </c>
      <c r="N786" s="71" t="n">
        <v>891004.17</v>
      </c>
      <c r="O786" s="71" t="n">
        <v>43659204.33</v>
      </c>
      <c r="P786" s="71" t="n">
        <v>10405142.26</v>
      </c>
      <c r="Q786" s="71" t="n">
        <v>33254062.07</v>
      </c>
      <c r="R786" t="inlineStr">
        <is>
          <t>Crude</t>
        </is>
      </c>
      <c r="S786" t="inlineStr">
        <is>
          <t>Yes</t>
        </is>
      </c>
      <c r="T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SA100778</t>
        </is>
      </c>
      <c r="B787" s="68" t="n">
        <v>45767</v>
      </c>
      <c r="C787" s="69" t="n">
        <v>2025</v>
      </c>
      <c r="D787" t="inlineStr">
        <is>
          <t>Apr</t>
        </is>
      </c>
      <c r="E787" t="inlineStr">
        <is>
          <t>Asia</t>
        </is>
      </c>
      <c r="F787" t="inlineStr">
        <is>
          <t>South Korea</t>
        </is>
      </c>
      <c r="G787" t="inlineStr">
        <is>
          <t>Arab Light</t>
        </is>
      </c>
      <c r="H787" t="inlineStr">
        <is>
          <t>Term contract</t>
        </is>
      </c>
      <c r="I787" t="inlineStr">
        <is>
          <t>Refiner</t>
        </is>
      </c>
      <c r="J787" t="inlineStr">
        <is>
          <t>Liam O'Brien</t>
        </is>
      </c>
      <c r="K787" s="70" t="n">
        <v>1905080</v>
      </c>
      <c r="L787" s="71" t="n">
        <v>77.34</v>
      </c>
      <c r="M787" s="71" t="n">
        <v>147338887.2</v>
      </c>
      <c r="N787" s="71" t="n">
        <v>0</v>
      </c>
      <c r="O787" s="71" t="n">
        <v>147338887.2</v>
      </c>
      <c r="P787" s="71" t="n">
        <v>33644623.51</v>
      </c>
      <c r="Q787" s="71" t="n">
        <v>113694263.69</v>
      </c>
      <c r="R787" t="inlineStr">
        <is>
          <t>Crude</t>
        </is>
      </c>
      <c r="S787" t="inlineStr">
        <is>
          <t>Yes</t>
        </is>
      </c>
      <c r="T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SA100779</t>
        </is>
      </c>
      <c r="B788" s="68" t="n">
        <v>45767</v>
      </c>
      <c r="C788" s="69" t="n">
        <v>2025</v>
      </c>
      <c r="D788" t="inlineStr">
        <is>
          <t>Apr</t>
        </is>
      </c>
      <c r="E788" t="inlineStr">
        <is>
          <t>Asia</t>
        </is>
      </c>
      <c r="F788" t="inlineStr">
        <is>
          <t>India</t>
        </is>
      </c>
      <c r="G788" t="inlineStr">
        <is>
          <t>Arab Light</t>
        </is>
      </c>
      <c r="H788" t="inlineStr">
        <is>
          <t>Term contract</t>
        </is>
      </c>
      <c r="I788" t="inlineStr">
        <is>
          <t>Refiner</t>
        </is>
      </c>
      <c r="J788" t="inlineStr">
        <is>
          <t>Priya Nair</t>
        </is>
      </c>
      <c r="K788" s="70" t="n">
        <v>1782860</v>
      </c>
      <c r="L788" s="71" t="n">
        <v>79.09</v>
      </c>
      <c r="M788" s="71" t="n">
        <v>141006397.4</v>
      </c>
      <c r="N788" s="71" t="n">
        <v>1410063.97</v>
      </c>
      <c r="O788" s="71" t="n">
        <v>139596333.43</v>
      </c>
      <c r="P788" s="71" t="n">
        <v>33395833.6</v>
      </c>
      <c r="Q788" s="71" t="n">
        <v>106200499.83</v>
      </c>
      <c r="R788" t="inlineStr">
        <is>
          <t>Crude</t>
        </is>
      </c>
      <c r="S788" t="inlineStr">
        <is>
          <t>Yes</t>
        </is>
      </c>
      <c r="T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SA100780</t>
        </is>
      </c>
      <c r="B789" s="68" t="n">
        <v>45767</v>
      </c>
      <c r="C789" s="69" t="n">
        <v>2025</v>
      </c>
      <c r="D789" t="inlineStr">
        <is>
          <t>Apr</t>
        </is>
      </c>
      <c r="E789" t="inlineStr">
        <is>
          <t>Europe</t>
        </is>
      </c>
      <c r="F789" t="inlineStr">
        <is>
          <t>Netherlands</t>
        </is>
      </c>
      <c r="G789" t="inlineStr">
        <is>
          <t>Arab Extra Light</t>
        </is>
      </c>
      <c r="H789" t="inlineStr">
        <is>
          <t>Term contract</t>
        </is>
      </c>
      <c r="I789" t="inlineStr">
        <is>
          <t>Refiner</t>
        </is>
      </c>
      <c r="J789" t="inlineStr">
        <is>
          <t>Sophie Müller</t>
        </is>
      </c>
      <c r="K789" s="70" t="n">
        <v>1700410</v>
      </c>
      <c r="L789" s="71" t="n">
        <v>85.90000000000001</v>
      </c>
      <c r="M789" s="71" t="n">
        <v>146065219</v>
      </c>
      <c r="N789" s="71" t="n">
        <v>1460652.19</v>
      </c>
      <c r="O789" s="71" t="n">
        <v>144604566.81</v>
      </c>
      <c r="P789" s="71" t="n">
        <v>30831254.14</v>
      </c>
      <c r="Q789" s="71" t="n">
        <v>113773312.67</v>
      </c>
      <c r="R789" t="inlineStr">
        <is>
          <t>Crude</t>
        </is>
      </c>
      <c r="S789" t="inlineStr">
        <is>
          <t>Yes</t>
        </is>
      </c>
      <c r="T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SA100781</t>
        </is>
      </c>
      <c r="B790" s="68" t="n">
        <v>45768</v>
      </c>
      <c r="C790" s="69" t="n">
        <v>2025</v>
      </c>
      <c r="D790" t="inlineStr">
        <is>
          <t>Apr</t>
        </is>
      </c>
      <c r="E790" t="inlineStr">
        <is>
          <t>Middle East</t>
        </is>
      </c>
      <c r="F790" t="inlineStr">
        <is>
          <t>Saudi Arabia</t>
        </is>
      </c>
      <c r="G790" t="inlineStr">
        <is>
          <t>Arab Light</t>
        </is>
      </c>
      <c r="H790" t="inlineStr">
        <is>
          <t>Domestic</t>
        </is>
      </c>
      <c r="I790" t="inlineStr">
        <is>
          <t>Refiner</t>
        </is>
      </c>
      <c r="J790" t="inlineStr">
        <is>
          <t>Ruhi Shaikh</t>
        </is>
      </c>
      <c r="K790" s="70" t="n">
        <v>1902170</v>
      </c>
      <c r="L790" s="71" t="n">
        <v>83.23999999999999</v>
      </c>
      <c r="M790" s="71" t="n">
        <v>158336630.8</v>
      </c>
      <c r="N790" s="71" t="n">
        <v>0</v>
      </c>
      <c r="O790" s="71" t="n">
        <v>158336630.8</v>
      </c>
      <c r="P790" s="71" t="n">
        <v>33961553.17</v>
      </c>
      <c r="Q790" s="71" t="n">
        <v>124375077.63</v>
      </c>
      <c r="R790" t="inlineStr">
        <is>
          <t>Crude</t>
        </is>
      </c>
      <c r="S790" t="inlineStr">
        <is>
          <t>No</t>
        </is>
      </c>
      <c r="T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SA100782</t>
        </is>
      </c>
      <c r="B791" s="68" t="n">
        <v>45768</v>
      </c>
      <c r="C791" s="69" t="n">
        <v>2025</v>
      </c>
      <c r="D791" t="inlineStr">
        <is>
          <t>Apr</t>
        </is>
      </c>
      <c r="E791" t="inlineStr">
        <is>
          <t>Asia</t>
        </is>
      </c>
      <c r="F791" t="inlineStr">
        <is>
          <t>Japan</t>
        </is>
      </c>
      <c r="G791" t="inlineStr">
        <is>
          <t>Diesel</t>
        </is>
      </c>
      <c r="H791" t="inlineStr">
        <is>
          <t>Term contract</t>
        </is>
      </c>
      <c r="I791" t="inlineStr">
        <is>
          <t>National oil company</t>
        </is>
      </c>
      <c r="J791" t="inlineStr">
        <is>
          <t>Liam O'Brien</t>
        </is>
      </c>
      <c r="K791" s="70" t="n">
        <v>517010</v>
      </c>
      <c r="L791" s="71" t="n">
        <v>89.90000000000001</v>
      </c>
      <c r="M791" s="71" t="n">
        <v>46479199</v>
      </c>
      <c r="N791" s="71" t="n">
        <v>929583.98</v>
      </c>
      <c r="O791" s="71" t="n">
        <v>45549615.02</v>
      </c>
      <c r="P791" s="71" t="n">
        <v>37390009.83</v>
      </c>
      <c r="Q791" s="71" t="n">
        <v>8159605.19</v>
      </c>
      <c r="R791" t="inlineStr">
        <is>
          <t>Refined</t>
        </is>
      </c>
      <c r="S791" t="inlineStr">
        <is>
          <t>Yes</t>
        </is>
      </c>
      <c r="T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SA100783</t>
        </is>
      </c>
      <c r="B792" s="68" t="n">
        <v>45768</v>
      </c>
      <c r="C792" s="69" t="n">
        <v>2025</v>
      </c>
      <c r="D792" t="inlineStr">
        <is>
          <t>Apr</t>
        </is>
      </c>
      <c r="E792" t="inlineStr">
        <is>
          <t>Europe</t>
        </is>
      </c>
      <c r="F792" t="inlineStr">
        <is>
          <t>Netherlands</t>
        </is>
      </c>
      <c r="G792" t="inlineStr">
        <is>
          <t>Arab Light</t>
        </is>
      </c>
      <c r="H792" t="inlineStr">
        <is>
          <t>Spot</t>
        </is>
      </c>
      <c r="I792" t="inlineStr">
        <is>
          <t>Refiner</t>
        </is>
      </c>
      <c r="J792" t="inlineStr">
        <is>
          <t>Amir Khan</t>
        </is>
      </c>
      <c r="K792" s="70" t="n">
        <v>804130</v>
      </c>
      <c r="L792" s="71" t="n">
        <v>87.28</v>
      </c>
      <c r="M792" s="71" t="n">
        <v>70184466.40000001</v>
      </c>
      <c r="N792" s="71" t="n">
        <v>0</v>
      </c>
      <c r="O792" s="71" t="n">
        <v>70184466.40000001</v>
      </c>
      <c r="P792" s="71" t="n">
        <v>14505642.84</v>
      </c>
      <c r="Q792" s="71" t="n">
        <v>55678823.56</v>
      </c>
      <c r="R792" t="inlineStr">
        <is>
          <t>Crude</t>
        </is>
      </c>
      <c r="S792" t="inlineStr">
        <is>
          <t>Yes</t>
        </is>
      </c>
      <c r="T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SA100784</t>
        </is>
      </c>
      <c r="B793" s="68" t="n">
        <v>45768</v>
      </c>
      <c r="C793" s="69" t="n">
        <v>2025</v>
      </c>
      <c r="D793" t="inlineStr">
        <is>
          <t>Apr</t>
        </is>
      </c>
      <c r="E793" t="inlineStr">
        <is>
          <t>Asia</t>
        </is>
      </c>
      <c r="F793" t="inlineStr">
        <is>
          <t>Japan</t>
        </is>
      </c>
      <c r="G793" t="inlineStr">
        <is>
          <t>Arab Extra Light</t>
        </is>
      </c>
      <c r="H793" t="inlineStr">
        <is>
          <t>Term contract</t>
        </is>
      </c>
      <c r="I793" t="inlineStr">
        <is>
          <t>Trader</t>
        </is>
      </c>
      <c r="J793" t="inlineStr">
        <is>
          <t>Omar Haddad</t>
        </is>
      </c>
      <c r="K793" s="70" t="n">
        <v>334650</v>
      </c>
      <c r="L793" s="71" t="n">
        <v>87.88</v>
      </c>
      <c r="M793" s="71" t="n">
        <v>29409042</v>
      </c>
      <c r="N793" s="71" t="n">
        <v>588180.84</v>
      </c>
      <c r="O793" s="71" t="n">
        <v>28820861.16</v>
      </c>
      <c r="P793" s="71" t="n">
        <v>6118933.99</v>
      </c>
      <c r="Q793" s="71" t="n">
        <v>22701927.17</v>
      </c>
      <c r="R793" t="inlineStr">
        <is>
          <t>Crude</t>
        </is>
      </c>
      <c r="S793" t="inlineStr">
        <is>
          <t>Yes</t>
        </is>
      </c>
      <c r="T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SA100785</t>
        </is>
      </c>
      <c r="B794" s="68" t="n">
        <v>45769</v>
      </c>
      <c r="C794" s="69" t="n">
        <v>2025</v>
      </c>
      <c r="D794" t="inlineStr">
        <is>
          <t>Apr</t>
        </is>
      </c>
      <c r="E794" t="inlineStr">
        <is>
          <t>Asia</t>
        </is>
      </c>
      <c r="F794" t="inlineStr">
        <is>
          <t>China</t>
        </is>
      </c>
      <c r="G794" t="inlineStr">
        <is>
          <t>Arab Heavy</t>
        </is>
      </c>
      <c r="H794" t="inlineStr">
        <is>
          <t>Term contract</t>
        </is>
      </c>
      <c r="I794" t="inlineStr">
        <is>
          <t>National oil company</t>
        </is>
      </c>
      <c r="J794" t="inlineStr">
        <is>
          <t>Amir Khan</t>
        </is>
      </c>
      <c r="K794" s="70" t="n">
        <v>1852700</v>
      </c>
      <c r="L794" s="71" t="n">
        <v>73.95999999999999</v>
      </c>
      <c r="M794" s="71" t="n">
        <v>137025692</v>
      </c>
      <c r="N794" s="71" t="n">
        <v>0</v>
      </c>
      <c r="O794" s="71" t="n">
        <v>137025692</v>
      </c>
      <c r="P794" s="71" t="n">
        <v>31878692.38</v>
      </c>
      <c r="Q794" s="71" t="n">
        <v>105146999.62</v>
      </c>
      <c r="R794" t="inlineStr">
        <is>
          <t>Crude</t>
        </is>
      </c>
      <c r="S794" t="inlineStr">
        <is>
          <t>Yes</t>
        </is>
      </c>
      <c r="T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SA100786</t>
        </is>
      </c>
      <c r="B795" s="68" t="n">
        <v>45769</v>
      </c>
      <c r="C795" s="69" t="n">
        <v>2025</v>
      </c>
      <c r="D795" t="inlineStr">
        <is>
          <t>Apr</t>
        </is>
      </c>
      <c r="E795" t="inlineStr">
        <is>
          <t>Middle East</t>
        </is>
      </c>
      <c r="F795" t="inlineStr">
        <is>
          <t>UAE</t>
        </is>
      </c>
      <c r="G795" t="inlineStr">
        <is>
          <t>Arab Light</t>
        </is>
      </c>
      <c r="H795" t="inlineStr">
        <is>
          <t>Term contract</t>
        </is>
      </c>
      <c r="I795" t="inlineStr">
        <is>
          <t>Refiner</t>
        </is>
      </c>
      <c r="J795" t="inlineStr">
        <is>
          <t>Arjun Mehta</t>
        </is>
      </c>
      <c r="K795" s="70" t="n">
        <v>1249360</v>
      </c>
      <c r="L795" s="71" t="n">
        <v>81.77</v>
      </c>
      <c r="M795" s="71" t="n">
        <v>102160167.2</v>
      </c>
      <c r="N795" s="71" t="n">
        <v>2043203.34</v>
      </c>
      <c r="O795" s="71" t="n">
        <v>100116963.86</v>
      </c>
      <c r="P795" s="71" t="n">
        <v>23000283.4</v>
      </c>
      <c r="Q795" s="71" t="n">
        <v>77116680.45999999</v>
      </c>
      <c r="R795" t="inlineStr">
        <is>
          <t>Crude</t>
        </is>
      </c>
      <c r="S795" t="inlineStr">
        <is>
          <t>Yes</t>
        </is>
      </c>
      <c r="T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SA100787</t>
        </is>
      </c>
      <c r="B796" s="68" t="n">
        <v>45769</v>
      </c>
      <c r="C796" s="69" t="n">
        <v>2025</v>
      </c>
      <c r="D796" t="inlineStr">
        <is>
          <t>Apr</t>
        </is>
      </c>
      <c r="E796" t="inlineStr">
        <is>
          <t>Asia</t>
        </is>
      </c>
      <c r="F796" t="inlineStr">
        <is>
          <t>India</t>
        </is>
      </c>
      <c r="G796" t="inlineStr">
        <is>
          <t>Arab Medium</t>
        </is>
      </c>
      <c r="H796" t="inlineStr">
        <is>
          <t>Term contract</t>
        </is>
      </c>
      <c r="I796" t="inlineStr">
        <is>
          <t>National oil company</t>
        </is>
      </c>
      <c r="J796" t="inlineStr">
        <is>
          <t>Omar Haddad</t>
        </is>
      </c>
      <c r="K796" s="70" t="n">
        <v>336590</v>
      </c>
      <c r="L796" s="71" t="n">
        <v>85.43000000000001</v>
      </c>
      <c r="M796" s="71" t="n">
        <v>28754883.7</v>
      </c>
      <c r="N796" s="71" t="n">
        <v>0</v>
      </c>
      <c r="O796" s="71" t="n">
        <v>28754883.7</v>
      </c>
      <c r="P796" s="71" t="n">
        <v>5917206.6</v>
      </c>
      <c r="Q796" s="71" t="n">
        <v>22837677.1</v>
      </c>
      <c r="R796" t="inlineStr">
        <is>
          <t>Crude</t>
        </is>
      </c>
      <c r="S796" t="inlineStr">
        <is>
          <t>Yes</t>
        </is>
      </c>
      <c r="T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SA100788</t>
        </is>
      </c>
      <c r="B797" s="68" t="n">
        <v>45769</v>
      </c>
      <c r="C797" s="69" t="n">
        <v>2025</v>
      </c>
      <c r="D797" t="inlineStr">
        <is>
          <t>Apr</t>
        </is>
      </c>
      <c r="E797" t="inlineStr">
        <is>
          <t>Asia</t>
        </is>
      </c>
      <c r="F797" t="inlineStr">
        <is>
          <t>Japan</t>
        </is>
      </c>
      <c r="G797" t="inlineStr">
        <is>
          <t>Arab Light</t>
        </is>
      </c>
      <c r="H797" t="inlineStr">
        <is>
          <t>Term contract</t>
        </is>
      </c>
      <c r="I797" t="inlineStr">
        <is>
          <t>Refiner</t>
        </is>
      </c>
      <c r="J797" t="inlineStr">
        <is>
          <t>Wei Chen</t>
        </is>
      </c>
      <c r="K797" s="70" t="n">
        <v>1067000</v>
      </c>
      <c r="L797" s="71" t="n">
        <v>81.18000000000001</v>
      </c>
      <c r="M797" s="71" t="n">
        <v>86619060</v>
      </c>
      <c r="N797" s="71" t="n">
        <v>0</v>
      </c>
      <c r="O797" s="71" t="n">
        <v>86619060</v>
      </c>
      <c r="P797" s="71" t="n">
        <v>18598708.73</v>
      </c>
      <c r="Q797" s="71" t="n">
        <v>68020351.27</v>
      </c>
      <c r="R797" t="inlineStr">
        <is>
          <t>Crude</t>
        </is>
      </c>
      <c r="S797" t="inlineStr">
        <is>
          <t>Yes</t>
        </is>
      </c>
      <c r="T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SA100789</t>
        </is>
      </c>
      <c r="B798" s="68" t="n">
        <v>45769</v>
      </c>
      <c r="C798" s="69" t="n">
        <v>2025</v>
      </c>
      <c r="D798" t="inlineStr">
        <is>
          <t>Apr</t>
        </is>
      </c>
      <c r="E798" t="inlineStr">
        <is>
          <t>Europe</t>
        </is>
      </c>
      <c r="F798" t="inlineStr">
        <is>
          <t>Italy</t>
        </is>
      </c>
      <c r="G798" t="inlineStr">
        <is>
          <t>Arab Light</t>
        </is>
      </c>
      <c r="H798" t="inlineStr">
        <is>
          <t>Term contract</t>
        </is>
      </c>
      <c r="I798" t="inlineStr">
        <is>
          <t>Trader</t>
        </is>
      </c>
      <c r="J798" t="inlineStr">
        <is>
          <t>Fatima Al-Saud</t>
        </is>
      </c>
      <c r="K798" s="70" t="n">
        <v>1290100</v>
      </c>
      <c r="L798" s="71" t="n">
        <v>80.67</v>
      </c>
      <c r="M798" s="71" t="n">
        <v>104072367</v>
      </c>
      <c r="N798" s="71" t="n">
        <v>0</v>
      </c>
      <c r="O798" s="71" t="n">
        <v>104072367</v>
      </c>
      <c r="P798" s="71" t="n">
        <v>22749497.32</v>
      </c>
      <c r="Q798" s="71" t="n">
        <v>81322869.68000001</v>
      </c>
      <c r="R798" t="inlineStr">
        <is>
          <t>Crude</t>
        </is>
      </c>
      <c r="S798" t="inlineStr">
        <is>
          <t>Yes</t>
        </is>
      </c>
      <c r="T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SA100790</t>
        </is>
      </c>
      <c r="B799" s="68" t="n">
        <v>45770</v>
      </c>
      <c r="C799" s="69" t="n">
        <v>2025</v>
      </c>
      <c r="D799" t="inlineStr">
        <is>
          <t>Apr</t>
        </is>
      </c>
      <c r="E799" t="inlineStr">
        <is>
          <t>Asia</t>
        </is>
      </c>
      <c r="F799" t="inlineStr">
        <is>
          <t>India</t>
        </is>
      </c>
      <c r="G799" t="inlineStr">
        <is>
          <t>Arab Medium</t>
        </is>
      </c>
      <c r="H799" t="inlineStr">
        <is>
          <t>Term contract</t>
        </is>
      </c>
      <c r="I799" t="inlineStr">
        <is>
          <t>National oil company</t>
        </is>
      </c>
      <c r="J799" t="inlineStr">
        <is>
          <t>Hiroshi Tanaka</t>
        </is>
      </c>
      <c r="K799" s="70" t="n">
        <v>770180</v>
      </c>
      <c r="L799" s="71" t="n">
        <v>79.37</v>
      </c>
      <c r="M799" s="71" t="n">
        <v>61129186.6</v>
      </c>
      <c r="N799" s="71" t="n">
        <v>0</v>
      </c>
      <c r="O799" s="71" t="n">
        <v>61129186.6</v>
      </c>
      <c r="P799" s="71" t="n">
        <v>14064770.71</v>
      </c>
      <c r="Q799" s="71" t="n">
        <v>47064415.89</v>
      </c>
      <c r="R799" t="inlineStr">
        <is>
          <t>Crude</t>
        </is>
      </c>
      <c r="S799" t="inlineStr">
        <is>
          <t>Yes</t>
        </is>
      </c>
      <c r="T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SA100791</t>
        </is>
      </c>
      <c r="B800" s="68" t="n">
        <v>45770</v>
      </c>
      <c r="C800" s="69" t="n">
        <v>2025</v>
      </c>
      <c r="D800" t="inlineStr">
        <is>
          <t>Apr</t>
        </is>
      </c>
      <c r="E800" t="inlineStr">
        <is>
          <t>Middle East</t>
        </is>
      </c>
      <c r="F800" t="inlineStr">
        <is>
          <t>UAE</t>
        </is>
      </c>
      <c r="G800" t="inlineStr">
        <is>
          <t>Arab Light</t>
        </is>
      </c>
      <c r="H800" t="inlineStr">
        <is>
          <t>Term contract</t>
        </is>
      </c>
      <c r="I800" t="inlineStr">
        <is>
          <t>Refiner</t>
        </is>
      </c>
      <c r="J800" t="inlineStr">
        <is>
          <t>Lucas Martin</t>
        </is>
      </c>
      <c r="K800" s="70" t="n">
        <v>1649000</v>
      </c>
      <c r="L800" s="71" t="n">
        <v>85.56</v>
      </c>
      <c r="M800" s="71" t="n">
        <v>141088440</v>
      </c>
      <c r="N800" s="71" t="n">
        <v>0</v>
      </c>
      <c r="O800" s="71" t="n">
        <v>141088440</v>
      </c>
      <c r="P800" s="71" t="n">
        <v>28680339.42</v>
      </c>
      <c r="Q800" s="71" t="n">
        <v>112408100.58</v>
      </c>
      <c r="R800" t="inlineStr">
        <is>
          <t>Crude</t>
        </is>
      </c>
      <c r="S800" t="inlineStr">
        <is>
          <t>Yes</t>
        </is>
      </c>
      <c r="T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SA100792</t>
        </is>
      </c>
      <c r="B801" s="68" t="n">
        <v>45770</v>
      </c>
      <c r="C801" s="69" t="n">
        <v>2025</v>
      </c>
      <c r="D801" t="inlineStr">
        <is>
          <t>Apr</t>
        </is>
      </c>
      <c r="E801" t="inlineStr">
        <is>
          <t>Europe</t>
        </is>
      </c>
      <c r="F801" t="inlineStr">
        <is>
          <t>Netherlands</t>
        </is>
      </c>
      <c r="G801" t="inlineStr">
        <is>
          <t>Arab Heavy</t>
        </is>
      </c>
      <c r="H801" t="inlineStr">
        <is>
          <t>Spot</t>
        </is>
      </c>
      <c r="I801" t="inlineStr">
        <is>
          <t>National oil company</t>
        </is>
      </c>
      <c r="J801" t="inlineStr">
        <is>
          <t>Hiroshi Tanaka</t>
        </is>
      </c>
      <c r="K801" s="70" t="n">
        <v>1384190</v>
      </c>
      <c r="L801" s="71" t="n">
        <v>72.15000000000001</v>
      </c>
      <c r="M801" s="71" t="n">
        <v>99869308.5</v>
      </c>
      <c r="N801" s="71" t="n">
        <v>998693.08</v>
      </c>
      <c r="O801" s="71" t="n">
        <v>98870615.42</v>
      </c>
      <c r="P801" s="71" t="n">
        <v>24602616.61</v>
      </c>
      <c r="Q801" s="71" t="n">
        <v>74267998.81</v>
      </c>
      <c r="R801" t="inlineStr">
        <is>
          <t>Crude</t>
        </is>
      </c>
      <c r="S801" t="inlineStr">
        <is>
          <t>Yes</t>
        </is>
      </c>
      <c r="T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SA100793</t>
        </is>
      </c>
      <c r="B802" s="68" t="n">
        <v>45770</v>
      </c>
      <c r="C802" s="69" t="n">
        <v>2025</v>
      </c>
      <c r="D802" t="inlineStr">
        <is>
          <t>Apr</t>
        </is>
      </c>
      <c r="E802" t="inlineStr">
        <is>
          <t>Middle East</t>
        </is>
      </c>
      <c r="F802" t="inlineStr">
        <is>
          <t>Bahrain</t>
        </is>
      </c>
      <c r="G802" t="inlineStr">
        <is>
          <t>Arab Heavy</t>
        </is>
      </c>
      <c r="H802" t="inlineStr">
        <is>
          <t>Term contract</t>
        </is>
      </c>
      <c r="I802" t="inlineStr">
        <is>
          <t>Refiner</t>
        </is>
      </c>
      <c r="J802" t="inlineStr">
        <is>
          <t>Arjun Mehta</t>
        </is>
      </c>
      <c r="K802" s="70" t="n">
        <v>1875010</v>
      </c>
      <c r="L802" s="71" t="n">
        <v>74.14</v>
      </c>
      <c r="M802" s="71" t="n">
        <v>139013241.4</v>
      </c>
      <c r="N802" s="71" t="n">
        <v>1390132.41</v>
      </c>
      <c r="O802" s="71" t="n">
        <v>137623108.99</v>
      </c>
      <c r="P802" s="71" t="n">
        <v>32484162.24</v>
      </c>
      <c r="Q802" s="71" t="n">
        <v>105138946.75</v>
      </c>
      <c r="R802" t="inlineStr">
        <is>
          <t>Crude</t>
        </is>
      </c>
      <c r="S802" t="inlineStr">
        <is>
          <t>Yes</t>
        </is>
      </c>
      <c r="T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SA100794</t>
        </is>
      </c>
      <c r="B803" s="68" t="n">
        <v>45770</v>
      </c>
      <c r="C803" s="69" t="n">
        <v>2025</v>
      </c>
      <c r="D803" t="inlineStr">
        <is>
          <t>Apr</t>
        </is>
      </c>
      <c r="E803" t="inlineStr">
        <is>
          <t>Middle East</t>
        </is>
      </c>
      <c r="F803" t="inlineStr">
        <is>
          <t>Saudi Arabia</t>
        </is>
      </c>
      <c r="G803" t="inlineStr">
        <is>
          <t>Arab Medium</t>
        </is>
      </c>
      <c r="H803" t="inlineStr">
        <is>
          <t>Domestic</t>
        </is>
      </c>
      <c r="I803" t="inlineStr">
        <is>
          <t>National oil company</t>
        </is>
      </c>
      <c r="J803" t="inlineStr">
        <is>
          <t>Priya Nair</t>
        </is>
      </c>
      <c r="K803" s="70" t="n">
        <v>725560</v>
      </c>
      <c r="L803" s="71" t="n">
        <v>83.92</v>
      </c>
      <c r="M803" s="71" t="n">
        <v>60888995.2</v>
      </c>
      <c r="N803" s="71" t="n">
        <v>0</v>
      </c>
      <c r="O803" s="71" t="n">
        <v>60888995.2</v>
      </c>
      <c r="P803" s="71" t="n">
        <v>12714083.35</v>
      </c>
      <c r="Q803" s="71" t="n">
        <v>48174911.85</v>
      </c>
      <c r="R803" t="inlineStr">
        <is>
          <t>Crude</t>
        </is>
      </c>
      <c r="S803" t="inlineStr">
        <is>
          <t>No</t>
        </is>
      </c>
      <c r="T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SA100795</t>
        </is>
      </c>
      <c r="B804" s="68" t="n">
        <v>45771</v>
      </c>
      <c r="C804" s="69" t="n">
        <v>2025</v>
      </c>
      <c r="D804" t="inlineStr">
        <is>
          <t>Apr</t>
        </is>
      </c>
      <c r="E804" t="inlineStr">
        <is>
          <t>Europe</t>
        </is>
      </c>
      <c r="F804" t="inlineStr">
        <is>
          <t>Italy</t>
        </is>
      </c>
      <c r="G804" t="inlineStr">
        <is>
          <t>Jet fuel</t>
        </is>
      </c>
      <c r="H804" t="inlineStr">
        <is>
          <t>Spot</t>
        </is>
      </c>
      <c r="I804" t="inlineStr">
        <is>
          <t>Trader</t>
        </is>
      </c>
      <c r="J804" t="inlineStr">
        <is>
          <t>Lucas Martin</t>
        </is>
      </c>
      <c r="K804" s="70" t="n">
        <v>479180</v>
      </c>
      <c r="L804" s="71" t="n">
        <v>99.34999999999999</v>
      </c>
      <c r="M804" s="71" t="n">
        <v>47606533</v>
      </c>
      <c r="N804" s="71" t="n">
        <v>0</v>
      </c>
      <c r="O804" s="71" t="n">
        <v>47606533</v>
      </c>
      <c r="P804" s="71" t="n">
        <v>34749721.9</v>
      </c>
      <c r="Q804" s="71" t="n">
        <v>12856811.1</v>
      </c>
      <c r="R804" t="inlineStr">
        <is>
          <t>Refined</t>
        </is>
      </c>
      <c r="S804" t="inlineStr">
        <is>
          <t>Yes</t>
        </is>
      </c>
      <c r="T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SA100796</t>
        </is>
      </c>
      <c r="B805" s="68" t="n">
        <v>45771</v>
      </c>
      <c r="C805" s="69" t="n">
        <v>2025</v>
      </c>
      <c r="D805" t="inlineStr">
        <is>
          <t>Apr</t>
        </is>
      </c>
      <c r="E805" t="inlineStr">
        <is>
          <t>Europe</t>
        </is>
      </c>
      <c r="F805" t="inlineStr">
        <is>
          <t>France</t>
        </is>
      </c>
      <c r="G805" t="inlineStr">
        <is>
          <t>Arab Heavy</t>
        </is>
      </c>
      <c r="H805" t="inlineStr">
        <is>
          <t>Term contract</t>
        </is>
      </c>
      <c r="I805" t="inlineStr">
        <is>
          <t>Trader</t>
        </is>
      </c>
      <c r="J805" t="inlineStr">
        <is>
          <t>Kofi Mensah</t>
        </is>
      </c>
      <c r="K805" s="70" t="n">
        <v>1416200</v>
      </c>
      <c r="L805" s="71" t="n">
        <v>72.73999999999999</v>
      </c>
      <c r="M805" s="71" t="n">
        <v>103014388</v>
      </c>
      <c r="N805" s="71" t="n">
        <v>1030143.88</v>
      </c>
      <c r="O805" s="71" t="n">
        <v>101984244.12</v>
      </c>
      <c r="P805" s="71" t="n">
        <v>24360419.71</v>
      </c>
      <c r="Q805" s="71" t="n">
        <v>77623824.41</v>
      </c>
      <c r="R805" t="inlineStr">
        <is>
          <t>Crude</t>
        </is>
      </c>
      <c r="S805" t="inlineStr">
        <is>
          <t>Yes</t>
        </is>
      </c>
      <c r="T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SA100797</t>
        </is>
      </c>
      <c r="B806" s="68" t="n">
        <v>45771</v>
      </c>
      <c r="C806" s="69" t="n">
        <v>2025</v>
      </c>
      <c r="D806" t="inlineStr">
        <is>
          <t>Apr</t>
        </is>
      </c>
      <c r="E806" t="inlineStr">
        <is>
          <t>Europe</t>
        </is>
      </c>
      <c r="F806" t="inlineStr">
        <is>
          <t>Netherlands</t>
        </is>
      </c>
      <c r="G806" t="inlineStr">
        <is>
          <t>Arab Light</t>
        </is>
      </c>
      <c r="H806" t="inlineStr">
        <is>
          <t>Term contract</t>
        </is>
      </c>
      <c r="I806" t="inlineStr">
        <is>
          <t>National oil company</t>
        </is>
      </c>
      <c r="J806" t="inlineStr">
        <is>
          <t>Amir Khan</t>
        </is>
      </c>
      <c r="K806" s="70" t="n">
        <v>787640</v>
      </c>
      <c r="L806" s="71" t="n">
        <v>80.62</v>
      </c>
      <c r="M806" s="71" t="n">
        <v>63499536.8</v>
      </c>
      <c r="N806" s="71" t="n">
        <v>1269990.74</v>
      </c>
      <c r="O806" s="71" t="n">
        <v>62229546.06</v>
      </c>
      <c r="P806" s="71" t="n">
        <v>14139717.21</v>
      </c>
      <c r="Q806" s="71" t="n">
        <v>48089828.85</v>
      </c>
      <c r="R806" t="inlineStr">
        <is>
          <t>Crude</t>
        </is>
      </c>
      <c r="S806" t="inlineStr">
        <is>
          <t>Yes</t>
        </is>
      </c>
      <c r="T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SA100798</t>
        </is>
      </c>
      <c r="B807" s="68" t="n">
        <v>45771</v>
      </c>
      <c r="C807" s="69" t="n">
        <v>2025</v>
      </c>
      <c r="D807" t="inlineStr">
        <is>
          <t>Apr</t>
        </is>
      </c>
      <c r="E807" t="inlineStr">
        <is>
          <t>Asia</t>
        </is>
      </c>
      <c r="F807" t="inlineStr">
        <is>
          <t>India</t>
        </is>
      </c>
      <c r="G807" t="inlineStr">
        <is>
          <t>Arab Heavy</t>
        </is>
      </c>
      <c r="H807" t="inlineStr">
        <is>
          <t>Spot</t>
        </is>
      </c>
      <c r="I807" t="inlineStr">
        <is>
          <t>Trader</t>
        </is>
      </c>
      <c r="J807" t="inlineStr">
        <is>
          <t>Zoya Ahmed</t>
        </is>
      </c>
      <c r="K807" s="70" t="n">
        <v>845840</v>
      </c>
      <c r="L807" s="71" t="n">
        <v>78.87</v>
      </c>
      <c r="M807" s="71" t="n">
        <v>66711400.8</v>
      </c>
      <c r="N807" s="71" t="n">
        <v>667114.01</v>
      </c>
      <c r="O807" s="71" t="n">
        <v>66044286.79</v>
      </c>
      <c r="P807" s="71" t="n">
        <v>15403051.72</v>
      </c>
      <c r="Q807" s="71" t="n">
        <v>50641235.07</v>
      </c>
      <c r="R807" t="inlineStr">
        <is>
          <t>Crude</t>
        </is>
      </c>
      <c r="S807" t="inlineStr">
        <is>
          <t>Yes</t>
        </is>
      </c>
      <c r="T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SA100799</t>
        </is>
      </c>
      <c r="B808" s="68" t="n">
        <v>45771</v>
      </c>
      <c r="C808" s="69" t="n">
        <v>2025</v>
      </c>
      <c r="D808" t="inlineStr">
        <is>
          <t>Apr</t>
        </is>
      </c>
      <c r="E808" t="inlineStr">
        <is>
          <t>Asia</t>
        </is>
      </c>
      <c r="F808" t="inlineStr">
        <is>
          <t>China</t>
        </is>
      </c>
      <c r="G808" t="inlineStr">
        <is>
          <t>Arab Heavy</t>
        </is>
      </c>
      <c r="H808" t="inlineStr">
        <is>
          <t>Term contract</t>
        </is>
      </c>
      <c r="I808" t="inlineStr">
        <is>
          <t>Refiner</t>
        </is>
      </c>
      <c r="J808" t="inlineStr">
        <is>
          <t>Liam O'Brien</t>
        </is>
      </c>
      <c r="K808" s="70" t="n">
        <v>362780</v>
      </c>
      <c r="L808" s="71" t="n">
        <v>79.23</v>
      </c>
      <c r="M808" s="71" t="n">
        <v>28743059.4</v>
      </c>
      <c r="N808" s="71" t="n">
        <v>0</v>
      </c>
      <c r="O808" s="71" t="n">
        <v>28743059.4</v>
      </c>
      <c r="P808" s="71" t="n">
        <v>6539742.69</v>
      </c>
      <c r="Q808" s="71" t="n">
        <v>22203316.71</v>
      </c>
      <c r="R808" t="inlineStr">
        <is>
          <t>Crude</t>
        </is>
      </c>
      <c r="S808" t="inlineStr">
        <is>
          <t>Yes</t>
        </is>
      </c>
      <c r="T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SA100800</t>
        </is>
      </c>
      <c r="B809" s="68" t="n">
        <v>45771</v>
      </c>
      <c r="C809" s="69" t="n">
        <v>2025</v>
      </c>
      <c r="D809" t="inlineStr">
        <is>
          <t>Apr</t>
        </is>
      </c>
      <c r="E809" t="inlineStr">
        <is>
          <t>Middle East</t>
        </is>
      </c>
      <c r="F809" t="inlineStr">
        <is>
          <t>UAE</t>
        </is>
      </c>
      <c r="G809" t="inlineStr">
        <is>
          <t>Arab Light</t>
        </is>
      </c>
      <c r="H809" t="inlineStr">
        <is>
          <t>Term contract</t>
        </is>
      </c>
      <c r="I809" t="inlineStr">
        <is>
          <t>National oil company</t>
        </is>
      </c>
      <c r="J809" t="inlineStr">
        <is>
          <t>Sara Rossi</t>
        </is>
      </c>
      <c r="K809" s="70" t="n">
        <v>1847850</v>
      </c>
      <c r="L809" s="71" t="n">
        <v>83.11</v>
      </c>
      <c r="M809" s="71" t="n">
        <v>153574813.5</v>
      </c>
      <c r="N809" s="71" t="n">
        <v>1535748.14</v>
      </c>
      <c r="O809" s="71" t="n">
        <v>152039065.36</v>
      </c>
      <c r="P809" s="71" t="n">
        <v>34073369.13</v>
      </c>
      <c r="Q809" s="71" t="n">
        <v>117965696.23</v>
      </c>
      <c r="R809" t="inlineStr">
        <is>
          <t>Crude</t>
        </is>
      </c>
      <c r="S809" t="inlineStr">
        <is>
          <t>Yes</t>
        </is>
      </c>
      <c r="T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SA100801</t>
        </is>
      </c>
      <c r="B810" s="68" t="n">
        <v>45771</v>
      </c>
      <c r="C810" s="69" t="n">
        <v>2025</v>
      </c>
      <c r="D810" t="inlineStr">
        <is>
          <t>Apr</t>
        </is>
      </c>
      <c r="E810" t="inlineStr">
        <is>
          <t>Asia</t>
        </is>
      </c>
      <c r="F810" t="inlineStr">
        <is>
          <t>China</t>
        </is>
      </c>
      <c r="G810" t="inlineStr">
        <is>
          <t>Arab Medium</t>
        </is>
      </c>
      <c r="H810" t="inlineStr">
        <is>
          <t>Term contract</t>
        </is>
      </c>
      <c r="I810" t="inlineStr">
        <is>
          <t>National oil company</t>
        </is>
      </c>
      <c r="J810" t="inlineStr">
        <is>
          <t>Olivia Brown</t>
        </is>
      </c>
      <c r="K810" s="70" t="n">
        <v>1940000</v>
      </c>
      <c r="L810" s="71" t="n">
        <v>76.66</v>
      </c>
      <c r="M810" s="71" t="n">
        <v>148720400</v>
      </c>
      <c r="N810" s="71" t="n">
        <v>1487204</v>
      </c>
      <c r="O810" s="71" t="n">
        <v>147233196</v>
      </c>
      <c r="P810" s="71" t="n">
        <v>34903617.9</v>
      </c>
      <c r="Q810" s="71" t="n">
        <v>112329578.1</v>
      </c>
      <c r="R810" t="inlineStr">
        <is>
          <t>Crude</t>
        </is>
      </c>
      <c r="S810" t="inlineStr">
        <is>
          <t>Yes</t>
        </is>
      </c>
      <c r="T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SA100802</t>
        </is>
      </c>
      <c r="B811" s="68" t="n">
        <v>45772</v>
      </c>
      <c r="C811" s="69" t="n">
        <v>2025</v>
      </c>
      <c r="D811" t="inlineStr">
        <is>
          <t>Apr</t>
        </is>
      </c>
      <c r="E811" t="inlineStr">
        <is>
          <t>Middle East</t>
        </is>
      </c>
      <c r="F811" t="inlineStr">
        <is>
          <t>Bahrain</t>
        </is>
      </c>
      <c r="G811" t="inlineStr">
        <is>
          <t>Diesel</t>
        </is>
      </c>
      <c r="H811" t="inlineStr">
        <is>
          <t>Term contract</t>
        </is>
      </c>
      <c r="I811" t="inlineStr">
        <is>
          <t>Trader</t>
        </is>
      </c>
      <c r="J811" t="inlineStr">
        <is>
          <t>Hiroshi Tanaka</t>
        </is>
      </c>
      <c r="K811" s="70" t="n">
        <v>293910</v>
      </c>
      <c r="L811" s="71" t="n">
        <v>106.53</v>
      </c>
      <c r="M811" s="71" t="n">
        <v>31310232.3</v>
      </c>
      <c r="N811" s="71" t="n">
        <v>626204.65</v>
      </c>
      <c r="O811" s="71" t="n">
        <v>30684027.65</v>
      </c>
      <c r="P811" s="71" t="n">
        <v>21346637.72</v>
      </c>
      <c r="Q811" s="71" t="n">
        <v>9337389.93</v>
      </c>
      <c r="R811" t="inlineStr">
        <is>
          <t>Refined</t>
        </is>
      </c>
      <c r="S811" t="inlineStr">
        <is>
          <t>Yes</t>
        </is>
      </c>
      <c r="T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SA100803</t>
        </is>
      </c>
      <c r="B812" s="68" t="n">
        <v>45772</v>
      </c>
      <c r="C812" s="69" t="n">
        <v>2025</v>
      </c>
      <c r="D812" t="inlineStr">
        <is>
          <t>Apr</t>
        </is>
      </c>
      <c r="E812" t="inlineStr">
        <is>
          <t>North America</t>
        </is>
      </c>
      <c r="F812" t="inlineStr">
        <is>
          <t>USA</t>
        </is>
      </c>
      <c r="G812" t="inlineStr">
        <is>
          <t>Arab Heavy</t>
        </is>
      </c>
      <c r="H812" t="inlineStr">
        <is>
          <t>Spot</t>
        </is>
      </c>
      <c r="I812" t="inlineStr">
        <is>
          <t>National oil company</t>
        </is>
      </c>
      <c r="J812" t="inlineStr">
        <is>
          <t>Liam O'Brien</t>
        </is>
      </c>
      <c r="K812" s="70" t="n">
        <v>553870</v>
      </c>
      <c r="L812" s="71" t="n">
        <v>84.31</v>
      </c>
      <c r="M812" s="71" t="n">
        <v>46696779.7</v>
      </c>
      <c r="N812" s="71" t="n">
        <v>0</v>
      </c>
      <c r="O812" s="71" t="n">
        <v>46696779.7</v>
      </c>
      <c r="P812" s="71" t="n">
        <v>10019417.74</v>
      </c>
      <c r="Q812" s="71" t="n">
        <v>36677361.96</v>
      </c>
      <c r="R812" t="inlineStr">
        <is>
          <t>Crude</t>
        </is>
      </c>
      <c r="S812" t="inlineStr">
        <is>
          <t>Yes</t>
        </is>
      </c>
      <c r="T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SA100804</t>
        </is>
      </c>
      <c r="B813" s="68" t="n">
        <v>45772</v>
      </c>
      <c r="C813" s="69" t="n">
        <v>2025</v>
      </c>
      <c r="D813" t="inlineStr">
        <is>
          <t>Apr</t>
        </is>
      </c>
      <c r="E813" t="inlineStr">
        <is>
          <t>Asia</t>
        </is>
      </c>
      <c r="F813" t="inlineStr">
        <is>
          <t>India</t>
        </is>
      </c>
      <c r="G813" t="inlineStr">
        <is>
          <t>Arab Light</t>
        </is>
      </c>
      <c r="H813" t="inlineStr">
        <is>
          <t>Spot</t>
        </is>
      </c>
      <c r="I813" t="inlineStr">
        <is>
          <t>Trader</t>
        </is>
      </c>
      <c r="J813" t="inlineStr">
        <is>
          <t>Zoya Ahmed</t>
        </is>
      </c>
      <c r="K813" s="70" t="n">
        <v>654750</v>
      </c>
      <c r="L813" s="71" t="n">
        <v>84.05</v>
      </c>
      <c r="M813" s="71" t="n">
        <v>55031737.5</v>
      </c>
      <c r="N813" s="71" t="n">
        <v>550317.38</v>
      </c>
      <c r="O813" s="71" t="n">
        <v>54481420.12</v>
      </c>
      <c r="P813" s="71" t="n">
        <v>12075975.59</v>
      </c>
      <c r="Q813" s="71" t="n">
        <v>42405444.53</v>
      </c>
      <c r="R813" t="inlineStr">
        <is>
          <t>Crude</t>
        </is>
      </c>
      <c r="S813" t="inlineStr">
        <is>
          <t>Yes</t>
        </is>
      </c>
      <c r="T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SA100805</t>
        </is>
      </c>
      <c r="B814" s="68" t="n">
        <v>45772</v>
      </c>
      <c r="C814" s="69" t="n">
        <v>2025</v>
      </c>
      <c r="D814" t="inlineStr">
        <is>
          <t>Apr</t>
        </is>
      </c>
      <c r="E814" t="inlineStr">
        <is>
          <t>Asia</t>
        </is>
      </c>
      <c r="F814" t="inlineStr">
        <is>
          <t>South Korea</t>
        </is>
      </c>
      <c r="G814" t="inlineStr">
        <is>
          <t>Diesel</t>
        </is>
      </c>
      <c r="H814" t="inlineStr">
        <is>
          <t>Term contract</t>
        </is>
      </c>
      <c r="I814" t="inlineStr">
        <is>
          <t>Trader</t>
        </is>
      </c>
      <c r="J814" t="inlineStr">
        <is>
          <t>Emma Clarke</t>
        </is>
      </c>
      <c r="K814" s="70" t="n">
        <v>408370</v>
      </c>
      <c r="L814" s="71" t="n">
        <v>98.83</v>
      </c>
      <c r="M814" s="71" t="n">
        <v>40359207.1</v>
      </c>
      <c r="N814" s="71" t="n">
        <v>403592.07</v>
      </c>
      <c r="O814" s="71" t="n">
        <v>39955615.03</v>
      </c>
      <c r="P814" s="71" t="n">
        <v>28055992.42</v>
      </c>
      <c r="Q814" s="71" t="n">
        <v>11899622.61</v>
      </c>
      <c r="R814" t="inlineStr">
        <is>
          <t>Refined</t>
        </is>
      </c>
      <c r="S814" t="inlineStr">
        <is>
          <t>Yes</t>
        </is>
      </c>
      <c r="T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SA100806</t>
        </is>
      </c>
      <c r="B815" s="68" t="n">
        <v>45772</v>
      </c>
      <c r="C815" s="69" t="n">
        <v>2025</v>
      </c>
      <c r="D815" t="inlineStr">
        <is>
          <t>Apr</t>
        </is>
      </c>
      <c r="E815" t="inlineStr">
        <is>
          <t>Middle East</t>
        </is>
      </c>
      <c r="F815" t="inlineStr">
        <is>
          <t>UAE</t>
        </is>
      </c>
      <c r="G815" t="inlineStr">
        <is>
          <t>Arab Medium</t>
        </is>
      </c>
      <c r="H815" t="inlineStr">
        <is>
          <t>Spot</t>
        </is>
      </c>
      <c r="I815" t="inlineStr">
        <is>
          <t>National oil company</t>
        </is>
      </c>
      <c r="J815" t="inlineStr">
        <is>
          <t>Carlos Silva</t>
        </is>
      </c>
      <c r="K815" s="70" t="n">
        <v>372480</v>
      </c>
      <c r="L815" s="71" t="n">
        <v>87.8</v>
      </c>
      <c r="M815" s="71" t="n">
        <v>32703744</v>
      </c>
      <c r="N815" s="71" t="n">
        <v>0</v>
      </c>
      <c r="O815" s="71" t="n">
        <v>32703744</v>
      </c>
      <c r="P815" s="71" t="n">
        <v>6588773.62</v>
      </c>
      <c r="Q815" s="71" t="n">
        <v>26114970.38</v>
      </c>
      <c r="R815" t="inlineStr">
        <is>
          <t>Crude</t>
        </is>
      </c>
      <c r="S815" t="inlineStr">
        <is>
          <t>Yes</t>
        </is>
      </c>
      <c r="T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SA100807</t>
        </is>
      </c>
      <c r="B816" s="68" t="n">
        <v>45772</v>
      </c>
      <c r="C816" s="69" t="n">
        <v>2025</v>
      </c>
      <c r="D816" t="inlineStr">
        <is>
          <t>Apr</t>
        </is>
      </c>
      <c r="E816" t="inlineStr">
        <is>
          <t>North America</t>
        </is>
      </c>
      <c r="F816" t="inlineStr">
        <is>
          <t>USA</t>
        </is>
      </c>
      <c r="G816" t="inlineStr">
        <is>
          <t>Jet fuel</t>
        </is>
      </c>
      <c r="H816" t="inlineStr">
        <is>
          <t>Spot</t>
        </is>
      </c>
      <c r="I816" t="inlineStr">
        <is>
          <t>Refiner</t>
        </is>
      </c>
      <c r="J816" t="inlineStr">
        <is>
          <t>Mei Lin</t>
        </is>
      </c>
      <c r="K816" s="70" t="n">
        <v>275480</v>
      </c>
      <c r="L816" s="71" t="n">
        <v>90.13</v>
      </c>
      <c r="M816" s="71" t="n">
        <v>24829012.4</v>
      </c>
      <c r="N816" s="71" t="n">
        <v>248290.12</v>
      </c>
      <c r="O816" s="71" t="n">
        <v>24580722.28</v>
      </c>
      <c r="P816" s="71" t="n">
        <v>19726317.97</v>
      </c>
      <c r="Q816" s="71" t="n">
        <v>4854404.31</v>
      </c>
      <c r="R816" t="inlineStr">
        <is>
          <t>Refined</t>
        </is>
      </c>
      <c r="S816" t="inlineStr">
        <is>
          <t>Yes</t>
        </is>
      </c>
      <c r="T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SA100808</t>
        </is>
      </c>
      <c r="B817" s="68" t="n">
        <v>45772</v>
      </c>
      <c r="C817" s="69" t="n">
        <v>2025</v>
      </c>
      <c r="D817" t="inlineStr">
        <is>
          <t>Apr</t>
        </is>
      </c>
      <c r="E817" t="inlineStr">
        <is>
          <t>Asia</t>
        </is>
      </c>
      <c r="F817" t="inlineStr">
        <is>
          <t>China</t>
        </is>
      </c>
      <c r="G817" t="inlineStr">
        <is>
          <t>Arab Light</t>
        </is>
      </c>
      <c r="H817" t="inlineStr">
        <is>
          <t>Term contract</t>
        </is>
      </c>
      <c r="I817" t="inlineStr">
        <is>
          <t>National oil company</t>
        </is>
      </c>
      <c r="J817" t="inlineStr">
        <is>
          <t>Mei Lin</t>
        </is>
      </c>
      <c r="K817" s="70" t="n">
        <v>1091250</v>
      </c>
      <c r="L817" s="71" t="n">
        <v>77</v>
      </c>
      <c r="M817" s="71" t="n">
        <v>84026250</v>
      </c>
      <c r="N817" s="71" t="n">
        <v>1680525</v>
      </c>
      <c r="O817" s="71" t="n">
        <v>82345725</v>
      </c>
      <c r="P817" s="71" t="n">
        <v>19020784.15</v>
      </c>
      <c r="Q817" s="71" t="n">
        <v>63324940.85</v>
      </c>
      <c r="R817" t="inlineStr">
        <is>
          <t>Crude</t>
        </is>
      </c>
      <c r="S817" t="inlineStr">
        <is>
          <t>Yes</t>
        </is>
      </c>
      <c r="T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SA100809</t>
        </is>
      </c>
      <c r="B818" s="68" t="n">
        <v>45772</v>
      </c>
      <c r="C818" s="69" t="n">
        <v>2025</v>
      </c>
      <c r="D818" t="inlineStr">
        <is>
          <t>Apr</t>
        </is>
      </c>
      <c r="E818" t="inlineStr">
        <is>
          <t>Asia</t>
        </is>
      </c>
      <c r="F818" t="inlineStr">
        <is>
          <t>China</t>
        </is>
      </c>
      <c r="G818" t="inlineStr">
        <is>
          <t>Arab Medium</t>
        </is>
      </c>
      <c r="H818" t="inlineStr">
        <is>
          <t>Term contract</t>
        </is>
      </c>
      <c r="I818" t="inlineStr">
        <is>
          <t>National oil company</t>
        </is>
      </c>
      <c r="J818" t="inlineStr">
        <is>
          <t>Aisha Bello</t>
        </is>
      </c>
      <c r="K818" s="70" t="n">
        <v>724590</v>
      </c>
      <c r="L818" s="71" t="n">
        <v>84.91</v>
      </c>
      <c r="M818" s="71" t="n">
        <v>61524936.9</v>
      </c>
      <c r="N818" s="71" t="n">
        <v>615249.37</v>
      </c>
      <c r="O818" s="71" t="n">
        <v>60909687.53</v>
      </c>
      <c r="P818" s="71" t="n">
        <v>12635088.14</v>
      </c>
      <c r="Q818" s="71" t="n">
        <v>48274599.39</v>
      </c>
      <c r="R818" t="inlineStr">
        <is>
          <t>Crude</t>
        </is>
      </c>
      <c r="S818" t="inlineStr">
        <is>
          <t>Yes</t>
        </is>
      </c>
      <c r="T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SA100810</t>
        </is>
      </c>
      <c r="B819" s="68" t="n">
        <v>45773</v>
      </c>
      <c r="C819" s="69" t="n">
        <v>2025</v>
      </c>
      <c r="D819" t="inlineStr">
        <is>
          <t>Apr</t>
        </is>
      </c>
      <c r="E819" t="inlineStr">
        <is>
          <t>Europe</t>
        </is>
      </c>
      <c r="F819" t="inlineStr">
        <is>
          <t>Italy</t>
        </is>
      </c>
      <c r="G819" t="inlineStr">
        <is>
          <t>Arab Light</t>
        </is>
      </c>
      <c r="H819" t="inlineStr">
        <is>
          <t>Term contract</t>
        </is>
      </c>
      <c r="I819" t="inlineStr">
        <is>
          <t>Trader</t>
        </is>
      </c>
      <c r="J819" t="inlineStr">
        <is>
          <t>Ravindra Patil</t>
        </is>
      </c>
      <c r="K819" s="70" t="n">
        <v>521860</v>
      </c>
      <c r="L819" s="71" t="n">
        <v>84.64</v>
      </c>
      <c r="M819" s="71" t="n">
        <v>44170230.4</v>
      </c>
      <c r="N819" s="71" t="n">
        <v>883404.61</v>
      </c>
      <c r="O819" s="71" t="n">
        <v>43286825.79</v>
      </c>
      <c r="P819" s="71" t="n">
        <v>9335733</v>
      </c>
      <c r="Q819" s="71" t="n">
        <v>33951092.79</v>
      </c>
      <c r="R819" t="inlineStr">
        <is>
          <t>Crude</t>
        </is>
      </c>
      <c r="S819" t="inlineStr">
        <is>
          <t>Yes</t>
        </is>
      </c>
      <c r="T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SA100811</t>
        </is>
      </c>
      <c r="B820" s="68" t="n">
        <v>45773</v>
      </c>
      <c r="C820" s="69" t="n">
        <v>2025</v>
      </c>
      <c r="D820" t="inlineStr">
        <is>
          <t>Apr</t>
        </is>
      </c>
      <c r="E820" t="inlineStr">
        <is>
          <t>Middle East</t>
        </is>
      </c>
      <c r="F820" t="inlineStr">
        <is>
          <t>UAE</t>
        </is>
      </c>
      <c r="G820" t="inlineStr">
        <is>
          <t>Arab Light</t>
        </is>
      </c>
      <c r="H820" t="inlineStr">
        <is>
          <t>Term contract</t>
        </is>
      </c>
      <c r="I820" t="inlineStr">
        <is>
          <t>Refiner</t>
        </is>
      </c>
      <c r="J820" t="inlineStr">
        <is>
          <t>Priya Nair</t>
        </is>
      </c>
      <c r="K820" s="70" t="n">
        <v>1072820</v>
      </c>
      <c r="L820" s="71" t="n">
        <v>86.65000000000001</v>
      </c>
      <c r="M820" s="71" t="n">
        <v>92959853</v>
      </c>
      <c r="N820" s="71" t="n">
        <v>1859197.06</v>
      </c>
      <c r="O820" s="71" t="n">
        <v>91100655.94</v>
      </c>
      <c r="P820" s="71" t="n">
        <v>19675354.6</v>
      </c>
      <c r="Q820" s="71" t="n">
        <v>71425301.34</v>
      </c>
      <c r="R820" t="inlineStr">
        <is>
          <t>Crude</t>
        </is>
      </c>
      <c r="S820" t="inlineStr">
        <is>
          <t>Yes</t>
        </is>
      </c>
      <c r="T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SA100812</t>
        </is>
      </c>
      <c r="B821" s="68" t="n">
        <v>45773</v>
      </c>
      <c r="C821" s="69" t="n">
        <v>2025</v>
      </c>
      <c r="D821" t="inlineStr">
        <is>
          <t>Apr</t>
        </is>
      </c>
      <c r="E821" t="inlineStr">
        <is>
          <t>Middle East</t>
        </is>
      </c>
      <c r="F821" t="inlineStr">
        <is>
          <t>Saudi Arabia</t>
        </is>
      </c>
      <c r="G821" t="inlineStr">
        <is>
          <t>Arab Light</t>
        </is>
      </c>
      <c r="H821" t="inlineStr">
        <is>
          <t>Domestic</t>
        </is>
      </c>
      <c r="I821" t="inlineStr">
        <is>
          <t>National oil company</t>
        </is>
      </c>
      <c r="J821" t="inlineStr">
        <is>
          <t>Wei Chen</t>
        </is>
      </c>
      <c r="K821" s="70" t="n">
        <v>1474400</v>
      </c>
      <c r="L821" s="71" t="n">
        <v>86.38</v>
      </c>
      <c r="M821" s="71" t="n">
        <v>127358672</v>
      </c>
      <c r="N821" s="71" t="n">
        <v>0</v>
      </c>
      <c r="O821" s="71" t="n">
        <v>127358672</v>
      </c>
      <c r="P821" s="71" t="n">
        <v>27018032.29</v>
      </c>
      <c r="Q821" s="71" t="n">
        <v>100340639.71</v>
      </c>
      <c r="R821" t="inlineStr">
        <is>
          <t>Crude</t>
        </is>
      </c>
      <c r="S821" t="inlineStr">
        <is>
          <t>No</t>
        </is>
      </c>
      <c r="T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SA100813</t>
        </is>
      </c>
      <c r="B822" s="68" t="n">
        <v>45773</v>
      </c>
      <c r="C822" s="69" t="n">
        <v>2025</v>
      </c>
      <c r="D822" t="inlineStr">
        <is>
          <t>Apr</t>
        </is>
      </c>
      <c r="E822" t="inlineStr">
        <is>
          <t>Asia</t>
        </is>
      </c>
      <c r="F822" t="inlineStr">
        <is>
          <t>Japan</t>
        </is>
      </c>
      <c r="G822" t="inlineStr">
        <is>
          <t>Gasoline</t>
        </is>
      </c>
      <c r="H822" t="inlineStr">
        <is>
          <t>Spot</t>
        </is>
      </c>
      <c r="I822" t="inlineStr">
        <is>
          <t>Refiner</t>
        </is>
      </c>
      <c r="J822" t="inlineStr">
        <is>
          <t>Ruhi Shaikh</t>
        </is>
      </c>
      <c r="K822" s="70" t="n">
        <v>132890</v>
      </c>
      <c r="L822" s="71" t="n">
        <v>88.72</v>
      </c>
      <c r="M822" s="71" t="n">
        <v>11790000.8</v>
      </c>
      <c r="N822" s="71" t="n">
        <v>0</v>
      </c>
      <c r="O822" s="71" t="n">
        <v>11790000.8</v>
      </c>
      <c r="P822" s="71" t="n">
        <v>9087784.109999999</v>
      </c>
      <c r="Q822" s="71" t="n">
        <v>2702216.69</v>
      </c>
      <c r="R822" t="inlineStr">
        <is>
          <t>Refined</t>
        </is>
      </c>
      <c r="S822" t="inlineStr">
        <is>
          <t>Yes</t>
        </is>
      </c>
      <c r="T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SA100814</t>
        </is>
      </c>
      <c r="B823" s="68" t="n">
        <v>45773</v>
      </c>
      <c r="C823" s="69" t="n">
        <v>2025</v>
      </c>
      <c r="D823" t="inlineStr">
        <is>
          <t>Apr</t>
        </is>
      </c>
      <c r="E823" t="inlineStr">
        <is>
          <t>Asia</t>
        </is>
      </c>
      <c r="F823" t="inlineStr">
        <is>
          <t>India</t>
        </is>
      </c>
      <c r="G823" t="inlineStr">
        <is>
          <t>Arab Extra Light</t>
        </is>
      </c>
      <c r="H823" t="inlineStr">
        <is>
          <t>Term contract</t>
        </is>
      </c>
      <c r="I823" t="inlineStr">
        <is>
          <t>Refiner</t>
        </is>
      </c>
      <c r="J823" t="inlineStr">
        <is>
          <t>Ruhi Shaikh</t>
        </is>
      </c>
      <c r="K823" s="70" t="n">
        <v>698400</v>
      </c>
      <c r="L823" s="71" t="n">
        <v>79.34999999999999</v>
      </c>
      <c r="M823" s="71" t="n">
        <v>55418040</v>
      </c>
      <c r="N823" s="71" t="n">
        <v>1108360.8</v>
      </c>
      <c r="O823" s="71" t="n">
        <v>54309679.2</v>
      </c>
      <c r="P823" s="71" t="n">
        <v>12705141.22</v>
      </c>
      <c r="Q823" s="71" t="n">
        <v>41604537.98</v>
      </c>
      <c r="R823" t="inlineStr">
        <is>
          <t>Crude</t>
        </is>
      </c>
      <c r="S823" t="inlineStr">
        <is>
          <t>Yes</t>
        </is>
      </c>
      <c r="T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SA100815</t>
        </is>
      </c>
      <c r="B824" s="68" t="n">
        <v>45773</v>
      </c>
      <c r="C824" s="69" t="n">
        <v>2025</v>
      </c>
      <c r="D824" t="inlineStr">
        <is>
          <t>Apr</t>
        </is>
      </c>
      <c r="E824" t="inlineStr">
        <is>
          <t>Europe</t>
        </is>
      </c>
      <c r="F824" t="inlineStr">
        <is>
          <t>France</t>
        </is>
      </c>
      <c r="G824" t="inlineStr">
        <is>
          <t>Diesel</t>
        </is>
      </c>
      <c r="H824" t="inlineStr">
        <is>
          <t>Term contract</t>
        </is>
      </c>
      <c r="I824" t="inlineStr">
        <is>
          <t>National oil company</t>
        </is>
      </c>
      <c r="J824" t="inlineStr">
        <is>
          <t>Kofi Mensah</t>
        </is>
      </c>
      <c r="K824" s="70" t="n">
        <v>238620</v>
      </c>
      <c r="L824" s="71" t="n">
        <v>92.5</v>
      </c>
      <c r="M824" s="71" t="n">
        <v>22072350</v>
      </c>
      <c r="N824" s="71" t="n">
        <v>0</v>
      </c>
      <c r="O824" s="71" t="n">
        <v>22072350</v>
      </c>
      <c r="P824" s="71" t="n">
        <v>16339024.43</v>
      </c>
      <c r="Q824" s="71" t="n">
        <v>5733325.57</v>
      </c>
      <c r="R824" t="inlineStr">
        <is>
          <t>Refined</t>
        </is>
      </c>
      <c r="S824" t="inlineStr">
        <is>
          <t>Yes</t>
        </is>
      </c>
      <c r="T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SA100816</t>
        </is>
      </c>
      <c r="B825" s="68" t="n">
        <v>45773</v>
      </c>
      <c r="C825" s="69" t="n">
        <v>2025</v>
      </c>
      <c r="D825" t="inlineStr">
        <is>
          <t>Apr</t>
        </is>
      </c>
      <c r="E825" t="inlineStr">
        <is>
          <t>Asia</t>
        </is>
      </c>
      <c r="F825" t="inlineStr">
        <is>
          <t>India</t>
        </is>
      </c>
      <c r="G825" t="inlineStr">
        <is>
          <t>Arab Light</t>
        </is>
      </c>
      <c r="H825" t="inlineStr">
        <is>
          <t>Spot</t>
        </is>
      </c>
      <c r="I825" t="inlineStr">
        <is>
          <t>National oil company</t>
        </is>
      </c>
      <c r="J825" t="inlineStr">
        <is>
          <t>Arjun Mehta</t>
        </is>
      </c>
      <c r="K825" s="70" t="n">
        <v>1204740</v>
      </c>
      <c r="L825" s="71" t="n">
        <v>75.94</v>
      </c>
      <c r="M825" s="71" t="n">
        <v>91487955.59999999</v>
      </c>
      <c r="N825" s="71" t="n">
        <v>1829759.11</v>
      </c>
      <c r="O825" s="71" t="n">
        <v>89658196.48999999</v>
      </c>
      <c r="P825" s="71" t="n">
        <v>21762238.68</v>
      </c>
      <c r="Q825" s="71" t="n">
        <v>67895957.81</v>
      </c>
      <c r="R825" t="inlineStr">
        <is>
          <t>Crude</t>
        </is>
      </c>
      <c r="S825" t="inlineStr">
        <is>
          <t>Yes</t>
        </is>
      </c>
      <c r="T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SA100817</t>
        </is>
      </c>
      <c r="B826" s="68" t="n">
        <v>45774</v>
      </c>
      <c r="C826" s="69" t="n">
        <v>2025</v>
      </c>
      <c r="D826" t="inlineStr">
        <is>
          <t>Apr</t>
        </is>
      </c>
      <c r="E826" t="inlineStr">
        <is>
          <t>Asia</t>
        </is>
      </c>
      <c r="F826" t="inlineStr">
        <is>
          <t>South Korea</t>
        </is>
      </c>
      <c r="G826" t="inlineStr">
        <is>
          <t>Arab Medium</t>
        </is>
      </c>
      <c r="H826" t="inlineStr">
        <is>
          <t>Term contract</t>
        </is>
      </c>
      <c r="I826" t="inlineStr">
        <is>
          <t>National oil company</t>
        </is>
      </c>
      <c r="J826" t="inlineStr">
        <is>
          <t>Ruhi Shaikh</t>
        </is>
      </c>
      <c r="K826" s="70" t="n">
        <v>1173700</v>
      </c>
      <c r="L826" s="71" t="n">
        <v>82.69</v>
      </c>
      <c r="M826" s="71" t="n">
        <v>97053253</v>
      </c>
      <c r="N826" s="71" t="n">
        <v>1941065.06</v>
      </c>
      <c r="O826" s="71" t="n">
        <v>95112187.94</v>
      </c>
      <c r="P826" s="71" t="n">
        <v>21261896.81</v>
      </c>
      <c r="Q826" s="71" t="n">
        <v>73850291.13</v>
      </c>
      <c r="R826" t="inlineStr">
        <is>
          <t>Crude</t>
        </is>
      </c>
      <c r="S826" t="inlineStr">
        <is>
          <t>Yes</t>
        </is>
      </c>
      <c r="T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SA100818</t>
        </is>
      </c>
      <c r="B827" s="68" t="n">
        <v>45774</v>
      </c>
      <c r="C827" s="69" t="n">
        <v>2025</v>
      </c>
      <c r="D827" t="inlineStr">
        <is>
          <t>Apr</t>
        </is>
      </c>
      <c r="E827" t="inlineStr">
        <is>
          <t>Asia</t>
        </is>
      </c>
      <c r="F827" t="inlineStr">
        <is>
          <t>Japan</t>
        </is>
      </c>
      <c r="G827" t="inlineStr">
        <is>
          <t>Arab Medium</t>
        </is>
      </c>
      <c r="H827" t="inlineStr">
        <is>
          <t>Term contract</t>
        </is>
      </c>
      <c r="I827" t="inlineStr">
        <is>
          <t>Refiner</t>
        </is>
      </c>
      <c r="J827" t="inlineStr">
        <is>
          <t>Hiroshi Tanaka</t>
        </is>
      </c>
      <c r="K827" s="70" t="n">
        <v>436500</v>
      </c>
      <c r="L827" s="71" t="n">
        <v>81.36</v>
      </c>
      <c r="M827" s="71" t="n">
        <v>35513640</v>
      </c>
      <c r="N827" s="71" t="n">
        <v>0</v>
      </c>
      <c r="O827" s="71" t="n">
        <v>35513640</v>
      </c>
      <c r="P827" s="71" t="n">
        <v>7986951.51</v>
      </c>
      <c r="Q827" s="71" t="n">
        <v>27526688.49</v>
      </c>
      <c r="R827" t="inlineStr">
        <is>
          <t>Crude</t>
        </is>
      </c>
      <c r="S827" t="inlineStr">
        <is>
          <t>Yes</t>
        </is>
      </c>
      <c r="T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SA100819</t>
        </is>
      </c>
      <c r="B828" s="68" t="n">
        <v>45775</v>
      </c>
      <c r="C828" s="69" t="n">
        <v>2025</v>
      </c>
      <c r="D828" t="inlineStr">
        <is>
          <t>Apr</t>
        </is>
      </c>
      <c r="E828" t="inlineStr">
        <is>
          <t>Asia</t>
        </is>
      </c>
      <c r="F828" t="inlineStr">
        <is>
          <t>South Korea</t>
        </is>
      </c>
      <c r="G828" t="inlineStr">
        <is>
          <t>Jet fuel</t>
        </is>
      </c>
      <c r="H828" t="inlineStr">
        <is>
          <t>Term contract</t>
        </is>
      </c>
      <c r="I828" t="inlineStr">
        <is>
          <t>Refiner</t>
        </is>
      </c>
      <c r="J828" t="inlineStr">
        <is>
          <t>Amir Khan</t>
        </is>
      </c>
      <c r="K828" s="70" t="n">
        <v>560660</v>
      </c>
      <c r="L828" s="71" t="n">
        <v>107.92</v>
      </c>
      <c r="M828" s="71" t="n">
        <v>60506427.2</v>
      </c>
      <c r="N828" s="71" t="n">
        <v>0</v>
      </c>
      <c r="O828" s="71" t="n">
        <v>60506427.2</v>
      </c>
      <c r="P828" s="71" t="n">
        <v>41317812.51</v>
      </c>
      <c r="Q828" s="71" t="n">
        <v>19188614.69</v>
      </c>
      <c r="R828" t="inlineStr">
        <is>
          <t>Refined</t>
        </is>
      </c>
      <c r="S828" t="inlineStr">
        <is>
          <t>Yes</t>
        </is>
      </c>
      <c r="T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SA100820</t>
        </is>
      </c>
      <c r="B829" s="68" t="n">
        <v>45775</v>
      </c>
      <c r="C829" s="69" t="n">
        <v>2025</v>
      </c>
      <c r="D829" t="inlineStr">
        <is>
          <t>Apr</t>
        </is>
      </c>
      <c r="E829" t="inlineStr">
        <is>
          <t>North America</t>
        </is>
      </c>
      <c r="F829" t="inlineStr">
        <is>
          <t>USA</t>
        </is>
      </c>
      <c r="G829" t="inlineStr">
        <is>
          <t>Jet fuel</t>
        </is>
      </c>
      <c r="H829" t="inlineStr">
        <is>
          <t>Term contract</t>
        </is>
      </c>
      <c r="I829" t="inlineStr">
        <is>
          <t>Trader</t>
        </is>
      </c>
      <c r="J829" t="inlineStr">
        <is>
          <t>Ravindra Patil</t>
        </is>
      </c>
      <c r="K829" s="70" t="n">
        <v>80510</v>
      </c>
      <c r="L829" s="71" t="n">
        <v>104.27</v>
      </c>
      <c r="M829" s="71" t="n">
        <v>8394777.699999999</v>
      </c>
      <c r="N829" s="71" t="n">
        <v>0</v>
      </c>
      <c r="O829" s="71" t="n">
        <v>8394777.699999999</v>
      </c>
      <c r="P829" s="71" t="n">
        <v>5914250.3</v>
      </c>
      <c r="Q829" s="71" t="n">
        <v>2480527.4</v>
      </c>
      <c r="R829" t="inlineStr">
        <is>
          <t>Refined</t>
        </is>
      </c>
      <c r="S829" t="inlineStr">
        <is>
          <t>Yes</t>
        </is>
      </c>
      <c r="T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SA100821</t>
        </is>
      </c>
      <c r="B830" s="68" t="n">
        <v>45775</v>
      </c>
      <c r="C830" s="69" t="n">
        <v>2025</v>
      </c>
      <c r="D830" t="inlineStr">
        <is>
          <t>Apr</t>
        </is>
      </c>
      <c r="E830" t="inlineStr">
        <is>
          <t>Middle East</t>
        </is>
      </c>
      <c r="F830" t="inlineStr">
        <is>
          <t>Bahrain</t>
        </is>
      </c>
      <c r="G830" t="inlineStr">
        <is>
          <t>Arab Medium</t>
        </is>
      </c>
      <c r="H830" t="inlineStr">
        <is>
          <t>Term contract</t>
        </is>
      </c>
      <c r="I830" t="inlineStr">
        <is>
          <t>Trader</t>
        </is>
      </c>
      <c r="J830" t="inlineStr">
        <is>
          <t>Sophie Müller</t>
        </is>
      </c>
      <c r="K830" s="70" t="n">
        <v>697430</v>
      </c>
      <c r="L830" s="71" t="n">
        <v>81.31999999999999</v>
      </c>
      <c r="M830" s="71" t="n">
        <v>56715007.6</v>
      </c>
      <c r="N830" s="71" t="n">
        <v>1134300.15</v>
      </c>
      <c r="O830" s="71" t="n">
        <v>55580707.45</v>
      </c>
      <c r="P830" s="71" t="n">
        <v>11825989.4</v>
      </c>
      <c r="Q830" s="71" t="n">
        <v>43754718.05</v>
      </c>
      <c r="R830" t="inlineStr">
        <is>
          <t>Crude</t>
        </is>
      </c>
      <c r="S830" t="inlineStr">
        <is>
          <t>Yes</t>
        </is>
      </c>
      <c r="T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SA100822</t>
        </is>
      </c>
      <c r="B831" s="68" t="n">
        <v>45775</v>
      </c>
      <c r="C831" s="69" t="n">
        <v>2025</v>
      </c>
      <c r="D831" t="inlineStr">
        <is>
          <t>Apr</t>
        </is>
      </c>
      <c r="E831" t="inlineStr">
        <is>
          <t>Asia</t>
        </is>
      </c>
      <c r="F831" t="inlineStr">
        <is>
          <t>India</t>
        </is>
      </c>
      <c r="G831" t="inlineStr">
        <is>
          <t>Arab Medium</t>
        </is>
      </c>
      <c r="H831" t="inlineStr">
        <is>
          <t>Spot</t>
        </is>
      </c>
      <c r="I831" t="inlineStr">
        <is>
          <t>Refiner</t>
        </is>
      </c>
      <c r="J831" t="inlineStr">
        <is>
          <t>Omar Haddad</t>
        </is>
      </c>
      <c r="K831" s="70" t="n">
        <v>928290</v>
      </c>
      <c r="L831" s="71" t="n">
        <v>85.43000000000001</v>
      </c>
      <c r="M831" s="71" t="n">
        <v>79303814.7</v>
      </c>
      <c r="N831" s="71" t="n">
        <v>1586076.29</v>
      </c>
      <c r="O831" s="71" t="n">
        <v>77717738.41</v>
      </c>
      <c r="P831" s="71" t="n">
        <v>16261656.84</v>
      </c>
      <c r="Q831" s="71" t="n">
        <v>61456081.57</v>
      </c>
      <c r="R831" t="inlineStr">
        <is>
          <t>Crude</t>
        </is>
      </c>
      <c r="S831" t="inlineStr">
        <is>
          <t>Yes</t>
        </is>
      </c>
      <c r="T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SA100823</t>
        </is>
      </c>
      <c r="B832" s="68" t="n">
        <v>45775</v>
      </c>
      <c r="C832" s="69" t="n">
        <v>2025</v>
      </c>
      <c r="D832" t="inlineStr">
        <is>
          <t>Apr</t>
        </is>
      </c>
      <c r="E832" t="inlineStr">
        <is>
          <t>North America</t>
        </is>
      </c>
      <c r="F832" t="inlineStr">
        <is>
          <t>USA</t>
        </is>
      </c>
      <c r="G832" t="inlineStr">
        <is>
          <t>Gasoline</t>
        </is>
      </c>
      <c r="H832" t="inlineStr">
        <is>
          <t>Term contract</t>
        </is>
      </c>
      <c r="I832" t="inlineStr">
        <is>
          <t>National oil company</t>
        </is>
      </c>
      <c r="J832" t="inlineStr">
        <is>
          <t>Carlos Silva</t>
        </is>
      </c>
      <c r="K832" s="70" t="n">
        <v>212430</v>
      </c>
      <c r="L832" s="71" t="n">
        <v>90.67</v>
      </c>
      <c r="M832" s="71" t="n">
        <v>19261028.1</v>
      </c>
      <c r="N832" s="71" t="n">
        <v>0</v>
      </c>
      <c r="O832" s="71" t="n">
        <v>19261028.1</v>
      </c>
      <c r="P832" s="71" t="n">
        <v>15003908.79</v>
      </c>
      <c r="Q832" s="71" t="n">
        <v>4257119.31</v>
      </c>
      <c r="R832" t="inlineStr">
        <is>
          <t>Refined</t>
        </is>
      </c>
      <c r="S832" t="inlineStr">
        <is>
          <t>Yes</t>
        </is>
      </c>
      <c r="T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SA100824</t>
        </is>
      </c>
      <c r="B833" s="68" t="n">
        <v>45778</v>
      </c>
      <c r="C833" s="69" t="n">
        <v>2025</v>
      </c>
      <c r="D833" t="inlineStr">
        <is>
          <t>May</t>
        </is>
      </c>
      <c r="E833" t="inlineStr">
        <is>
          <t>Asia</t>
        </is>
      </c>
      <c r="F833" t="inlineStr">
        <is>
          <t>China</t>
        </is>
      </c>
      <c r="G833" t="inlineStr">
        <is>
          <t>Arab Light</t>
        </is>
      </c>
      <c r="H833" t="inlineStr">
        <is>
          <t>Term contract</t>
        </is>
      </c>
      <c r="I833" t="inlineStr">
        <is>
          <t>National oil company</t>
        </is>
      </c>
      <c r="J833" t="inlineStr">
        <is>
          <t>Wei Chen</t>
        </is>
      </c>
      <c r="K833" s="70" t="n">
        <v>1150000</v>
      </c>
      <c r="L833" s="71" t="n">
        <v>86.54000000000001</v>
      </c>
      <c r="M833" s="71" t="n">
        <v>99521000</v>
      </c>
      <c r="N833" s="71" t="n">
        <v>0</v>
      </c>
      <c r="O833" s="71" t="n">
        <v>99521000</v>
      </c>
      <c r="P833" s="71" t="n">
        <v>20023476.82</v>
      </c>
      <c r="Q833" s="71" t="n">
        <v>79497523.18000001</v>
      </c>
      <c r="R833" t="inlineStr">
        <is>
          <t>Crude</t>
        </is>
      </c>
      <c r="S833" t="inlineStr">
        <is>
          <t>Yes</t>
        </is>
      </c>
      <c r="T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SA100825</t>
        </is>
      </c>
      <c r="B834" s="68" t="n">
        <v>45778</v>
      </c>
      <c r="C834" s="69" t="n">
        <v>2025</v>
      </c>
      <c r="D834" t="inlineStr">
        <is>
          <t>May</t>
        </is>
      </c>
      <c r="E834" t="inlineStr">
        <is>
          <t>Middle East</t>
        </is>
      </c>
      <c r="F834" t="inlineStr">
        <is>
          <t>Bahrain</t>
        </is>
      </c>
      <c r="G834" t="inlineStr">
        <is>
          <t>Arab Light</t>
        </is>
      </c>
      <c r="H834" t="inlineStr">
        <is>
          <t>Spot</t>
        </is>
      </c>
      <c r="I834" t="inlineStr">
        <is>
          <t>Refiner</t>
        </is>
      </c>
      <c r="J834" t="inlineStr">
        <is>
          <t>Ana Costa</t>
        </is>
      </c>
      <c r="K834" s="70" t="n">
        <v>1424000</v>
      </c>
      <c r="L834" s="71" t="n">
        <v>80.59</v>
      </c>
      <c r="M834" s="71" t="n">
        <v>114760160</v>
      </c>
      <c r="N834" s="71" t="n">
        <v>2295203.2</v>
      </c>
      <c r="O834" s="71" t="n">
        <v>112464956.8</v>
      </c>
      <c r="P834" s="71" t="n">
        <v>25846309.57</v>
      </c>
      <c r="Q834" s="71" t="n">
        <v>86618647.23</v>
      </c>
      <c r="R834" t="inlineStr">
        <is>
          <t>Crude</t>
        </is>
      </c>
      <c r="S834" t="inlineStr">
        <is>
          <t>Yes</t>
        </is>
      </c>
      <c r="T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SA100826</t>
        </is>
      </c>
      <c r="B835" s="68" t="n">
        <v>45778</v>
      </c>
      <c r="C835" s="69" t="n">
        <v>2025</v>
      </c>
      <c r="D835" t="inlineStr">
        <is>
          <t>May</t>
        </is>
      </c>
      <c r="E835" t="inlineStr">
        <is>
          <t>Middle East</t>
        </is>
      </c>
      <c r="F835" t="inlineStr">
        <is>
          <t>Bahrain</t>
        </is>
      </c>
      <c r="G835" t="inlineStr">
        <is>
          <t>Gasoline</t>
        </is>
      </c>
      <c r="H835" t="inlineStr">
        <is>
          <t>Spot</t>
        </is>
      </c>
      <c r="I835" t="inlineStr">
        <is>
          <t>National oil company</t>
        </is>
      </c>
      <c r="J835" t="inlineStr">
        <is>
          <t>Omar Haddad</t>
        </is>
      </c>
      <c r="K835" s="70" t="n">
        <v>315000</v>
      </c>
      <c r="L835" s="71" t="n">
        <v>89.36</v>
      </c>
      <c r="M835" s="71" t="n">
        <v>28148400</v>
      </c>
      <c r="N835" s="71" t="n">
        <v>0</v>
      </c>
      <c r="O835" s="71" t="n">
        <v>28148400</v>
      </c>
      <c r="P835" s="71" t="n">
        <v>21675528.9</v>
      </c>
      <c r="Q835" s="71" t="n">
        <v>6472871.1</v>
      </c>
      <c r="R835" t="inlineStr">
        <is>
          <t>Refined</t>
        </is>
      </c>
      <c r="S835" t="inlineStr">
        <is>
          <t>Yes</t>
        </is>
      </c>
      <c r="T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SA100827</t>
        </is>
      </c>
      <c r="B836" s="68" t="n">
        <v>45778</v>
      </c>
      <c r="C836" s="69" t="n">
        <v>2025</v>
      </c>
      <c r="D836" t="inlineStr">
        <is>
          <t>May</t>
        </is>
      </c>
      <c r="E836" t="inlineStr">
        <is>
          <t>Asia</t>
        </is>
      </c>
      <c r="F836" t="inlineStr">
        <is>
          <t>China</t>
        </is>
      </c>
      <c r="G836" t="inlineStr">
        <is>
          <t>Arab Heavy</t>
        </is>
      </c>
      <c r="H836" t="inlineStr">
        <is>
          <t>Term contract</t>
        </is>
      </c>
      <c r="I836" t="inlineStr">
        <is>
          <t>Trader</t>
        </is>
      </c>
      <c r="J836" t="inlineStr">
        <is>
          <t>Arjun Mehta</t>
        </is>
      </c>
      <c r="K836" s="70" t="n">
        <v>696000</v>
      </c>
      <c r="L836" s="71" t="n">
        <v>84.20999999999999</v>
      </c>
      <c r="M836" s="71" t="n">
        <v>58610160</v>
      </c>
      <c r="N836" s="71" t="n">
        <v>0</v>
      </c>
      <c r="O836" s="71" t="n">
        <v>58610160</v>
      </c>
      <c r="P836" s="71" t="n">
        <v>11884523.83</v>
      </c>
      <c r="Q836" s="71" t="n">
        <v>46725636.17</v>
      </c>
      <c r="R836" t="inlineStr">
        <is>
          <t>Crude</t>
        </is>
      </c>
      <c r="S836" t="inlineStr">
        <is>
          <t>Yes</t>
        </is>
      </c>
      <c r="T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SA100828</t>
        </is>
      </c>
      <c r="B837" s="68" t="n">
        <v>45778</v>
      </c>
      <c r="C837" s="69" t="n">
        <v>2025</v>
      </c>
      <c r="D837" t="inlineStr">
        <is>
          <t>May</t>
        </is>
      </c>
      <c r="E837" t="inlineStr">
        <is>
          <t>Middle East</t>
        </is>
      </c>
      <c r="F837" t="inlineStr">
        <is>
          <t>Bahrain</t>
        </is>
      </c>
      <c r="G837" t="inlineStr">
        <is>
          <t>Arab Medium</t>
        </is>
      </c>
      <c r="H837" t="inlineStr">
        <is>
          <t>Spot</t>
        </is>
      </c>
      <c r="I837" t="inlineStr">
        <is>
          <t>Refiner</t>
        </is>
      </c>
      <c r="J837" t="inlineStr">
        <is>
          <t>Olivia Brown</t>
        </is>
      </c>
      <c r="K837" s="70" t="n">
        <v>1277000</v>
      </c>
      <c r="L837" s="71" t="n">
        <v>86.94</v>
      </c>
      <c r="M837" s="71" t="n">
        <v>111022380</v>
      </c>
      <c r="N837" s="71" t="n">
        <v>1110223.8</v>
      </c>
      <c r="O837" s="71" t="n">
        <v>109912156.2</v>
      </c>
      <c r="P837" s="71" t="n">
        <v>21697845.12</v>
      </c>
      <c r="Q837" s="71" t="n">
        <v>88214311.08</v>
      </c>
      <c r="R837" t="inlineStr">
        <is>
          <t>Crude</t>
        </is>
      </c>
      <c r="S837" t="inlineStr">
        <is>
          <t>Yes</t>
        </is>
      </c>
      <c r="T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SA100829</t>
        </is>
      </c>
      <c r="B838" s="68" t="n">
        <v>45778</v>
      </c>
      <c r="C838" s="69" t="n">
        <v>2025</v>
      </c>
      <c r="D838" t="inlineStr">
        <is>
          <t>May</t>
        </is>
      </c>
      <c r="E838" t="inlineStr">
        <is>
          <t>North America</t>
        </is>
      </c>
      <c r="F838" t="inlineStr">
        <is>
          <t>USA</t>
        </is>
      </c>
      <c r="G838" t="inlineStr">
        <is>
          <t>Arab Extra Light</t>
        </is>
      </c>
      <c r="H838" t="inlineStr">
        <is>
          <t>Term contract</t>
        </is>
      </c>
      <c r="I838" t="inlineStr">
        <is>
          <t>National oil company</t>
        </is>
      </c>
      <c r="J838" t="inlineStr">
        <is>
          <t>Liam O'Brien</t>
        </is>
      </c>
      <c r="K838" s="70" t="n">
        <v>1360000</v>
      </c>
      <c r="L838" s="71" t="n">
        <v>91.59999999999999</v>
      </c>
      <c r="M838" s="71" t="n">
        <v>124576000</v>
      </c>
      <c r="N838" s="71" t="n">
        <v>0</v>
      </c>
      <c r="O838" s="71" t="n">
        <v>124576000</v>
      </c>
      <c r="P838" s="71" t="n">
        <v>25934673.75</v>
      </c>
      <c r="Q838" s="71" t="n">
        <v>98641326.25</v>
      </c>
      <c r="R838" t="inlineStr">
        <is>
          <t>Crude</t>
        </is>
      </c>
      <c r="S838" t="inlineStr">
        <is>
          <t>Yes</t>
        </is>
      </c>
      <c r="T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SA100830</t>
        </is>
      </c>
      <c r="B839" s="68" t="n">
        <v>45778</v>
      </c>
      <c r="C839" s="69" t="n">
        <v>2025</v>
      </c>
      <c r="D839" t="inlineStr">
        <is>
          <t>May</t>
        </is>
      </c>
      <c r="E839" t="inlineStr">
        <is>
          <t>Europe</t>
        </is>
      </c>
      <c r="F839" t="inlineStr">
        <is>
          <t>Italy</t>
        </is>
      </c>
      <c r="G839" t="inlineStr">
        <is>
          <t>Arab Heavy</t>
        </is>
      </c>
      <c r="H839" t="inlineStr">
        <is>
          <t>Term contract</t>
        </is>
      </c>
      <c r="I839" t="inlineStr">
        <is>
          <t>National oil company</t>
        </is>
      </c>
      <c r="J839" t="inlineStr">
        <is>
          <t>Fatima Al-Saud</t>
        </is>
      </c>
      <c r="K839" s="70" t="n">
        <v>711000</v>
      </c>
      <c r="L839" s="71" t="n">
        <v>82.54000000000001</v>
      </c>
      <c r="M839" s="71" t="n">
        <v>58685940</v>
      </c>
      <c r="N839" s="71" t="n">
        <v>1173718.8</v>
      </c>
      <c r="O839" s="71" t="n">
        <v>57512221.2</v>
      </c>
      <c r="P839" s="71" t="n">
        <v>12683766.57</v>
      </c>
      <c r="Q839" s="71" t="n">
        <v>44828454.63</v>
      </c>
      <c r="R839" t="inlineStr">
        <is>
          <t>Crude</t>
        </is>
      </c>
      <c r="S839" t="inlineStr">
        <is>
          <t>Yes</t>
        </is>
      </c>
      <c r="T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SA100831</t>
        </is>
      </c>
      <c r="B840" s="68" t="n">
        <v>45778</v>
      </c>
      <c r="C840" s="69" t="n">
        <v>2025</v>
      </c>
      <c r="D840" t="inlineStr">
        <is>
          <t>May</t>
        </is>
      </c>
      <c r="E840" t="inlineStr">
        <is>
          <t>Asia</t>
        </is>
      </c>
      <c r="F840" t="inlineStr">
        <is>
          <t>India</t>
        </is>
      </c>
      <c r="G840" t="inlineStr">
        <is>
          <t>Gasoline</t>
        </is>
      </c>
      <c r="H840" t="inlineStr">
        <is>
          <t>Term contract</t>
        </is>
      </c>
      <c r="I840" t="inlineStr">
        <is>
          <t>National oil company</t>
        </is>
      </c>
      <c r="J840" t="inlineStr">
        <is>
          <t>Shraddha Kulkarni</t>
        </is>
      </c>
      <c r="K840" s="70" t="n">
        <v>506000</v>
      </c>
      <c r="L840" s="71" t="n">
        <v>98.68000000000001</v>
      </c>
      <c r="M840" s="71" t="n">
        <v>49932080</v>
      </c>
      <c r="N840" s="71" t="n">
        <v>499320.8</v>
      </c>
      <c r="O840" s="71" t="n">
        <v>49432759.2</v>
      </c>
      <c r="P840" s="71" t="n">
        <v>36442199.6</v>
      </c>
      <c r="Q840" s="71" t="n">
        <v>12990559.6</v>
      </c>
      <c r="R840" t="inlineStr">
        <is>
          <t>Refined</t>
        </is>
      </c>
      <c r="S840" t="inlineStr">
        <is>
          <t>Yes</t>
        </is>
      </c>
      <c r="T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SA100832</t>
        </is>
      </c>
      <c r="B841" s="68" t="n">
        <v>45779</v>
      </c>
      <c r="C841" s="69" t="n">
        <v>2025</v>
      </c>
      <c r="D841" t="inlineStr">
        <is>
          <t>May</t>
        </is>
      </c>
      <c r="E841" t="inlineStr">
        <is>
          <t>Asia</t>
        </is>
      </c>
      <c r="F841" t="inlineStr">
        <is>
          <t>Japan</t>
        </is>
      </c>
      <c r="G841" t="inlineStr">
        <is>
          <t>Arab Medium</t>
        </is>
      </c>
      <c r="H841" t="inlineStr">
        <is>
          <t>Spot</t>
        </is>
      </c>
      <c r="I841" t="inlineStr">
        <is>
          <t>Trader</t>
        </is>
      </c>
      <c r="J841" t="inlineStr">
        <is>
          <t>Carlos Silva</t>
        </is>
      </c>
      <c r="K841" s="70" t="n">
        <v>1222000</v>
      </c>
      <c r="L841" s="71" t="n">
        <v>81.47</v>
      </c>
      <c r="M841" s="71" t="n">
        <v>99556340</v>
      </c>
      <c r="N841" s="71" t="n">
        <v>0</v>
      </c>
      <c r="O841" s="71" t="n">
        <v>99556340</v>
      </c>
      <c r="P841" s="71" t="n">
        <v>20878746.32</v>
      </c>
      <c r="Q841" s="71" t="n">
        <v>78677593.68000001</v>
      </c>
      <c r="R841" t="inlineStr">
        <is>
          <t>Crude</t>
        </is>
      </c>
      <c r="S841" t="inlineStr">
        <is>
          <t>Yes</t>
        </is>
      </c>
      <c r="T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SA100833</t>
        </is>
      </c>
      <c r="B842" s="68" t="n">
        <v>45779</v>
      </c>
      <c r="C842" s="69" t="n">
        <v>2025</v>
      </c>
      <c r="D842" t="inlineStr">
        <is>
          <t>May</t>
        </is>
      </c>
      <c r="E842" t="inlineStr">
        <is>
          <t>Middle East</t>
        </is>
      </c>
      <c r="F842" t="inlineStr">
        <is>
          <t>UAE</t>
        </is>
      </c>
      <c r="G842" t="inlineStr">
        <is>
          <t>Arab Light</t>
        </is>
      </c>
      <c r="H842" t="inlineStr">
        <is>
          <t>Term contract</t>
        </is>
      </c>
      <c r="I842" t="inlineStr">
        <is>
          <t>Refiner</t>
        </is>
      </c>
      <c r="J842" t="inlineStr">
        <is>
          <t>Amir Khan</t>
        </is>
      </c>
      <c r="K842" s="70" t="n">
        <v>702000</v>
      </c>
      <c r="L842" s="71" t="n">
        <v>75.98</v>
      </c>
      <c r="M842" s="71" t="n">
        <v>53337960</v>
      </c>
      <c r="N842" s="71" t="n">
        <v>0</v>
      </c>
      <c r="O842" s="71" t="n">
        <v>53337960</v>
      </c>
      <c r="P842" s="71" t="n">
        <v>12534676.66</v>
      </c>
      <c r="Q842" s="71" t="n">
        <v>40803283.34</v>
      </c>
      <c r="R842" t="inlineStr">
        <is>
          <t>Crude</t>
        </is>
      </c>
      <c r="S842" t="inlineStr">
        <is>
          <t>Yes</t>
        </is>
      </c>
      <c r="T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SA100834</t>
        </is>
      </c>
      <c r="B843" s="68" t="n">
        <v>45779</v>
      </c>
      <c r="C843" s="69" t="n">
        <v>2025</v>
      </c>
      <c r="D843" t="inlineStr">
        <is>
          <t>May</t>
        </is>
      </c>
      <c r="E843" t="inlineStr">
        <is>
          <t>North America</t>
        </is>
      </c>
      <c r="F843" t="inlineStr">
        <is>
          <t>USA</t>
        </is>
      </c>
      <c r="G843" t="inlineStr">
        <is>
          <t>Diesel</t>
        </is>
      </c>
      <c r="H843" t="inlineStr">
        <is>
          <t>Term contract</t>
        </is>
      </c>
      <c r="I843" t="inlineStr">
        <is>
          <t>National oil company</t>
        </is>
      </c>
      <c r="J843" t="inlineStr">
        <is>
          <t>Arjun Mehta</t>
        </is>
      </c>
      <c r="K843" s="70" t="n">
        <v>563000</v>
      </c>
      <c r="L843" s="71" t="n">
        <v>91.92</v>
      </c>
      <c r="M843" s="71" t="n">
        <v>51750960</v>
      </c>
      <c r="N843" s="71" t="n">
        <v>517509.6</v>
      </c>
      <c r="O843" s="71" t="n">
        <v>51233450.4</v>
      </c>
      <c r="P843" s="71" t="n">
        <v>39655948.05</v>
      </c>
      <c r="Q843" s="71" t="n">
        <v>11577502.35</v>
      </c>
      <c r="R843" t="inlineStr">
        <is>
          <t>Refined</t>
        </is>
      </c>
      <c r="S843" t="inlineStr">
        <is>
          <t>Yes</t>
        </is>
      </c>
      <c r="T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SA100835</t>
        </is>
      </c>
      <c r="B844" s="68" t="n">
        <v>45779</v>
      </c>
      <c r="C844" s="69" t="n">
        <v>2025</v>
      </c>
      <c r="D844" t="inlineStr">
        <is>
          <t>May</t>
        </is>
      </c>
      <c r="E844" t="inlineStr">
        <is>
          <t>Europe</t>
        </is>
      </c>
      <c r="F844" t="inlineStr">
        <is>
          <t>France</t>
        </is>
      </c>
      <c r="G844" t="inlineStr">
        <is>
          <t>Arab Light</t>
        </is>
      </c>
      <c r="H844" t="inlineStr">
        <is>
          <t>Spot</t>
        </is>
      </c>
      <c r="I844" t="inlineStr">
        <is>
          <t>Trader</t>
        </is>
      </c>
      <c r="J844" t="inlineStr">
        <is>
          <t>Yuki Sato</t>
        </is>
      </c>
      <c r="K844" s="70" t="n">
        <v>959000</v>
      </c>
      <c r="L844" s="71" t="n">
        <v>86.23999999999999</v>
      </c>
      <c r="M844" s="71" t="n">
        <v>82704160</v>
      </c>
      <c r="N844" s="71" t="n">
        <v>827041.6</v>
      </c>
      <c r="O844" s="71" t="n">
        <v>81877118.40000001</v>
      </c>
      <c r="P844" s="71" t="n">
        <v>17663129.31</v>
      </c>
      <c r="Q844" s="71" t="n">
        <v>64213989.09</v>
      </c>
      <c r="R844" t="inlineStr">
        <is>
          <t>Crude</t>
        </is>
      </c>
      <c r="S844" t="inlineStr">
        <is>
          <t>Yes</t>
        </is>
      </c>
      <c r="T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SA100836</t>
        </is>
      </c>
      <c r="B845" s="68" t="n">
        <v>45779</v>
      </c>
      <c r="C845" s="69" t="n">
        <v>2025</v>
      </c>
      <c r="D845" t="inlineStr">
        <is>
          <t>May</t>
        </is>
      </c>
      <c r="E845" t="inlineStr">
        <is>
          <t>Middle East</t>
        </is>
      </c>
      <c r="F845" t="inlineStr">
        <is>
          <t>UAE</t>
        </is>
      </c>
      <c r="G845" t="inlineStr">
        <is>
          <t>Arab Light</t>
        </is>
      </c>
      <c r="H845" t="inlineStr">
        <is>
          <t>Term contract</t>
        </is>
      </c>
      <c r="I845" t="inlineStr">
        <is>
          <t>Trader</t>
        </is>
      </c>
      <c r="J845" t="inlineStr">
        <is>
          <t>Zoya Ahmed</t>
        </is>
      </c>
      <c r="K845" s="70" t="n">
        <v>1843000</v>
      </c>
      <c r="L845" s="71" t="n">
        <v>89.28</v>
      </c>
      <c r="M845" s="71" t="n">
        <v>164543040</v>
      </c>
      <c r="N845" s="71" t="n">
        <v>0</v>
      </c>
      <c r="O845" s="71" t="n">
        <v>164543040</v>
      </c>
      <c r="P845" s="71" t="n">
        <v>34315199.9</v>
      </c>
      <c r="Q845" s="71" t="n">
        <v>130227840.1</v>
      </c>
      <c r="R845" t="inlineStr">
        <is>
          <t>Crude</t>
        </is>
      </c>
      <c r="S845" t="inlineStr">
        <is>
          <t>Yes</t>
        </is>
      </c>
      <c r="T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SA100837</t>
        </is>
      </c>
      <c r="B846" s="68" t="n">
        <v>45780</v>
      </c>
      <c r="C846" s="69" t="n">
        <v>2025</v>
      </c>
      <c r="D846" t="inlineStr">
        <is>
          <t>May</t>
        </is>
      </c>
      <c r="E846" t="inlineStr">
        <is>
          <t>Asia</t>
        </is>
      </c>
      <c r="F846" t="inlineStr">
        <is>
          <t>Japan</t>
        </is>
      </c>
      <c r="G846" t="inlineStr">
        <is>
          <t>Arab Light</t>
        </is>
      </c>
      <c r="H846" t="inlineStr">
        <is>
          <t>Term contract</t>
        </is>
      </c>
      <c r="I846" t="inlineStr">
        <is>
          <t>Refiner</t>
        </is>
      </c>
      <c r="J846" t="inlineStr">
        <is>
          <t>Ana Costa</t>
        </is>
      </c>
      <c r="K846" s="70" t="n">
        <v>1615000</v>
      </c>
      <c r="L846" s="71" t="n">
        <v>81.04000000000001</v>
      </c>
      <c r="M846" s="71" t="n">
        <v>130879600</v>
      </c>
      <c r="N846" s="71" t="n">
        <v>1308796</v>
      </c>
      <c r="O846" s="71" t="n">
        <v>129570804</v>
      </c>
      <c r="P846" s="71" t="n">
        <v>29140865.76</v>
      </c>
      <c r="Q846" s="71" t="n">
        <v>100429938.24</v>
      </c>
      <c r="R846" t="inlineStr">
        <is>
          <t>Crude</t>
        </is>
      </c>
      <c r="S846" t="inlineStr">
        <is>
          <t>Yes</t>
        </is>
      </c>
      <c r="T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SA100838</t>
        </is>
      </c>
      <c r="B847" s="68" t="n">
        <v>45780</v>
      </c>
      <c r="C847" s="69" t="n">
        <v>2025</v>
      </c>
      <c r="D847" t="inlineStr">
        <is>
          <t>May</t>
        </is>
      </c>
      <c r="E847" t="inlineStr">
        <is>
          <t>North America</t>
        </is>
      </c>
      <c r="F847" t="inlineStr">
        <is>
          <t>USA</t>
        </is>
      </c>
      <c r="G847" t="inlineStr">
        <is>
          <t>Arab Medium</t>
        </is>
      </c>
      <c r="H847" t="inlineStr">
        <is>
          <t>Spot</t>
        </is>
      </c>
      <c r="I847" t="inlineStr">
        <is>
          <t>National oil company</t>
        </is>
      </c>
      <c r="J847" t="inlineStr">
        <is>
          <t>Aisha Bello</t>
        </is>
      </c>
      <c r="K847" s="70" t="n">
        <v>789000</v>
      </c>
      <c r="L847" s="71" t="n">
        <v>76.04000000000001</v>
      </c>
      <c r="M847" s="71" t="n">
        <v>59995560</v>
      </c>
      <c r="N847" s="71" t="n">
        <v>599955.6</v>
      </c>
      <c r="O847" s="71" t="n">
        <v>59395604.4</v>
      </c>
      <c r="P847" s="71" t="n">
        <v>13758056.73</v>
      </c>
      <c r="Q847" s="71" t="n">
        <v>45637547.67</v>
      </c>
      <c r="R847" t="inlineStr">
        <is>
          <t>Crude</t>
        </is>
      </c>
      <c r="S847" t="inlineStr">
        <is>
          <t>Yes</t>
        </is>
      </c>
      <c r="T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SA100839</t>
        </is>
      </c>
      <c r="B848" s="68" t="n">
        <v>45780</v>
      </c>
      <c r="C848" s="69" t="n">
        <v>2025</v>
      </c>
      <c r="D848" t="inlineStr">
        <is>
          <t>May</t>
        </is>
      </c>
      <c r="E848" t="inlineStr">
        <is>
          <t>Europe</t>
        </is>
      </c>
      <c r="F848" t="inlineStr">
        <is>
          <t>Netherlands</t>
        </is>
      </c>
      <c r="G848" t="inlineStr">
        <is>
          <t>Arab Extra Light</t>
        </is>
      </c>
      <c r="H848" t="inlineStr">
        <is>
          <t>Term contract</t>
        </is>
      </c>
      <c r="I848" t="inlineStr">
        <is>
          <t>Refiner</t>
        </is>
      </c>
      <c r="J848" t="inlineStr">
        <is>
          <t>Shraddha Kulkarni</t>
        </is>
      </c>
      <c r="K848" s="70" t="n">
        <v>807000</v>
      </c>
      <c r="L848" s="71" t="n">
        <v>77.51000000000001</v>
      </c>
      <c r="M848" s="71" t="n">
        <v>62550570</v>
      </c>
      <c r="N848" s="71" t="n">
        <v>1251011.4</v>
      </c>
      <c r="O848" s="71" t="n">
        <v>61299558.6</v>
      </c>
      <c r="P848" s="71" t="n">
        <v>14883875.33</v>
      </c>
      <c r="Q848" s="71" t="n">
        <v>46415683.27</v>
      </c>
      <c r="R848" t="inlineStr">
        <is>
          <t>Crude</t>
        </is>
      </c>
      <c r="S848" t="inlineStr">
        <is>
          <t>Yes</t>
        </is>
      </c>
      <c r="T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SA100840</t>
        </is>
      </c>
      <c r="B849" s="68" t="n">
        <v>45780</v>
      </c>
      <c r="C849" s="69" t="n">
        <v>2025</v>
      </c>
      <c r="D849" t="inlineStr">
        <is>
          <t>May</t>
        </is>
      </c>
      <c r="E849" t="inlineStr">
        <is>
          <t>North America</t>
        </is>
      </c>
      <c r="F849" t="inlineStr">
        <is>
          <t>USA</t>
        </is>
      </c>
      <c r="G849" t="inlineStr">
        <is>
          <t>Jet fuel</t>
        </is>
      </c>
      <c r="H849" t="inlineStr">
        <is>
          <t>Spot</t>
        </is>
      </c>
      <c r="I849" t="inlineStr">
        <is>
          <t>National oil company</t>
        </is>
      </c>
      <c r="J849" t="inlineStr">
        <is>
          <t>Arjun Mehta</t>
        </is>
      </c>
      <c r="K849" s="70" t="n">
        <v>228000</v>
      </c>
      <c r="L849" s="71" t="n">
        <v>91.63</v>
      </c>
      <c r="M849" s="71" t="n">
        <v>20891640</v>
      </c>
      <c r="N849" s="71" t="n">
        <v>208916.4</v>
      </c>
      <c r="O849" s="71" t="n">
        <v>20682723.6</v>
      </c>
      <c r="P849" s="71" t="n">
        <v>16938357.58</v>
      </c>
      <c r="Q849" s="71" t="n">
        <v>3744366.02</v>
      </c>
      <c r="R849" t="inlineStr">
        <is>
          <t>Refined</t>
        </is>
      </c>
      <c r="S849" t="inlineStr">
        <is>
          <t>Yes</t>
        </is>
      </c>
      <c r="T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SA100841</t>
        </is>
      </c>
      <c r="B850" s="68" t="n">
        <v>45780</v>
      </c>
      <c r="C850" s="69" t="n">
        <v>2025</v>
      </c>
      <c r="D850" t="inlineStr">
        <is>
          <t>May</t>
        </is>
      </c>
      <c r="E850" t="inlineStr">
        <is>
          <t>Asia</t>
        </is>
      </c>
      <c r="F850" t="inlineStr">
        <is>
          <t>India</t>
        </is>
      </c>
      <c r="G850" t="inlineStr">
        <is>
          <t>Arab Light</t>
        </is>
      </c>
      <c r="H850" t="inlineStr">
        <is>
          <t>Spot</t>
        </is>
      </c>
      <c r="I850" t="inlineStr">
        <is>
          <t>Trader</t>
        </is>
      </c>
      <c r="J850" t="inlineStr">
        <is>
          <t>Ravindra Patil</t>
        </is>
      </c>
      <c r="K850" s="70" t="n">
        <v>1692000</v>
      </c>
      <c r="L850" s="71" t="n">
        <v>88.89</v>
      </c>
      <c r="M850" s="71" t="n">
        <v>150401880</v>
      </c>
      <c r="N850" s="71" t="n">
        <v>0</v>
      </c>
      <c r="O850" s="71" t="n">
        <v>150401880</v>
      </c>
      <c r="P850" s="71" t="n">
        <v>30226654.69</v>
      </c>
      <c r="Q850" s="71" t="n">
        <v>120175225.31</v>
      </c>
      <c r="R850" t="inlineStr">
        <is>
          <t>Crude</t>
        </is>
      </c>
      <c r="S850" t="inlineStr">
        <is>
          <t>Yes</t>
        </is>
      </c>
      <c r="T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SA100842</t>
        </is>
      </c>
      <c r="B851" s="68" t="n">
        <v>45780</v>
      </c>
      <c r="C851" s="69" t="n">
        <v>2025</v>
      </c>
      <c r="D851" t="inlineStr">
        <is>
          <t>May</t>
        </is>
      </c>
      <c r="E851" t="inlineStr">
        <is>
          <t>Middle East</t>
        </is>
      </c>
      <c r="F851" t="inlineStr">
        <is>
          <t>Bahrain</t>
        </is>
      </c>
      <c r="G851" t="inlineStr">
        <is>
          <t>Jet fuel</t>
        </is>
      </c>
      <c r="H851" t="inlineStr">
        <is>
          <t>Term contract</t>
        </is>
      </c>
      <c r="I851" t="inlineStr">
        <is>
          <t>Refiner</t>
        </is>
      </c>
      <c r="J851" t="inlineStr">
        <is>
          <t>Hiroshi Tanaka</t>
        </is>
      </c>
      <c r="K851" s="70" t="n">
        <v>375000</v>
      </c>
      <c r="L851" s="71" t="n">
        <v>106.88</v>
      </c>
      <c r="M851" s="71" t="n">
        <v>40080000</v>
      </c>
      <c r="N851" s="71" t="n">
        <v>400800</v>
      </c>
      <c r="O851" s="71" t="n">
        <v>39679200</v>
      </c>
      <c r="P851" s="71" t="n">
        <v>27136939.92</v>
      </c>
      <c r="Q851" s="71" t="n">
        <v>12542260.08</v>
      </c>
      <c r="R851" t="inlineStr">
        <is>
          <t>Refined</t>
        </is>
      </c>
      <c r="S851" t="inlineStr">
        <is>
          <t>Yes</t>
        </is>
      </c>
      <c r="T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SA100843</t>
        </is>
      </c>
      <c r="B852" s="68" t="n">
        <v>45780</v>
      </c>
      <c r="C852" s="69" t="n">
        <v>2025</v>
      </c>
      <c r="D852" t="inlineStr">
        <is>
          <t>May</t>
        </is>
      </c>
      <c r="E852" t="inlineStr">
        <is>
          <t>Europe</t>
        </is>
      </c>
      <c r="F852" t="inlineStr">
        <is>
          <t>France</t>
        </is>
      </c>
      <c r="G852" t="inlineStr">
        <is>
          <t>Arab Light</t>
        </is>
      </c>
      <c r="H852" t="inlineStr">
        <is>
          <t>Term contract</t>
        </is>
      </c>
      <c r="I852" t="inlineStr">
        <is>
          <t>National oil company</t>
        </is>
      </c>
      <c r="J852" t="inlineStr">
        <is>
          <t>Ravindra Patil</t>
        </is>
      </c>
      <c r="K852" s="70" t="n">
        <v>1487000</v>
      </c>
      <c r="L852" s="71" t="n">
        <v>80.22</v>
      </c>
      <c r="M852" s="71" t="n">
        <v>119287140</v>
      </c>
      <c r="N852" s="71" t="n">
        <v>0</v>
      </c>
      <c r="O852" s="71" t="n">
        <v>119287140</v>
      </c>
      <c r="P852" s="71" t="n">
        <v>25798918.02</v>
      </c>
      <c r="Q852" s="71" t="n">
        <v>93488221.98</v>
      </c>
      <c r="R852" t="inlineStr">
        <is>
          <t>Crude</t>
        </is>
      </c>
      <c r="S852" t="inlineStr">
        <is>
          <t>Yes</t>
        </is>
      </c>
      <c r="T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SA100844</t>
        </is>
      </c>
      <c r="B853" s="68" t="n">
        <v>45780</v>
      </c>
      <c r="C853" s="69" t="n">
        <v>2025</v>
      </c>
      <c r="D853" t="inlineStr">
        <is>
          <t>May</t>
        </is>
      </c>
      <c r="E853" t="inlineStr">
        <is>
          <t>Asia</t>
        </is>
      </c>
      <c r="F853" t="inlineStr">
        <is>
          <t>India</t>
        </is>
      </c>
      <c r="G853" t="inlineStr">
        <is>
          <t>Arab Extra Light</t>
        </is>
      </c>
      <c r="H853" t="inlineStr">
        <is>
          <t>Term contract</t>
        </is>
      </c>
      <c r="I853" t="inlineStr">
        <is>
          <t>Refiner</t>
        </is>
      </c>
      <c r="J853" t="inlineStr">
        <is>
          <t>Yuki Sato</t>
        </is>
      </c>
      <c r="K853" s="70" t="n">
        <v>1358000</v>
      </c>
      <c r="L853" s="71" t="n">
        <v>75.93000000000001</v>
      </c>
      <c r="M853" s="71" t="n">
        <v>103112940</v>
      </c>
      <c r="N853" s="71" t="n">
        <v>1031129.4</v>
      </c>
      <c r="O853" s="71" t="n">
        <v>102081810.6</v>
      </c>
      <c r="P853" s="71" t="n">
        <v>24619818.15</v>
      </c>
      <c r="Q853" s="71" t="n">
        <v>77461992.45</v>
      </c>
      <c r="R853" t="inlineStr">
        <is>
          <t>Crude</t>
        </is>
      </c>
      <c r="S853" t="inlineStr">
        <is>
          <t>Yes</t>
        </is>
      </c>
      <c r="T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SA100845</t>
        </is>
      </c>
      <c r="B854" s="68" t="n">
        <v>45781</v>
      </c>
      <c r="C854" s="69" t="n">
        <v>2025</v>
      </c>
      <c r="D854" t="inlineStr">
        <is>
          <t>May</t>
        </is>
      </c>
      <c r="E854" t="inlineStr">
        <is>
          <t>Europe</t>
        </is>
      </c>
      <c r="F854" t="inlineStr">
        <is>
          <t>France</t>
        </is>
      </c>
      <c r="G854" t="inlineStr">
        <is>
          <t>Arab Heavy</t>
        </is>
      </c>
      <c r="H854" t="inlineStr">
        <is>
          <t>Term contract</t>
        </is>
      </c>
      <c r="I854" t="inlineStr">
        <is>
          <t>Trader</t>
        </is>
      </c>
      <c r="J854" t="inlineStr">
        <is>
          <t>Zoya Ahmed</t>
        </is>
      </c>
      <c r="K854" s="70" t="n">
        <v>658000</v>
      </c>
      <c r="L854" s="71" t="n">
        <v>71.73</v>
      </c>
      <c r="M854" s="71" t="n">
        <v>47198340</v>
      </c>
      <c r="N854" s="71" t="n">
        <v>0</v>
      </c>
      <c r="O854" s="71" t="n">
        <v>47198340</v>
      </c>
      <c r="P854" s="71" t="n">
        <v>11301542.33</v>
      </c>
      <c r="Q854" s="71" t="n">
        <v>35896797.67</v>
      </c>
      <c r="R854" t="inlineStr">
        <is>
          <t>Crude</t>
        </is>
      </c>
      <c r="S854" t="inlineStr">
        <is>
          <t>Yes</t>
        </is>
      </c>
      <c r="T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SA100846</t>
        </is>
      </c>
      <c r="B855" s="68" t="n">
        <v>45781</v>
      </c>
      <c r="C855" s="69" t="n">
        <v>2025</v>
      </c>
      <c r="D855" t="inlineStr">
        <is>
          <t>May</t>
        </is>
      </c>
      <c r="E855" t="inlineStr">
        <is>
          <t>Asia</t>
        </is>
      </c>
      <c r="F855" t="inlineStr">
        <is>
          <t>Japan</t>
        </is>
      </c>
      <c r="G855" t="inlineStr">
        <is>
          <t>Arab Light</t>
        </is>
      </c>
      <c r="H855" t="inlineStr">
        <is>
          <t>Term contract</t>
        </is>
      </c>
      <c r="I855" t="inlineStr">
        <is>
          <t>Trader</t>
        </is>
      </c>
      <c r="J855" t="inlineStr">
        <is>
          <t>Shraddha Kulkarni</t>
        </is>
      </c>
      <c r="K855" s="70" t="n">
        <v>1654000</v>
      </c>
      <c r="L855" s="71" t="n">
        <v>74.95999999999999</v>
      </c>
      <c r="M855" s="71" t="n">
        <v>123983840</v>
      </c>
      <c r="N855" s="71" t="n">
        <v>0</v>
      </c>
      <c r="O855" s="71" t="n">
        <v>123983840</v>
      </c>
      <c r="P855" s="71" t="n">
        <v>29019348.78</v>
      </c>
      <c r="Q855" s="71" t="n">
        <v>94964491.22</v>
      </c>
      <c r="R855" t="inlineStr">
        <is>
          <t>Crude</t>
        </is>
      </c>
      <c r="S855" t="inlineStr">
        <is>
          <t>Yes</t>
        </is>
      </c>
      <c r="T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SA100847</t>
        </is>
      </c>
      <c r="B856" s="68" t="n">
        <v>45781</v>
      </c>
      <c r="C856" s="69" t="n">
        <v>2025</v>
      </c>
      <c r="D856" t="inlineStr">
        <is>
          <t>May</t>
        </is>
      </c>
      <c r="E856" t="inlineStr">
        <is>
          <t>Middle East</t>
        </is>
      </c>
      <c r="F856" t="inlineStr">
        <is>
          <t>UAE</t>
        </is>
      </c>
      <c r="G856" t="inlineStr">
        <is>
          <t>Arab Medium</t>
        </is>
      </c>
      <c r="H856" t="inlineStr">
        <is>
          <t>Spot</t>
        </is>
      </c>
      <c r="I856" t="inlineStr">
        <is>
          <t>Refiner</t>
        </is>
      </c>
      <c r="J856" t="inlineStr">
        <is>
          <t>Wei Chen</t>
        </is>
      </c>
      <c r="K856" s="70" t="n">
        <v>1270000</v>
      </c>
      <c r="L856" s="71" t="n">
        <v>78.25</v>
      </c>
      <c r="M856" s="71" t="n">
        <v>99377500</v>
      </c>
      <c r="N856" s="71" t="n">
        <v>0</v>
      </c>
      <c r="O856" s="71" t="n">
        <v>99377500</v>
      </c>
      <c r="P856" s="71" t="n">
        <v>22743374.38</v>
      </c>
      <c r="Q856" s="71" t="n">
        <v>76634125.62</v>
      </c>
      <c r="R856" t="inlineStr">
        <is>
          <t>Crude</t>
        </is>
      </c>
      <c r="S856" t="inlineStr">
        <is>
          <t>Yes</t>
        </is>
      </c>
      <c r="T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SA100848</t>
        </is>
      </c>
      <c r="B857" s="68" t="n">
        <v>45782</v>
      </c>
      <c r="C857" s="69" t="n">
        <v>2025</v>
      </c>
      <c r="D857" t="inlineStr">
        <is>
          <t>May</t>
        </is>
      </c>
      <c r="E857" t="inlineStr">
        <is>
          <t>Asia</t>
        </is>
      </c>
      <c r="F857" t="inlineStr">
        <is>
          <t>Japan</t>
        </is>
      </c>
      <c r="G857" t="inlineStr">
        <is>
          <t>Arab Light</t>
        </is>
      </c>
      <c r="H857" t="inlineStr">
        <is>
          <t>Term contract</t>
        </is>
      </c>
      <c r="I857" t="inlineStr">
        <is>
          <t>Refiner</t>
        </is>
      </c>
      <c r="J857" t="inlineStr">
        <is>
          <t>Arjun Mehta</t>
        </is>
      </c>
      <c r="K857" s="70" t="n">
        <v>785000</v>
      </c>
      <c r="L857" s="71" t="n">
        <v>82.15000000000001</v>
      </c>
      <c r="M857" s="71" t="n">
        <v>64487750</v>
      </c>
      <c r="N857" s="71" t="n">
        <v>644877.5</v>
      </c>
      <c r="O857" s="71" t="n">
        <v>63842872.5</v>
      </c>
      <c r="P857" s="71" t="n">
        <v>14534641.11</v>
      </c>
      <c r="Q857" s="71" t="n">
        <v>49308231.39</v>
      </c>
      <c r="R857" t="inlineStr">
        <is>
          <t>Crude</t>
        </is>
      </c>
      <c r="S857" t="inlineStr">
        <is>
          <t>Yes</t>
        </is>
      </c>
      <c r="T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SA100849</t>
        </is>
      </c>
      <c r="B858" s="68" t="n">
        <v>45782</v>
      </c>
      <c r="C858" s="69" t="n">
        <v>2025</v>
      </c>
      <c r="D858" t="inlineStr">
        <is>
          <t>May</t>
        </is>
      </c>
      <c r="E858" t="inlineStr">
        <is>
          <t>Asia</t>
        </is>
      </c>
      <c r="F858" t="inlineStr">
        <is>
          <t>South Korea</t>
        </is>
      </c>
      <c r="G858" t="inlineStr">
        <is>
          <t>Arab Medium</t>
        </is>
      </c>
      <c r="H858" t="inlineStr">
        <is>
          <t>Term contract</t>
        </is>
      </c>
      <c r="I858" t="inlineStr">
        <is>
          <t>Refiner</t>
        </is>
      </c>
      <c r="J858" t="inlineStr">
        <is>
          <t>Ruhi Shaikh</t>
        </is>
      </c>
      <c r="K858" s="70" t="n">
        <v>472000</v>
      </c>
      <c r="L858" s="71" t="n">
        <v>80.69</v>
      </c>
      <c r="M858" s="71" t="n">
        <v>38085680</v>
      </c>
      <c r="N858" s="71" t="n">
        <v>0</v>
      </c>
      <c r="O858" s="71" t="n">
        <v>38085680</v>
      </c>
      <c r="P858" s="71" t="n">
        <v>8082147.58</v>
      </c>
      <c r="Q858" s="71" t="n">
        <v>30003532.42</v>
      </c>
      <c r="R858" t="inlineStr">
        <is>
          <t>Crude</t>
        </is>
      </c>
      <c r="S858" t="inlineStr">
        <is>
          <t>Yes</t>
        </is>
      </c>
      <c r="T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SA100850</t>
        </is>
      </c>
      <c r="B859" s="68" t="n">
        <v>45782</v>
      </c>
      <c r="C859" s="69" t="n">
        <v>2025</v>
      </c>
      <c r="D859" t="inlineStr">
        <is>
          <t>May</t>
        </is>
      </c>
      <c r="E859" t="inlineStr">
        <is>
          <t>Asia</t>
        </is>
      </c>
      <c r="F859" t="inlineStr">
        <is>
          <t>India</t>
        </is>
      </c>
      <c r="G859" t="inlineStr">
        <is>
          <t>Arab Light</t>
        </is>
      </c>
      <c r="H859" t="inlineStr">
        <is>
          <t>Term contract</t>
        </is>
      </c>
      <c r="I859" t="inlineStr">
        <is>
          <t>Refiner</t>
        </is>
      </c>
      <c r="J859" t="inlineStr">
        <is>
          <t>Lucas Martin</t>
        </is>
      </c>
      <c r="K859" s="70" t="n">
        <v>313000</v>
      </c>
      <c r="L859" s="71" t="n">
        <v>88.2</v>
      </c>
      <c r="M859" s="71" t="n">
        <v>27606600</v>
      </c>
      <c r="N859" s="71" t="n">
        <v>0</v>
      </c>
      <c r="O859" s="71" t="n">
        <v>27606600</v>
      </c>
      <c r="P859" s="71" t="n">
        <v>5780768.5</v>
      </c>
      <c r="Q859" s="71" t="n">
        <v>21825831.5</v>
      </c>
      <c r="R859" t="inlineStr">
        <is>
          <t>Crude</t>
        </is>
      </c>
      <c r="S859" t="inlineStr">
        <is>
          <t>Yes</t>
        </is>
      </c>
      <c r="T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SA100851</t>
        </is>
      </c>
      <c r="B860" s="68" t="n">
        <v>45782</v>
      </c>
      <c r="C860" s="69" t="n">
        <v>2025</v>
      </c>
      <c r="D860" t="inlineStr">
        <is>
          <t>May</t>
        </is>
      </c>
      <c r="E860" t="inlineStr">
        <is>
          <t>Europe</t>
        </is>
      </c>
      <c r="F860" t="inlineStr">
        <is>
          <t>Italy</t>
        </is>
      </c>
      <c r="G860" t="inlineStr">
        <is>
          <t>Arab Extra Light</t>
        </is>
      </c>
      <c r="H860" t="inlineStr">
        <is>
          <t>Term contract</t>
        </is>
      </c>
      <c r="I860" t="inlineStr">
        <is>
          <t>Trader</t>
        </is>
      </c>
      <c r="J860" t="inlineStr">
        <is>
          <t>Wei Chen</t>
        </is>
      </c>
      <c r="K860" s="70" t="n">
        <v>911000</v>
      </c>
      <c r="L860" s="71" t="n">
        <v>76.67</v>
      </c>
      <c r="M860" s="71" t="n">
        <v>69846370</v>
      </c>
      <c r="N860" s="71" t="n">
        <v>698463.7</v>
      </c>
      <c r="O860" s="71" t="n">
        <v>69147906.3</v>
      </c>
      <c r="P860" s="71" t="n">
        <v>16851600.63</v>
      </c>
      <c r="Q860" s="71" t="n">
        <v>52296305.67</v>
      </c>
      <c r="R860" t="inlineStr">
        <is>
          <t>Crude</t>
        </is>
      </c>
      <c r="S860" t="inlineStr">
        <is>
          <t>Yes</t>
        </is>
      </c>
      <c r="T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SA100852</t>
        </is>
      </c>
      <c r="B861" s="68" t="n">
        <v>45782</v>
      </c>
      <c r="C861" s="69" t="n">
        <v>2025</v>
      </c>
      <c r="D861" t="inlineStr">
        <is>
          <t>May</t>
        </is>
      </c>
      <c r="E861" t="inlineStr">
        <is>
          <t>Middle East</t>
        </is>
      </c>
      <c r="F861" t="inlineStr">
        <is>
          <t>UAE</t>
        </is>
      </c>
      <c r="G861" t="inlineStr">
        <is>
          <t>Arab Extra Light</t>
        </is>
      </c>
      <c r="H861" t="inlineStr">
        <is>
          <t>Spot</t>
        </is>
      </c>
      <c r="I861" t="inlineStr">
        <is>
          <t>National oil company</t>
        </is>
      </c>
      <c r="J861" t="inlineStr">
        <is>
          <t>Fatima Al-Saud</t>
        </is>
      </c>
      <c r="K861" s="70" t="n">
        <v>1070000</v>
      </c>
      <c r="L861" s="71" t="n">
        <v>80.78</v>
      </c>
      <c r="M861" s="71" t="n">
        <v>86434600</v>
      </c>
      <c r="N861" s="71" t="n">
        <v>864346</v>
      </c>
      <c r="O861" s="71" t="n">
        <v>85570254</v>
      </c>
      <c r="P861" s="71" t="n">
        <v>20096654.78</v>
      </c>
      <c r="Q861" s="71" t="n">
        <v>65473599.22</v>
      </c>
      <c r="R861" t="inlineStr">
        <is>
          <t>Crude</t>
        </is>
      </c>
      <c r="S861" t="inlineStr">
        <is>
          <t>Yes</t>
        </is>
      </c>
      <c r="T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SA100853</t>
        </is>
      </c>
      <c r="B862" s="68" t="n">
        <v>45782</v>
      </c>
      <c r="C862" s="69" t="n">
        <v>2025</v>
      </c>
      <c r="D862" t="inlineStr">
        <is>
          <t>May</t>
        </is>
      </c>
      <c r="E862" t="inlineStr">
        <is>
          <t>Asia</t>
        </is>
      </c>
      <c r="F862" t="inlineStr">
        <is>
          <t>China</t>
        </is>
      </c>
      <c r="G862" t="inlineStr">
        <is>
          <t>Arab Heavy</t>
        </is>
      </c>
      <c r="H862" t="inlineStr">
        <is>
          <t>Term contract</t>
        </is>
      </c>
      <c r="I862" t="inlineStr">
        <is>
          <t>National oil company</t>
        </is>
      </c>
      <c r="J862" t="inlineStr">
        <is>
          <t>Wei Chen</t>
        </is>
      </c>
      <c r="K862" s="70" t="n">
        <v>1555000</v>
      </c>
      <c r="L862" s="71" t="n">
        <v>70.56</v>
      </c>
      <c r="M862" s="71" t="n">
        <v>109720800</v>
      </c>
      <c r="N862" s="71" t="n">
        <v>1097208</v>
      </c>
      <c r="O862" s="71" t="n">
        <v>108623592</v>
      </c>
      <c r="P862" s="71" t="n">
        <v>28188944.57</v>
      </c>
      <c r="Q862" s="71" t="n">
        <v>80434647.43000001</v>
      </c>
      <c r="R862" t="inlineStr">
        <is>
          <t>Crude</t>
        </is>
      </c>
      <c r="S862" t="inlineStr">
        <is>
          <t>Yes</t>
        </is>
      </c>
      <c r="T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SA100854</t>
        </is>
      </c>
      <c r="B863" s="68" t="n">
        <v>45782</v>
      </c>
      <c r="C863" s="69" t="n">
        <v>2025</v>
      </c>
      <c r="D863" t="inlineStr">
        <is>
          <t>May</t>
        </is>
      </c>
      <c r="E863" t="inlineStr">
        <is>
          <t>North America</t>
        </is>
      </c>
      <c r="F863" t="inlineStr">
        <is>
          <t>USA</t>
        </is>
      </c>
      <c r="G863" t="inlineStr">
        <is>
          <t>Diesel</t>
        </is>
      </c>
      <c r="H863" t="inlineStr">
        <is>
          <t>Term contract</t>
        </is>
      </c>
      <c r="I863" t="inlineStr">
        <is>
          <t>Refiner</t>
        </is>
      </c>
      <c r="J863" t="inlineStr">
        <is>
          <t>Wei Chen</t>
        </is>
      </c>
      <c r="K863" s="70" t="n">
        <v>459000</v>
      </c>
      <c r="L863" s="71" t="n">
        <v>95.41</v>
      </c>
      <c r="M863" s="71" t="n">
        <v>43793190</v>
      </c>
      <c r="N863" s="71" t="n">
        <v>875863.8</v>
      </c>
      <c r="O863" s="71" t="n">
        <v>42917326.2</v>
      </c>
      <c r="P863" s="71" t="n">
        <v>31291527.49</v>
      </c>
      <c r="Q863" s="71" t="n">
        <v>11625798.71</v>
      </c>
      <c r="R863" t="inlineStr">
        <is>
          <t>Refined</t>
        </is>
      </c>
      <c r="S863" t="inlineStr">
        <is>
          <t>Yes</t>
        </is>
      </c>
      <c r="T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SA100855</t>
        </is>
      </c>
      <c r="B864" s="68" t="n">
        <v>45782</v>
      </c>
      <c r="C864" s="69" t="n">
        <v>2025</v>
      </c>
      <c r="D864" t="inlineStr">
        <is>
          <t>May</t>
        </is>
      </c>
      <c r="E864" t="inlineStr">
        <is>
          <t>Europe</t>
        </is>
      </c>
      <c r="F864" t="inlineStr">
        <is>
          <t>Italy</t>
        </is>
      </c>
      <c r="G864" t="inlineStr">
        <is>
          <t>Arab Light</t>
        </is>
      </c>
      <c r="H864" t="inlineStr">
        <is>
          <t>Spot</t>
        </is>
      </c>
      <c r="I864" t="inlineStr">
        <is>
          <t>National oil company</t>
        </is>
      </c>
      <c r="J864" t="inlineStr">
        <is>
          <t>Emma Clarke</t>
        </is>
      </c>
      <c r="K864" s="70" t="n">
        <v>1385000</v>
      </c>
      <c r="L864" s="71" t="n">
        <v>88.06999999999999</v>
      </c>
      <c r="M864" s="71" t="n">
        <v>121976950</v>
      </c>
      <c r="N864" s="71" t="n">
        <v>0</v>
      </c>
      <c r="O864" s="71" t="n">
        <v>121976950</v>
      </c>
      <c r="P864" s="71" t="n">
        <v>24114429.86</v>
      </c>
      <c r="Q864" s="71" t="n">
        <v>97862520.14</v>
      </c>
      <c r="R864" t="inlineStr">
        <is>
          <t>Crude</t>
        </is>
      </c>
      <c r="S864" t="inlineStr">
        <is>
          <t>Yes</t>
        </is>
      </c>
      <c r="T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SA100856</t>
        </is>
      </c>
      <c r="B865" s="68" t="n">
        <v>45782</v>
      </c>
      <c r="C865" s="69" t="n">
        <v>2025</v>
      </c>
      <c r="D865" t="inlineStr">
        <is>
          <t>May</t>
        </is>
      </c>
      <c r="E865" t="inlineStr">
        <is>
          <t>Asia</t>
        </is>
      </c>
      <c r="F865" t="inlineStr">
        <is>
          <t>South Korea</t>
        </is>
      </c>
      <c r="G865" t="inlineStr">
        <is>
          <t>Jet fuel</t>
        </is>
      </c>
      <c r="H865" t="inlineStr">
        <is>
          <t>Spot</t>
        </is>
      </c>
      <c r="I865" t="inlineStr">
        <is>
          <t>National oil company</t>
        </is>
      </c>
      <c r="J865" t="inlineStr">
        <is>
          <t>Amir Khan</t>
        </is>
      </c>
      <c r="K865" s="70" t="n">
        <v>156000</v>
      </c>
      <c r="L865" s="71" t="n">
        <v>90.43000000000001</v>
      </c>
      <c r="M865" s="71" t="n">
        <v>14107080</v>
      </c>
      <c r="N865" s="71" t="n">
        <v>0</v>
      </c>
      <c r="O865" s="71" t="n">
        <v>14107080</v>
      </c>
      <c r="P865" s="71" t="n">
        <v>11521168.24</v>
      </c>
      <c r="Q865" s="71" t="n">
        <v>2585911.76</v>
      </c>
      <c r="R865" t="inlineStr">
        <is>
          <t>Refined</t>
        </is>
      </c>
      <c r="S865" t="inlineStr">
        <is>
          <t>Yes</t>
        </is>
      </c>
      <c r="T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SA100857</t>
        </is>
      </c>
      <c r="B866" s="68" t="n">
        <v>45783</v>
      </c>
      <c r="C866" s="69" t="n">
        <v>2025</v>
      </c>
      <c r="D866" t="inlineStr">
        <is>
          <t>May</t>
        </is>
      </c>
      <c r="E866" t="inlineStr">
        <is>
          <t>Asia</t>
        </is>
      </c>
      <c r="F866" t="inlineStr">
        <is>
          <t>South Korea</t>
        </is>
      </c>
      <c r="G866" t="inlineStr">
        <is>
          <t>Diesel</t>
        </is>
      </c>
      <c r="H866" t="inlineStr">
        <is>
          <t>Spot</t>
        </is>
      </c>
      <c r="I866" t="inlineStr">
        <is>
          <t>Refiner</t>
        </is>
      </c>
      <c r="J866" t="inlineStr">
        <is>
          <t>Omar Haddad</t>
        </is>
      </c>
      <c r="K866" s="70" t="n">
        <v>573000</v>
      </c>
      <c r="L866" s="71" t="n">
        <v>104.89</v>
      </c>
      <c r="M866" s="71" t="n">
        <v>60101970</v>
      </c>
      <c r="N866" s="71" t="n">
        <v>0</v>
      </c>
      <c r="O866" s="71" t="n">
        <v>60101970</v>
      </c>
      <c r="P866" s="71" t="n">
        <v>40598253.52</v>
      </c>
      <c r="Q866" s="71" t="n">
        <v>19503716.48</v>
      </c>
      <c r="R866" t="inlineStr">
        <is>
          <t>Refined</t>
        </is>
      </c>
      <c r="S866" t="inlineStr">
        <is>
          <t>Yes</t>
        </is>
      </c>
      <c r="T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SA100858</t>
        </is>
      </c>
      <c r="B867" s="68" t="n">
        <v>45783</v>
      </c>
      <c r="C867" s="69" t="n">
        <v>2025</v>
      </c>
      <c r="D867" t="inlineStr">
        <is>
          <t>May</t>
        </is>
      </c>
      <c r="E867" t="inlineStr">
        <is>
          <t>Asia</t>
        </is>
      </c>
      <c r="F867" t="inlineStr">
        <is>
          <t>India</t>
        </is>
      </c>
      <c r="G867" t="inlineStr">
        <is>
          <t>Arab Light</t>
        </is>
      </c>
      <c r="H867" t="inlineStr">
        <is>
          <t>Spot</t>
        </is>
      </c>
      <c r="I867" t="inlineStr">
        <is>
          <t>National oil company</t>
        </is>
      </c>
      <c r="J867" t="inlineStr">
        <is>
          <t>Kofi Mensah</t>
        </is>
      </c>
      <c r="K867" s="70" t="n">
        <v>544000</v>
      </c>
      <c r="L867" s="71" t="n">
        <v>79.58</v>
      </c>
      <c r="M867" s="71" t="n">
        <v>43291520</v>
      </c>
      <c r="N867" s="71" t="n">
        <v>432915.2</v>
      </c>
      <c r="O867" s="71" t="n">
        <v>42858604.8</v>
      </c>
      <c r="P867" s="71" t="n">
        <v>10065273.05</v>
      </c>
      <c r="Q867" s="71" t="n">
        <v>32793331.75</v>
      </c>
      <c r="R867" t="inlineStr">
        <is>
          <t>Crude</t>
        </is>
      </c>
      <c r="S867" t="inlineStr">
        <is>
          <t>Yes</t>
        </is>
      </c>
      <c r="T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SA100859</t>
        </is>
      </c>
      <c r="B868" s="68" t="n">
        <v>45783</v>
      </c>
      <c r="C868" s="69" t="n">
        <v>2025</v>
      </c>
      <c r="D868" t="inlineStr">
        <is>
          <t>May</t>
        </is>
      </c>
      <c r="E868" t="inlineStr">
        <is>
          <t>Asia</t>
        </is>
      </c>
      <c r="F868" t="inlineStr">
        <is>
          <t>Japan</t>
        </is>
      </c>
      <c r="G868" t="inlineStr">
        <is>
          <t>Gasoline</t>
        </is>
      </c>
      <c r="H868" t="inlineStr">
        <is>
          <t>Term contract</t>
        </is>
      </c>
      <c r="I868" t="inlineStr">
        <is>
          <t>National oil company</t>
        </is>
      </c>
      <c r="J868" t="inlineStr">
        <is>
          <t>Olivia Brown</t>
        </is>
      </c>
      <c r="K868" s="70" t="n">
        <v>497000</v>
      </c>
      <c r="L868" s="71" t="n">
        <v>88.23999999999999</v>
      </c>
      <c r="M868" s="71" t="n">
        <v>43855280</v>
      </c>
      <c r="N868" s="71" t="n">
        <v>0</v>
      </c>
      <c r="O868" s="71" t="n">
        <v>43855280</v>
      </c>
      <c r="P868" s="71" t="n">
        <v>35005878.15</v>
      </c>
      <c r="Q868" s="71" t="n">
        <v>8849401.85</v>
      </c>
      <c r="R868" t="inlineStr">
        <is>
          <t>Refined</t>
        </is>
      </c>
      <c r="S868" t="inlineStr">
        <is>
          <t>Yes</t>
        </is>
      </c>
      <c r="T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SA100860</t>
        </is>
      </c>
      <c r="B869" s="68" t="n">
        <v>45783</v>
      </c>
      <c r="C869" s="69" t="n">
        <v>2025</v>
      </c>
      <c r="D869" t="inlineStr">
        <is>
          <t>May</t>
        </is>
      </c>
      <c r="E869" t="inlineStr">
        <is>
          <t>Asia</t>
        </is>
      </c>
      <c r="F869" t="inlineStr">
        <is>
          <t>Japan</t>
        </is>
      </c>
      <c r="G869" t="inlineStr">
        <is>
          <t>Arab Heavy</t>
        </is>
      </c>
      <c r="H869" t="inlineStr">
        <is>
          <t>Spot</t>
        </is>
      </c>
      <c r="I869" t="inlineStr">
        <is>
          <t>Refiner</t>
        </is>
      </c>
      <c r="J869" t="inlineStr">
        <is>
          <t>Ana Costa</t>
        </is>
      </c>
      <c r="K869" s="70" t="n">
        <v>687000</v>
      </c>
      <c r="L869" s="71" t="n">
        <v>76.98999999999999</v>
      </c>
      <c r="M869" s="71" t="n">
        <v>52892130</v>
      </c>
      <c r="N869" s="71" t="n">
        <v>528921.3</v>
      </c>
      <c r="O869" s="71" t="n">
        <v>52363208.7</v>
      </c>
      <c r="P869" s="71" t="n">
        <v>12069748.64</v>
      </c>
      <c r="Q869" s="71" t="n">
        <v>40293460.06</v>
      </c>
      <c r="R869" t="inlineStr">
        <is>
          <t>Crude</t>
        </is>
      </c>
      <c r="S869" t="inlineStr">
        <is>
          <t>Yes</t>
        </is>
      </c>
      <c r="T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SA100861</t>
        </is>
      </c>
      <c r="B870" s="68" t="n">
        <v>45783</v>
      </c>
      <c r="C870" s="69" t="n">
        <v>2025</v>
      </c>
      <c r="D870" t="inlineStr">
        <is>
          <t>May</t>
        </is>
      </c>
      <c r="E870" t="inlineStr">
        <is>
          <t>Asia</t>
        </is>
      </c>
      <c r="F870" t="inlineStr">
        <is>
          <t>South Korea</t>
        </is>
      </c>
      <c r="G870" t="inlineStr">
        <is>
          <t>Gasoline</t>
        </is>
      </c>
      <c r="H870" t="inlineStr">
        <is>
          <t>Spot</t>
        </is>
      </c>
      <c r="I870" t="inlineStr">
        <is>
          <t>National oil company</t>
        </is>
      </c>
      <c r="J870" t="inlineStr">
        <is>
          <t>Aisha Bello</t>
        </is>
      </c>
      <c r="K870" s="70" t="n">
        <v>395000</v>
      </c>
      <c r="L870" s="71" t="n">
        <v>100.1</v>
      </c>
      <c r="M870" s="71" t="n">
        <v>39539500</v>
      </c>
      <c r="N870" s="71" t="n">
        <v>0</v>
      </c>
      <c r="O870" s="71" t="n">
        <v>39539500</v>
      </c>
      <c r="P870" s="71" t="n">
        <v>28095151.74</v>
      </c>
      <c r="Q870" s="71" t="n">
        <v>11444348.26</v>
      </c>
      <c r="R870" t="inlineStr">
        <is>
          <t>Refined</t>
        </is>
      </c>
      <c r="S870" t="inlineStr">
        <is>
          <t>Yes</t>
        </is>
      </c>
      <c r="T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SA100862</t>
        </is>
      </c>
      <c r="B871" s="68" t="n">
        <v>45783</v>
      </c>
      <c r="C871" s="69" t="n">
        <v>2025</v>
      </c>
      <c r="D871" t="inlineStr">
        <is>
          <t>May</t>
        </is>
      </c>
      <c r="E871" t="inlineStr">
        <is>
          <t>Asia</t>
        </is>
      </c>
      <c r="F871" t="inlineStr">
        <is>
          <t>China</t>
        </is>
      </c>
      <c r="G871" t="inlineStr">
        <is>
          <t>Arab Heavy</t>
        </is>
      </c>
      <c r="H871" t="inlineStr">
        <is>
          <t>Term contract</t>
        </is>
      </c>
      <c r="I871" t="inlineStr">
        <is>
          <t>Refiner</t>
        </is>
      </c>
      <c r="J871" t="inlineStr">
        <is>
          <t>Priya Nair</t>
        </is>
      </c>
      <c r="K871" s="70" t="n">
        <v>1627000</v>
      </c>
      <c r="L871" s="71" t="n">
        <v>78.7</v>
      </c>
      <c r="M871" s="71" t="n">
        <v>128044900</v>
      </c>
      <c r="N871" s="71" t="n">
        <v>0</v>
      </c>
      <c r="O871" s="71" t="n">
        <v>128044900</v>
      </c>
      <c r="P871" s="71" t="n">
        <v>28752060.31</v>
      </c>
      <c r="Q871" s="71" t="n">
        <v>99292839.69</v>
      </c>
      <c r="R871" t="inlineStr">
        <is>
          <t>Crude</t>
        </is>
      </c>
      <c r="S871" t="inlineStr">
        <is>
          <t>Yes</t>
        </is>
      </c>
      <c r="T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SA100863</t>
        </is>
      </c>
      <c r="B872" s="68" t="n">
        <v>45783</v>
      </c>
      <c r="C872" s="69" t="n">
        <v>2025</v>
      </c>
      <c r="D872" t="inlineStr">
        <is>
          <t>May</t>
        </is>
      </c>
      <c r="E872" t="inlineStr">
        <is>
          <t>Asia</t>
        </is>
      </c>
      <c r="F872" t="inlineStr">
        <is>
          <t>China</t>
        </is>
      </c>
      <c r="G872" t="inlineStr">
        <is>
          <t>Arab Extra Light</t>
        </is>
      </c>
      <c r="H872" t="inlineStr">
        <is>
          <t>Spot</t>
        </is>
      </c>
      <c r="I872" t="inlineStr">
        <is>
          <t>Refiner</t>
        </is>
      </c>
      <c r="J872" t="inlineStr">
        <is>
          <t>Mei Lin</t>
        </is>
      </c>
      <c r="K872" s="70" t="n">
        <v>969000</v>
      </c>
      <c r="L872" s="71" t="n">
        <v>78.56</v>
      </c>
      <c r="M872" s="71" t="n">
        <v>76124640</v>
      </c>
      <c r="N872" s="71" t="n">
        <v>0</v>
      </c>
      <c r="O872" s="71" t="n">
        <v>76124640</v>
      </c>
      <c r="P872" s="71" t="n">
        <v>17595897.8</v>
      </c>
      <c r="Q872" s="71" t="n">
        <v>58528742.2</v>
      </c>
      <c r="R872" t="inlineStr">
        <is>
          <t>Crude</t>
        </is>
      </c>
      <c r="S872" t="inlineStr">
        <is>
          <t>Yes</t>
        </is>
      </c>
      <c r="T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SA100864</t>
        </is>
      </c>
      <c r="B873" s="68" t="n">
        <v>45783</v>
      </c>
      <c r="C873" s="69" t="n">
        <v>2025</v>
      </c>
      <c r="D873" t="inlineStr">
        <is>
          <t>May</t>
        </is>
      </c>
      <c r="E873" t="inlineStr">
        <is>
          <t>Europe</t>
        </is>
      </c>
      <c r="F873" t="inlineStr">
        <is>
          <t>France</t>
        </is>
      </c>
      <c r="G873" t="inlineStr">
        <is>
          <t>Arab Extra Light</t>
        </is>
      </c>
      <c r="H873" t="inlineStr">
        <is>
          <t>Term contract</t>
        </is>
      </c>
      <c r="I873" t="inlineStr">
        <is>
          <t>Refiner</t>
        </is>
      </c>
      <c r="J873" t="inlineStr">
        <is>
          <t>Fatima Al-Saud</t>
        </is>
      </c>
      <c r="K873" s="70" t="n">
        <v>1087000</v>
      </c>
      <c r="L873" s="71" t="n">
        <v>82.06</v>
      </c>
      <c r="M873" s="71" t="n">
        <v>89199220</v>
      </c>
      <c r="N873" s="71" t="n">
        <v>0</v>
      </c>
      <c r="O873" s="71" t="n">
        <v>89199220</v>
      </c>
      <c r="P873" s="71" t="n">
        <v>19992870</v>
      </c>
      <c r="Q873" s="71" t="n">
        <v>69206350</v>
      </c>
      <c r="R873" t="inlineStr">
        <is>
          <t>Crude</t>
        </is>
      </c>
      <c r="S873" t="inlineStr">
        <is>
          <t>Yes</t>
        </is>
      </c>
      <c r="T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SA100865</t>
        </is>
      </c>
      <c r="B874" s="68" t="n">
        <v>45784</v>
      </c>
      <c r="C874" s="69" t="n">
        <v>2025</v>
      </c>
      <c r="D874" t="inlineStr">
        <is>
          <t>May</t>
        </is>
      </c>
      <c r="E874" t="inlineStr">
        <is>
          <t>Asia</t>
        </is>
      </c>
      <c r="F874" t="inlineStr">
        <is>
          <t>China</t>
        </is>
      </c>
      <c r="G874" t="inlineStr">
        <is>
          <t>Arab Heavy</t>
        </is>
      </c>
      <c r="H874" t="inlineStr">
        <is>
          <t>Spot</t>
        </is>
      </c>
      <c r="I874" t="inlineStr">
        <is>
          <t>National oil company</t>
        </is>
      </c>
      <c r="J874" t="inlineStr">
        <is>
          <t>Liam O'Brien</t>
        </is>
      </c>
      <c r="K874" s="70" t="n">
        <v>1002000</v>
      </c>
      <c r="L874" s="71" t="n">
        <v>83.43000000000001</v>
      </c>
      <c r="M874" s="71" t="n">
        <v>83596860</v>
      </c>
      <c r="N874" s="71" t="n">
        <v>0</v>
      </c>
      <c r="O874" s="71" t="n">
        <v>83596860</v>
      </c>
      <c r="P874" s="71" t="n">
        <v>18365947.47</v>
      </c>
      <c r="Q874" s="71" t="n">
        <v>65230912.53</v>
      </c>
      <c r="R874" t="inlineStr">
        <is>
          <t>Crude</t>
        </is>
      </c>
      <c r="S874" t="inlineStr">
        <is>
          <t>Yes</t>
        </is>
      </c>
      <c r="T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SA100866</t>
        </is>
      </c>
      <c r="B875" s="68" t="n">
        <v>45784</v>
      </c>
      <c r="C875" s="69" t="n">
        <v>2025</v>
      </c>
      <c r="D875" t="inlineStr">
        <is>
          <t>May</t>
        </is>
      </c>
      <c r="E875" t="inlineStr">
        <is>
          <t>Asia</t>
        </is>
      </c>
      <c r="F875" t="inlineStr">
        <is>
          <t>South Korea</t>
        </is>
      </c>
      <c r="G875" t="inlineStr">
        <is>
          <t>Arab Extra Light</t>
        </is>
      </c>
      <c r="H875" t="inlineStr">
        <is>
          <t>Term contract</t>
        </is>
      </c>
      <c r="I875" t="inlineStr">
        <is>
          <t>Refiner</t>
        </is>
      </c>
      <c r="J875" t="inlineStr">
        <is>
          <t>Fatima Al-Saud</t>
        </is>
      </c>
      <c r="K875" s="70" t="n">
        <v>1484000</v>
      </c>
      <c r="L875" s="71" t="n">
        <v>91.19</v>
      </c>
      <c r="M875" s="71" t="n">
        <v>135325960</v>
      </c>
      <c r="N875" s="71" t="n">
        <v>2706519.2</v>
      </c>
      <c r="O875" s="71" t="n">
        <v>132619440.8</v>
      </c>
      <c r="P875" s="71" t="n">
        <v>27579199.55</v>
      </c>
      <c r="Q875" s="71" t="n">
        <v>105040241.25</v>
      </c>
      <c r="R875" t="inlineStr">
        <is>
          <t>Crude</t>
        </is>
      </c>
      <c r="S875" t="inlineStr">
        <is>
          <t>Yes</t>
        </is>
      </c>
      <c r="T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SA100867</t>
        </is>
      </c>
      <c r="B876" s="68" t="n">
        <v>45784</v>
      </c>
      <c r="C876" s="69" t="n">
        <v>2025</v>
      </c>
      <c r="D876" t="inlineStr">
        <is>
          <t>May</t>
        </is>
      </c>
      <c r="E876" t="inlineStr">
        <is>
          <t>Asia</t>
        </is>
      </c>
      <c r="F876" t="inlineStr">
        <is>
          <t>Japan</t>
        </is>
      </c>
      <c r="G876" t="inlineStr">
        <is>
          <t>Diesel</t>
        </is>
      </c>
      <c r="H876" t="inlineStr">
        <is>
          <t>Term contract</t>
        </is>
      </c>
      <c r="I876" t="inlineStr">
        <is>
          <t>Refiner</t>
        </is>
      </c>
      <c r="J876" t="inlineStr">
        <is>
          <t>Noah Smith</t>
        </is>
      </c>
      <c r="K876" s="70" t="n">
        <v>537000</v>
      </c>
      <c r="L876" s="71" t="n">
        <v>102.76</v>
      </c>
      <c r="M876" s="71" t="n">
        <v>55182120</v>
      </c>
      <c r="N876" s="71" t="n">
        <v>0</v>
      </c>
      <c r="O876" s="71" t="n">
        <v>55182120</v>
      </c>
      <c r="P876" s="71" t="n">
        <v>39203427.04</v>
      </c>
      <c r="Q876" s="71" t="n">
        <v>15978692.96</v>
      </c>
      <c r="R876" t="inlineStr">
        <is>
          <t>Refined</t>
        </is>
      </c>
      <c r="S876" t="inlineStr">
        <is>
          <t>Yes</t>
        </is>
      </c>
      <c r="T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SA100868</t>
        </is>
      </c>
      <c r="B877" s="68" t="n">
        <v>45784</v>
      </c>
      <c r="C877" s="69" t="n">
        <v>2025</v>
      </c>
      <c r="D877" t="inlineStr">
        <is>
          <t>May</t>
        </is>
      </c>
      <c r="E877" t="inlineStr">
        <is>
          <t>Asia</t>
        </is>
      </c>
      <c r="F877" t="inlineStr">
        <is>
          <t>South Korea</t>
        </is>
      </c>
      <c r="G877" t="inlineStr">
        <is>
          <t>Arab Heavy</t>
        </is>
      </c>
      <c r="H877" t="inlineStr">
        <is>
          <t>Term contract</t>
        </is>
      </c>
      <c r="I877" t="inlineStr">
        <is>
          <t>National oil company</t>
        </is>
      </c>
      <c r="J877" t="inlineStr">
        <is>
          <t>Wei Chen</t>
        </is>
      </c>
      <c r="K877" s="70" t="n">
        <v>773000</v>
      </c>
      <c r="L877" s="71" t="n">
        <v>81.12</v>
      </c>
      <c r="M877" s="71" t="n">
        <v>62705760</v>
      </c>
      <c r="N877" s="71" t="n">
        <v>627057.6</v>
      </c>
      <c r="O877" s="71" t="n">
        <v>62078702.4</v>
      </c>
      <c r="P877" s="71" t="n">
        <v>13346318</v>
      </c>
      <c r="Q877" s="71" t="n">
        <v>48732384.4</v>
      </c>
      <c r="R877" t="inlineStr">
        <is>
          <t>Crude</t>
        </is>
      </c>
      <c r="S877" t="inlineStr">
        <is>
          <t>Yes</t>
        </is>
      </c>
      <c r="T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SA100869</t>
        </is>
      </c>
      <c r="B878" s="68" t="n">
        <v>45784</v>
      </c>
      <c r="C878" s="69" t="n">
        <v>2025</v>
      </c>
      <c r="D878" t="inlineStr">
        <is>
          <t>May</t>
        </is>
      </c>
      <c r="E878" t="inlineStr">
        <is>
          <t>Middle East</t>
        </is>
      </c>
      <c r="F878" t="inlineStr">
        <is>
          <t>Saudi Arabia</t>
        </is>
      </c>
      <c r="G878" t="inlineStr">
        <is>
          <t>Arab Medium</t>
        </is>
      </c>
      <c r="H878" t="inlineStr">
        <is>
          <t>Domestic</t>
        </is>
      </c>
      <c r="I878" t="inlineStr">
        <is>
          <t>National oil company</t>
        </is>
      </c>
      <c r="J878" t="inlineStr">
        <is>
          <t>Emma Clarke</t>
        </is>
      </c>
      <c r="K878" s="70" t="n">
        <v>1268000</v>
      </c>
      <c r="L878" s="71" t="n">
        <v>73.2</v>
      </c>
      <c r="M878" s="71" t="n">
        <v>92817600</v>
      </c>
      <c r="N878" s="71" t="n">
        <v>1856352</v>
      </c>
      <c r="O878" s="71" t="n">
        <v>90961248</v>
      </c>
      <c r="P878" s="71" t="n">
        <v>22594276.19</v>
      </c>
      <c r="Q878" s="71" t="n">
        <v>68366971.81</v>
      </c>
      <c r="R878" t="inlineStr">
        <is>
          <t>Crude</t>
        </is>
      </c>
      <c r="S878" t="inlineStr">
        <is>
          <t>No</t>
        </is>
      </c>
      <c r="T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SA100870</t>
        </is>
      </c>
      <c r="B879" s="68" t="n">
        <v>45784</v>
      </c>
      <c r="C879" s="69" t="n">
        <v>2025</v>
      </c>
      <c r="D879" t="inlineStr">
        <is>
          <t>May</t>
        </is>
      </c>
      <c r="E879" t="inlineStr">
        <is>
          <t>Asia</t>
        </is>
      </c>
      <c r="F879" t="inlineStr">
        <is>
          <t>India</t>
        </is>
      </c>
      <c r="G879" t="inlineStr">
        <is>
          <t>Gasoline</t>
        </is>
      </c>
      <c r="H879" t="inlineStr">
        <is>
          <t>Term contract</t>
        </is>
      </c>
      <c r="I879" t="inlineStr">
        <is>
          <t>Trader</t>
        </is>
      </c>
      <c r="J879" t="inlineStr">
        <is>
          <t>Amir Khan</t>
        </is>
      </c>
      <c r="K879" s="70" t="n">
        <v>590000</v>
      </c>
      <c r="L879" s="71" t="n">
        <v>93.98999999999999</v>
      </c>
      <c r="M879" s="71" t="n">
        <v>55454100</v>
      </c>
      <c r="N879" s="71" t="n">
        <v>1109082</v>
      </c>
      <c r="O879" s="71" t="n">
        <v>54345018</v>
      </c>
      <c r="P879" s="71" t="n">
        <v>40336397.9</v>
      </c>
      <c r="Q879" s="71" t="n">
        <v>14008620.1</v>
      </c>
      <c r="R879" t="inlineStr">
        <is>
          <t>Refined</t>
        </is>
      </c>
      <c r="S879" t="inlineStr">
        <is>
          <t>Yes</t>
        </is>
      </c>
      <c r="T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SA100871</t>
        </is>
      </c>
      <c r="B880" s="68" t="n">
        <v>45784</v>
      </c>
      <c r="C880" s="69" t="n">
        <v>2025</v>
      </c>
      <c r="D880" t="inlineStr">
        <is>
          <t>May</t>
        </is>
      </c>
      <c r="E880" t="inlineStr">
        <is>
          <t>Asia</t>
        </is>
      </c>
      <c r="F880" t="inlineStr">
        <is>
          <t>India</t>
        </is>
      </c>
      <c r="G880" t="inlineStr">
        <is>
          <t>Arab Light</t>
        </is>
      </c>
      <c r="H880" t="inlineStr">
        <is>
          <t>Term contract</t>
        </is>
      </c>
      <c r="I880" t="inlineStr">
        <is>
          <t>Refiner</t>
        </is>
      </c>
      <c r="J880" t="inlineStr">
        <is>
          <t>Omar Haddad</t>
        </is>
      </c>
      <c r="K880" s="70" t="n">
        <v>1589000</v>
      </c>
      <c r="L880" s="71" t="n">
        <v>75.5</v>
      </c>
      <c r="M880" s="71" t="n">
        <v>119969500</v>
      </c>
      <c r="N880" s="71" t="n">
        <v>0</v>
      </c>
      <c r="O880" s="71" t="n">
        <v>119969500</v>
      </c>
      <c r="P880" s="71" t="n">
        <v>28936068.81</v>
      </c>
      <c r="Q880" s="71" t="n">
        <v>91033431.19</v>
      </c>
      <c r="R880" t="inlineStr">
        <is>
          <t>Crude</t>
        </is>
      </c>
      <c r="S880" t="inlineStr">
        <is>
          <t>Yes</t>
        </is>
      </c>
      <c r="T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SA100872</t>
        </is>
      </c>
      <c r="B881" s="68" t="n">
        <v>45784</v>
      </c>
      <c r="C881" s="69" t="n">
        <v>2025</v>
      </c>
      <c r="D881" t="inlineStr">
        <is>
          <t>May</t>
        </is>
      </c>
      <c r="E881" t="inlineStr">
        <is>
          <t>Asia</t>
        </is>
      </c>
      <c r="F881" t="inlineStr">
        <is>
          <t>South Korea</t>
        </is>
      </c>
      <c r="G881" t="inlineStr">
        <is>
          <t>Gasoline</t>
        </is>
      </c>
      <c r="H881" t="inlineStr">
        <is>
          <t>Term contract</t>
        </is>
      </c>
      <c r="I881" t="inlineStr">
        <is>
          <t>Trader</t>
        </is>
      </c>
      <c r="J881" t="inlineStr">
        <is>
          <t>Aisha Bello</t>
        </is>
      </c>
      <c r="K881" s="70" t="n">
        <v>321000</v>
      </c>
      <c r="L881" s="71" t="n">
        <v>87.31999999999999</v>
      </c>
      <c r="M881" s="71" t="n">
        <v>28029720</v>
      </c>
      <c r="N881" s="71" t="n">
        <v>0</v>
      </c>
      <c r="O881" s="71" t="n">
        <v>28029720</v>
      </c>
      <c r="P881" s="71" t="n">
        <v>22197179.74</v>
      </c>
      <c r="Q881" s="71" t="n">
        <v>5832540.26</v>
      </c>
      <c r="R881" t="inlineStr">
        <is>
          <t>Refined</t>
        </is>
      </c>
      <c r="S881" t="inlineStr">
        <is>
          <t>Yes</t>
        </is>
      </c>
      <c r="T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SA100873</t>
        </is>
      </c>
      <c r="B882" s="68" t="n">
        <v>45785</v>
      </c>
      <c r="C882" s="69" t="n">
        <v>2025</v>
      </c>
      <c r="D882" t="inlineStr">
        <is>
          <t>May</t>
        </is>
      </c>
      <c r="E882" t="inlineStr">
        <is>
          <t>Asia</t>
        </is>
      </c>
      <c r="F882" t="inlineStr">
        <is>
          <t>South Korea</t>
        </is>
      </c>
      <c r="G882" t="inlineStr">
        <is>
          <t>Gasoline</t>
        </is>
      </c>
      <c r="H882" t="inlineStr">
        <is>
          <t>Term contract</t>
        </is>
      </c>
      <c r="I882" t="inlineStr">
        <is>
          <t>Refiner</t>
        </is>
      </c>
      <c r="J882" t="inlineStr">
        <is>
          <t>Sophie Müller</t>
        </is>
      </c>
      <c r="K882" s="70" t="n">
        <v>413000</v>
      </c>
      <c r="L882" s="71" t="n">
        <v>104.12</v>
      </c>
      <c r="M882" s="71" t="n">
        <v>43001560</v>
      </c>
      <c r="N882" s="71" t="n">
        <v>430015.6</v>
      </c>
      <c r="O882" s="71" t="n">
        <v>42571544.4</v>
      </c>
      <c r="P882" s="71" t="n">
        <v>29315688.78</v>
      </c>
      <c r="Q882" s="71" t="n">
        <v>13255855.62</v>
      </c>
      <c r="R882" t="inlineStr">
        <is>
          <t>Refined</t>
        </is>
      </c>
      <c r="S882" t="inlineStr">
        <is>
          <t>Yes</t>
        </is>
      </c>
      <c r="T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SA100874</t>
        </is>
      </c>
      <c r="B883" s="68" t="n">
        <v>45785</v>
      </c>
      <c r="C883" s="69" t="n">
        <v>2025</v>
      </c>
      <c r="D883" t="inlineStr">
        <is>
          <t>May</t>
        </is>
      </c>
      <c r="E883" t="inlineStr">
        <is>
          <t>North America</t>
        </is>
      </c>
      <c r="F883" t="inlineStr">
        <is>
          <t>USA</t>
        </is>
      </c>
      <c r="G883" t="inlineStr">
        <is>
          <t>Arab Light</t>
        </is>
      </c>
      <c r="H883" t="inlineStr">
        <is>
          <t>Spot</t>
        </is>
      </c>
      <c r="I883" t="inlineStr">
        <is>
          <t>National oil company</t>
        </is>
      </c>
      <c r="J883" t="inlineStr">
        <is>
          <t>Arjun Mehta</t>
        </is>
      </c>
      <c r="K883" s="70" t="n">
        <v>1379000</v>
      </c>
      <c r="L883" s="71" t="n">
        <v>74.81999999999999</v>
      </c>
      <c r="M883" s="71" t="n">
        <v>103176780</v>
      </c>
      <c r="N883" s="71" t="n">
        <v>1031767.8</v>
      </c>
      <c r="O883" s="71" t="n">
        <v>102145012.2</v>
      </c>
      <c r="P883" s="71" t="n">
        <v>25766934.69</v>
      </c>
      <c r="Q883" s="71" t="n">
        <v>76378077.51000001</v>
      </c>
      <c r="R883" t="inlineStr">
        <is>
          <t>Crude</t>
        </is>
      </c>
      <c r="S883" t="inlineStr">
        <is>
          <t>Yes</t>
        </is>
      </c>
      <c r="T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SA100875</t>
        </is>
      </c>
      <c r="B884" s="68" t="n">
        <v>45785</v>
      </c>
      <c r="C884" s="69" t="n">
        <v>2025</v>
      </c>
      <c r="D884" t="inlineStr">
        <is>
          <t>May</t>
        </is>
      </c>
      <c r="E884" t="inlineStr">
        <is>
          <t>Europe</t>
        </is>
      </c>
      <c r="F884" t="inlineStr">
        <is>
          <t>Netherlands</t>
        </is>
      </c>
      <c r="G884" t="inlineStr">
        <is>
          <t>Arab Heavy</t>
        </is>
      </c>
      <c r="H884" t="inlineStr">
        <is>
          <t>Term contract</t>
        </is>
      </c>
      <c r="I884" t="inlineStr">
        <is>
          <t>National oil company</t>
        </is>
      </c>
      <c r="J884" t="inlineStr">
        <is>
          <t>Emma Clarke</t>
        </is>
      </c>
      <c r="K884" s="70" t="n">
        <v>911000</v>
      </c>
      <c r="L884" s="71" t="n">
        <v>74.03</v>
      </c>
      <c r="M884" s="71" t="n">
        <v>67441330</v>
      </c>
      <c r="N884" s="71" t="n">
        <v>1348826.6</v>
      </c>
      <c r="O884" s="71" t="n">
        <v>66092503.4</v>
      </c>
      <c r="P884" s="71" t="n">
        <v>16674068.05</v>
      </c>
      <c r="Q884" s="71" t="n">
        <v>49418435.35</v>
      </c>
      <c r="R884" t="inlineStr">
        <is>
          <t>Crude</t>
        </is>
      </c>
      <c r="S884" t="inlineStr">
        <is>
          <t>Yes</t>
        </is>
      </c>
      <c r="T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SA100876</t>
        </is>
      </c>
      <c r="B885" s="68" t="n">
        <v>45785</v>
      </c>
      <c r="C885" s="69" t="n">
        <v>2025</v>
      </c>
      <c r="D885" t="inlineStr">
        <is>
          <t>May</t>
        </is>
      </c>
      <c r="E885" t="inlineStr">
        <is>
          <t>Middle East</t>
        </is>
      </c>
      <c r="F885" t="inlineStr">
        <is>
          <t>Saudi Arabia</t>
        </is>
      </c>
      <c r="G885" t="inlineStr">
        <is>
          <t>Arab Medium</t>
        </is>
      </c>
      <c r="H885" t="inlineStr">
        <is>
          <t>Domestic</t>
        </is>
      </c>
      <c r="I885" t="inlineStr">
        <is>
          <t>National oil company</t>
        </is>
      </c>
      <c r="J885" t="inlineStr">
        <is>
          <t>Kofi Mensah</t>
        </is>
      </c>
      <c r="K885" s="70" t="n">
        <v>1869000</v>
      </c>
      <c r="L885" s="71" t="n">
        <v>72.8</v>
      </c>
      <c r="M885" s="71" t="n">
        <v>136063200</v>
      </c>
      <c r="N885" s="71" t="n">
        <v>1360632</v>
      </c>
      <c r="O885" s="71" t="n">
        <v>134702568</v>
      </c>
      <c r="P885" s="71" t="n">
        <v>33044136.45</v>
      </c>
      <c r="Q885" s="71" t="n">
        <v>101658431.55</v>
      </c>
      <c r="R885" t="inlineStr">
        <is>
          <t>Crude</t>
        </is>
      </c>
      <c r="S885" t="inlineStr">
        <is>
          <t>No</t>
        </is>
      </c>
      <c r="T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SA100877</t>
        </is>
      </c>
      <c r="B886" s="68" t="n">
        <v>45785</v>
      </c>
      <c r="C886" s="69" t="n">
        <v>2025</v>
      </c>
      <c r="D886" t="inlineStr">
        <is>
          <t>May</t>
        </is>
      </c>
      <c r="E886" t="inlineStr">
        <is>
          <t>Asia</t>
        </is>
      </c>
      <c r="F886" t="inlineStr">
        <is>
          <t>India</t>
        </is>
      </c>
      <c r="G886" t="inlineStr">
        <is>
          <t>Arab Light</t>
        </is>
      </c>
      <c r="H886" t="inlineStr">
        <is>
          <t>Spot</t>
        </is>
      </c>
      <c r="I886" t="inlineStr">
        <is>
          <t>Refiner</t>
        </is>
      </c>
      <c r="J886" t="inlineStr">
        <is>
          <t>Zoya Ahmed</t>
        </is>
      </c>
      <c r="K886" s="70" t="n">
        <v>1521000</v>
      </c>
      <c r="L886" s="71" t="n">
        <v>84.66</v>
      </c>
      <c r="M886" s="71" t="n">
        <v>128767860</v>
      </c>
      <c r="N886" s="71" t="n">
        <v>2575357.2</v>
      </c>
      <c r="O886" s="71" t="n">
        <v>126192502.8</v>
      </c>
      <c r="P886" s="71" t="n">
        <v>26910958.85</v>
      </c>
      <c r="Q886" s="71" t="n">
        <v>99281543.95</v>
      </c>
      <c r="R886" t="inlineStr">
        <is>
          <t>Crude</t>
        </is>
      </c>
      <c r="S886" t="inlineStr">
        <is>
          <t>Yes</t>
        </is>
      </c>
      <c r="T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SA100878</t>
        </is>
      </c>
      <c r="B887" s="68" t="n">
        <v>45785</v>
      </c>
      <c r="C887" s="69" t="n">
        <v>2025</v>
      </c>
      <c r="D887" t="inlineStr">
        <is>
          <t>May</t>
        </is>
      </c>
      <c r="E887" t="inlineStr">
        <is>
          <t>Asia</t>
        </is>
      </c>
      <c r="F887" t="inlineStr">
        <is>
          <t>India</t>
        </is>
      </c>
      <c r="G887" t="inlineStr">
        <is>
          <t>Diesel</t>
        </is>
      </c>
      <c r="H887" t="inlineStr">
        <is>
          <t>Term contract</t>
        </is>
      </c>
      <c r="I887" t="inlineStr">
        <is>
          <t>National oil company</t>
        </is>
      </c>
      <c r="J887" t="inlineStr">
        <is>
          <t>Yuki Sato</t>
        </is>
      </c>
      <c r="K887" s="70" t="n">
        <v>399000</v>
      </c>
      <c r="L887" s="71" t="n">
        <v>106.05</v>
      </c>
      <c r="M887" s="71" t="n">
        <v>42313950</v>
      </c>
      <c r="N887" s="71" t="n">
        <v>846279</v>
      </c>
      <c r="O887" s="71" t="n">
        <v>41467671</v>
      </c>
      <c r="P887" s="71" t="n">
        <v>27259769.12</v>
      </c>
      <c r="Q887" s="71" t="n">
        <v>14207901.88</v>
      </c>
      <c r="R887" t="inlineStr">
        <is>
          <t>Refined</t>
        </is>
      </c>
      <c r="S887" t="inlineStr">
        <is>
          <t>Yes</t>
        </is>
      </c>
      <c r="T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SA100879</t>
        </is>
      </c>
      <c r="B888" s="68" t="n">
        <v>45785</v>
      </c>
      <c r="C888" s="69" t="n">
        <v>2025</v>
      </c>
      <c r="D888" t="inlineStr">
        <is>
          <t>May</t>
        </is>
      </c>
      <c r="E888" t="inlineStr">
        <is>
          <t>Europe</t>
        </is>
      </c>
      <c r="F888" t="inlineStr">
        <is>
          <t>Netherlands</t>
        </is>
      </c>
      <c r="G888" t="inlineStr">
        <is>
          <t>Arab Light</t>
        </is>
      </c>
      <c r="H888" t="inlineStr">
        <is>
          <t>Spot</t>
        </is>
      </c>
      <c r="I888" t="inlineStr">
        <is>
          <t>Refiner</t>
        </is>
      </c>
      <c r="J888" t="inlineStr">
        <is>
          <t>Hiroshi Tanaka</t>
        </is>
      </c>
      <c r="K888" s="70" t="n">
        <v>351000</v>
      </c>
      <c r="L888" s="71" t="n">
        <v>80.58</v>
      </c>
      <c r="M888" s="71" t="n">
        <v>28283580</v>
      </c>
      <c r="N888" s="71" t="n">
        <v>0</v>
      </c>
      <c r="O888" s="71" t="n">
        <v>28283580</v>
      </c>
      <c r="P888" s="71" t="n">
        <v>6281718.62</v>
      </c>
      <c r="Q888" s="71" t="n">
        <v>22001861.38</v>
      </c>
      <c r="R888" t="inlineStr">
        <is>
          <t>Crude</t>
        </is>
      </c>
      <c r="S888" t="inlineStr">
        <is>
          <t>Yes</t>
        </is>
      </c>
      <c r="T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SA100880</t>
        </is>
      </c>
      <c r="B889" s="68" t="n">
        <v>45786</v>
      </c>
      <c r="C889" s="69" t="n">
        <v>2025</v>
      </c>
      <c r="D889" t="inlineStr">
        <is>
          <t>May</t>
        </is>
      </c>
      <c r="E889" t="inlineStr">
        <is>
          <t>Asia</t>
        </is>
      </c>
      <c r="F889" t="inlineStr">
        <is>
          <t>India</t>
        </is>
      </c>
      <c r="G889" t="inlineStr">
        <is>
          <t>Jet fuel</t>
        </is>
      </c>
      <c r="H889" t="inlineStr">
        <is>
          <t>Term contract</t>
        </is>
      </c>
      <c r="I889" t="inlineStr">
        <is>
          <t>Refiner</t>
        </is>
      </c>
      <c r="J889" t="inlineStr">
        <is>
          <t>Yuki Sato</t>
        </is>
      </c>
      <c r="K889" s="70" t="n">
        <v>456000</v>
      </c>
      <c r="L889" s="71" t="n">
        <v>104.6</v>
      </c>
      <c r="M889" s="71" t="n">
        <v>47697600</v>
      </c>
      <c r="N889" s="71" t="n">
        <v>953952</v>
      </c>
      <c r="O889" s="71" t="n">
        <v>46743648</v>
      </c>
      <c r="P889" s="71" t="n">
        <v>34047973.87</v>
      </c>
      <c r="Q889" s="71" t="n">
        <v>12695674.13</v>
      </c>
      <c r="R889" t="inlineStr">
        <is>
          <t>Refined</t>
        </is>
      </c>
      <c r="S889" t="inlineStr">
        <is>
          <t>Yes</t>
        </is>
      </c>
      <c r="T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SA100881</t>
        </is>
      </c>
      <c r="B890" s="68" t="n">
        <v>45786</v>
      </c>
      <c r="C890" s="69" t="n">
        <v>2025</v>
      </c>
      <c r="D890" t="inlineStr">
        <is>
          <t>May</t>
        </is>
      </c>
      <c r="E890" t="inlineStr">
        <is>
          <t>Middle East</t>
        </is>
      </c>
      <c r="F890" t="inlineStr">
        <is>
          <t>Saudi Arabia</t>
        </is>
      </c>
      <c r="G890" t="inlineStr">
        <is>
          <t>Arab Extra Light</t>
        </is>
      </c>
      <c r="H890" t="inlineStr">
        <is>
          <t>Domestic</t>
        </is>
      </c>
      <c r="I890" t="inlineStr">
        <is>
          <t>Trader</t>
        </is>
      </c>
      <c r="J890" t="inlineStr">
        <is>
          <t>Sophie Müller</t>
        </is>
      </c>
      <c r="K890" s="70" t="n">
        <v>1665000</v>
      </c>
      <c r="L890" s="71" t="n">
        <v>83.56999999999999</v>
      </c>
      <c r="M890" s="71" t="n">
        <v>139144050</v>
      </c>
      <c r="N890" s="71" t="n">
        <v>0</v>
      </c>
      <c r="O890" s="71" t="n">
        <v>139144050</v>
      </c>
      <c r="P890" s="71" t="n">
        <v>31967597.92</v>
      </c>
      <c r="Q890" s="71" t="n">
        <v>107176452.08</v>
      </c>
      <c r="R890" t="inlineStr">
        <is>
          <t>Crude</t>
        </is>
      </c>
      <c r="S890" t="inlineStr">
        <is>
          <t>No</t>
        </is>
      </c>
      <c r="T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SA100882</t>
        </is>
      </c>
      <c r="B891" s="68" t="n">
        <v>45786</v>
      </c>
      <c r="C891" s="69" t="n">
        <v>2025</v>
      </c>
      <c r="D891" t="inlineStr">
        <is>
          <t>May</t>
        </is>
      </c>
      <c r="E891" t="inlineStr">
        <is>
          <t>Asia</t>
        </is>
      </c>
      <c r="F891" t="inlineStr">
        <is>
          <t>India</t>
        </is>
      </c>
      <c r="G891" t="inlineStr">
        <is>
          <t>Arab Extra Light</t>
        </is>
      </c>
      <c r="H891" t="inlineStr">
        <is>
          <t>Term contract</t>
        </is>
      </c>
      <c r="I891" t="inlineStr">
        <is>
          <t>Trader</t>
        </is>
      </c>
      <c r="J891" t="inlineStr">
        <is>
          <t>Amir Khan</t>
        </is>
      </c>
      <c r="K891" s="70" t="n">
        <v>1150000</v>
      </c>
      <c r="L891" s="71" t="n">
        <v>79.31</v>
      </c>
      <c r="M891" s="71" t="n">
        <v>91206500</v>
      </c>
      <c r="N891" s="71" t="n">
        <v>1824130</v>
      </c>
      <c r="O891" s="71" t="n">
        <v>89382370</v>
      </c>
      <c r="P891" s="71" t="n">
        <v>21087101.34</v>
      </c>
      <c r="Q891" s="71" t="n">
        <v>68295268.66</v>
      </c>
      <c r="R891" t="inlineStr">
        <is>
          <t>Crude</t>
        </is>
      </c>
      <c r="S891" t="inlineStr">
        <is>
          <t>Yes</t>
        </is>
      </c>
      <c r="T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SA100883</t>
        </is>
      </c>
      <c r="B892" s="68" t="n">
        <v>45786</v>
      </c>
      <c r="C892" s="69" t="n">
        <v>2025</v>
      </c>
      <c r="D892" t="inlineStr">
        <is>
          <t>May</t>
        </is>
      </c>
      <c r="E892" t="inlineStr">
        <is>
          <t>Middle East</t>
        </is>
      </c>
      <c r="F892" t="inlineStr">
        <is>
          <t>UAE</t>
        </is>
      </c>
      <c r="G892" t="inlineStr">
        <is>
          <t>Arab Light</t>
        </is>
      </c>
      <c r="H892" t="inlineStr">
        <is>
          <t>Spot</t>
        </is>
      </c>
      <c r="I892" t="inlineStr">
        <is>
          <t>National oil company</t>
        </is>
      </c>
      <c r="J892" t="inlineStr">
        <is>
          <t>Priya Nair</t>
        </is>
      </c>
      <c r="K892" s="70" t="n">
        <v>1631000</v>
      </c>
      <c r="L892" s="71" t="n">
        <v>74.59999999999999</v>
      </c>
      <c r="M892" s="71" t="n">
        <v>121672600</v>
      </c>
      <c r="N892" s="71" t="n">
        <v>1216726</v>
      </c>
      <c r="O892" s="71" t="n">
        <v>120455874</v>
      </c>
      <c r="P892" s="71" t="n">
        <v>29841505.06</v>
      </c>
      <c r="Q892" s="71" t="n">
        <v>90614368.94</v>
      </c>
      <c r="R892" t="inlineStr">
        <is>
          <t>Crude</t>
        </is>
      </c>
      <c r="S892" t="inlineStr">
        <is>
          <t>Yes</t>
        </is>
      </c>
      <c r="T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SA100884</t>
        </is>
      </c>
      <c r="B893" s="68" t="n">
        <v>45786</v>
      </c>
      <c r="C893" s="69" t="n">
        <v>2025</v>
      </c>
      <c r="D893" t="inlineStr">
        <is>
          <t>May</t>
        </is>
      </c>
      <c r="E893" t="inlineStr">
        <is>
          <t>Asia</t>
        </is>
      </c>
      <c r="F893" t="inlineStr">
        <is>
          <t>Japan</t>
        </is>
      </c>
      <c r="G893" t="inlineStr">
        <is>
          <t>Arab Light</t>
        </is>
      </c>
      <c r="H893" t="inlineStr">
        <is>
          <t>Spot</t>
        </is>
      </c>
      <c r="I893" t="inlineStr">
        <is>
          <t>National oil company</t>
        </is>
      </c>
      <c r="J893" t="inlineStr">
        <is>
          <t>Olivia Brown</t>
        </is>
      </c>
      <c r="K893" s="70" t="n">
        <v>343000</v>
      </c>
      <c r="L893" s="71" t="n">
        <v>75.36</v>
      </c>
      <c r="M893" s="71" t="n">
        <v>25848480</v>
      </c>
      <c r="N893" s="71" t="n">
        <v>258484.8</v>
      </c>
      <c r="O893" s="71" t="n">
        <v>25589995.2</v>
      </c>
      <c r="P893" s="71" t="n">
        <v>6286647.23</v>
      </c>
      <c r="Q893" s="71" t="n">
        <v>19303347.97</v>
      </c>
      <c r="R893" t="inlineStr">
        <is>
          <t>Crude</t>
        </is>
      </c>
      <c r="S893" t="inlineStr">
        <is>
          <t>Yes</t>
        </is>
      </c>
      <c r="T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SA100885</t>
        </is>
      </c>
      <c r="B894" s="68" t="n">
        <v>45786</v>
      </c>
      <c r="C894" s="69" t="n">
        <v>2025</v>
      </c>
      <c r="D894" t="inlineStr">
        <is>
          <t>May</t>
        </is>
      </c>
      <c r="E894" t="inlineStr">
        <is>
          <t>Europe</t>
        </is>
      </c>
      <c r="F894" t="inlineStr">
        <is>
          <t>Netherlands</t>
        </is>
      </c>
      <c r="G894" t="inlineStr">
        <is>
          <t>Jet fuel</t>
        </is>
      </c>
      <c r="H894" t="inlineStr">
        <is>
          <t>Term contract</t>
        </is>
      </c>
      <c r="I894" t="inlineStr">
        <is>
          <t>Trader</t>
        </is>
      </c>
      <c r="J894" t="inlineStr">
        <is>
          <t>Kofi Mensah</t>
        </is>
      </c>
      <c r="K894" s="70" t="n">
        <v>235000</v>
      </c>
      <c r="L894" s="71" t="n">
        <v>103.68</v>
      </c>
      <c r="M894" s="71" t="n">
        <v>24364800</v>
      </c>
      <c r="N894" s="71" t="n">
        <v>0</v>
      </c>
      <c r="O894" s="71" t="n">
        <v>24364800</v>
      </c>
      <c r="P894" s="71" t="n">
        <v>17006568.75</v>
      </c>
      <c r="Q894" s="71" t="n">
        <v>7358231.25</v>
      </c>
      <c r="R894" t="inlineStr">
        <is>
          <t>Refined</t>
        </is>
      </c>
      <c r="S894" t="inlineStr">
        <is>
          <t>Yes</t>
        </is>
      </c>
      <c r="T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SA100886</t>
        </is>
      </c>
      <c r="B895" s="68" t="n">
        <v>45786</v>
      </c>
      <c r="C895" s="69" t="n">
        <v>2025</v>
      </c>
      <c r="D895" t="inlineStr">
        <is>
          <t>May</t>
        </is>
      </c>
      <c r="E895" t="inlineStr">
        <is>
          <t>Asia</t>
        </is>
      </c>
      <c r="F895" t="inlineStr">
        <is>
          <t>China</t>
        </is>
      </c>
      <c r="G895" t="inlineStr">
        <is>
          <t>Diesel</t>
        </is>
      </c>
      <c r="H895" t="inlineStr">
        <is>
          <t>Term contract</t>
        </is>
      </c>
      <c r="I895" t="inlineStr">
        <is>
          <t>Refiner</t>
        </is>
      </c>
      <c r="J895" t="inlineStr">
        <is>
          <t>Hiroshi Tanaka</t>
        </is>
      </c>
      <c r="K895" s="70" t="n">
        <v>256000</v>
      </c>
      <c r="L895" s="71" t="n">
        <v>95.25</v>
      </c>
      <c r="M895" s="71" t="n">
        <v>24384000</v>
      </c>
      <c r="N895" s="71" t="n">
        <v>487680</v>
      </c>
      <c r="O895" s="71" t="n">
        <v>23896320</v>
      </c>
      <c r="P895" s="71" t="n">
        <v>17699599.61</v>
      </c>
      <c r="Q895" s="71" t="n">
        <v>6196720.39</v>
      </c>
      <c r="R895" t="inlineStr">
        <is>
          <t>Refined</t>
        </is>
      </c>
      <c r="S895" t="inlineStr">
        <is>
          <t>Yes</t>
        </is>
      </c>
      <c r="T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SA100887</t>
        </is>
      </c>
      <c r="B896" s="68" t="n">
        <v>45786</v>
      </c>
      <c r="C896" s="69" t="n">
        <v>2025</v>
      </c>
      <c r="D896" t="inlineStr">
        <is>
          <t>May</t>
        </is>
      </c>
      <c r="E896" t="inlineStr">
        <is>
          <t>North America</t>
        </is>
      </c>
      <c r="F896" t="inlineStr">
        <is>
          <t>USA</t>
        </is>
      </c>
      <c r="G896" t="inlineStr">
        <is>
          <t>Arab Medium</t>
        </is>
      </c>
      <c r="H896" t="inlineStr">
        <is>
          <t>Term contract</t>
        </is>
      </c>
      <c r="I896" t="inlineStr">
        <is>
          <t>Refiner</t>
        </is>
      </c>
      <c r="J896" t="inlineStr">
        <is>
          <t>Olivia Brown</t>
        </is>
      </c>
      <c r="K896" s="70" t="n">
        <v>1856000</v>
      </c>
      <c r="L896" s="71" t="n">
        <v>87.23</v>
      </c>
      <c r="M896" s="71" t="n">
        <v>161898880</v>
      </c>
      <c r="N896" s="71" t="n">
        <v>3237977.6</v>
      </c>
      <c r="O896" s="71" t="n">
        <v>158660902.4</v>
      </c>
      <c r="P896" s="71" t="n">
        <v>33641987.84</v>
      </c>
      <c r="Q896" s="71" t="n">
        <v>125018914.56</v>
      </c>
      <c r="R896" t="inlineStr">
        <is>
          <t>Crude</t>
        </is>
      </c>
      <c r="S896" t="inlineStr">
        <is>
          <t>Yes</t>
        </is>
      </c>
      <c r="T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SA100888</t>
        </is>
      </c>
      <c r="B897" s="68" t="n">
        <v>45786</v>
      </c>
      <c r="C897" s="69" t="n">
        <v>2025</v>
      </c>
      <c r="D897" t="inlineStr">
        <is>
          <t>May</t>
        </is>
      </c>
      <c r="E897" t="inlineStr">
        <is>
          <t>Middle East</t>
        </is>
      </c>
      <c r="F897" t="inlineStr">
        <is>
          <t>Saudi Arabia</t>
        </is>
      </c>
      <c r="G897" t="inlineStr">
        <is>
          <t>Arab Heavy</t>
        </is>
      </c>
      <c r="H897" t="inlineStr">
        <is>
          <t>Domestic</t>
        </is>
      </c>
      <c r="I897" t="inlineStr">
        <is>
          <t>National oil company</t>
        </is>
      </c>
      <c r="J897" t="inlineStr">
        <is>
          <t>Yuki Sato</t>
        </is>
      </c>
      <c r="K897" s="70" t="n">
        <v>1396000</v>
      </c>
      <c r="L897" s="71" t="n">
        <v>84.33</v>
      </c>
      <c r="M897" s="71" t="n">
        <v>117724680</v>
      </c>
      <c r="N897" s="71" t="n">
        <v>2354493.6</v>
      </c>
      <c r="O897" s="71" t="n">
        <v>115370186.4</v>
      </c>
      <c r="P897" s="71" t="n">
        <v>23835333.66</v>
      </c>
      <c r="Q897" s="71" t="n">
        <v>91534852.73999999</v>
      </c>
      <c r="R897" t="inlineStr">
        <is>
          <t>Crude</t>
        </is>
      </c>
      <c r="S897" t="inlineStr">
        <is>
          <t>No</t>
        </is>
      </c>
      <c r="T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SA100889</t>
        </is>
      </c>
      <c r="B898" s="68" t="n">
        <v>45786</v>
      </c>
      <c r="C898" s="69" t="n">
        <v>2025</v>
      </c>
      <c r="D898" t="inlineStr">
        <is>
          <t>May</t>
        </is>
      </c>
      <c r="E898" t="inlineStr">
        <is>
          <t>Europe</t>
        </is>
      </c>
      <c r="F898" t="inlineStr">
        <is>
          <t>France</t>
        </is>
      </c>
      <c r="G898" t="inlineStr">
        <is>
          <t>Arab Light</t>
        </is>
      </c>
      <c r="H898" t="inlineStr">
        <is>
          <t>Term contract</t>
        </is>
      </c>
      <c r="I898" t="inlineStr">
        <is>
          <t>National oil company</t>
        </is>
      </c>
      <c r="J898" t="inlineStr">
        <is>
          <t>Ana Costa</t>
        </is>
      </c>
      <c r="K898" s="70" t="n">
        <v>1058000</v>
      </c>
      <c r="L898" s="71" t="n">
        <v>82.84999999999999</v>
      </c>
      <c r="M898" s="71" t="n">
        <v>87655300</v>
      </c>
      <c r="N898" s="71" t="n">
        <v>0</v>
      </c>
      <c r="O898" s="71" t="n">
        <v>87655300</v>
      </c>
      <c r="P898" s="71" t="n">
        <v>18531523.42</v>
      </c>
      <c r="Q898" s="71" t="n">
        <v>69123776.58</v>
      </c>
      <c r="R898" t="inlineStr">
        <is>
          <t>Crude</t>
        </is>
      </c>
      <c r="S898" t="inlineStr">
        <is>
          <t>Yes</t>
        </is>
      </c>
      <c r="T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SA100890</t>
        </is>
      </c>
      <c r="B899" s="68" t="n">
        <v>45787</v>
      </c>
      <c r="C899" s="69" t="n">
        <v>2025</v>
      </c>
      <c r="D899" t="inlineStr">
        <is>
          <t>May</t>
        </is>
      </c>
      <c r="E899" t="inlineStr">
        <is>
          <t>Europe</t>
        </is>
      </c>
      <c r="F899" t="inlineStr">
        <is>
          <t>Netherlands</t>
        </is>
      </c>
      <c r="G899" t="inlineStr">
        <is>
          <t>Gasoline</t>
        </is>
      </c>
      <c r="H899" t="inlineStr">
        <is>
          <t>Term contract</t>
        </is>
      </c>
      <c r="I899" t="inlineStr">
        <is>
          <t>Trader</t>
        </is>
      </c>
      <c r="J899" t="inlineStr">
        <is>
          <t>Liam O'Brien</t>
        </is>
      </c>
      <c r="K899" s="70" t="n">
        <v>499000</v>
      </c>
      <c r="L899" s="71" t="n">
        <v>89.09</v>
      </c>
      <c r="M899" s="71" t="n">
        <v>44455910</v>
      </c>
      <c r="N899" s="71" t="n">
        <v>889118.2</v>
      </c>
      <c r="O899" s="71" t="n">
        <v>43566791.8</v>
      </c>
      <c r="P899" s="71" t="n">
        <v>35531642.8</v>
      </c>
      <c r="Q899" s="71" t="n">
        <v>8035149</v>
      </c>
      <c r="R899" t="inlineStr">
        <is>
          <t>Refined</t>
        </is>
      </c>
      <c r="S899" t="inlineStr">
        <is>
          <t>Yes</t>
        </is>
      </c>
      <c r="T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SA100891</t>
        </is>
      </c>
      <c r="B900" s="68" t="n">
        <v>45787</v>
      </c>
      <c r="C900" s="69" t="n">
        <v>2025</v>
      </c>
      <c r="D900" t="inlineStr">
        <is>
          <t>May</t>
        </is>
      </c>
      <c r="E900" t="inlineStr">
        <is>
          <t>Europe</t>
        </is>
      </c>
      <c r="F900" t="inlineStr">
        <is>
          <t>France</t>
        </is>
      </c>
      <c r="G900" t="inlineStr">
        <is>
          <t>Diesel</t>
        </is>
      </c>
      <c r="H900" t="inlineStr">
        <is>
          <t>Term contract</t>
        </is>
      </c>
      <c r="I900" t="inlineStr">
        <is>
          <t>National oil company</t>
        </is>
      </c>
      <c r="J900" t="inlineStr">
        <is>
          <t>Kofi Mensah</t>
        </is>
      </c>
      <c r="K900" s="70" t="n">
        <v>413000</v>
      </c>
      <c r="L900" s="71" t="n">
        <v>103.62</v>
      </c>
      <c r="M900" s="71" t="n">
        <v>42795060</v>
      </c>
      <c r="N900" s="71" t="n">
        <v>0</v>
      </c>
      <c r="O900" s="71" t="n">
        <v>42795060</v>
      </c>
      <c r="P900" s="71" t="n">
        <v>29852746.2</v>
      </c>
      <c r="Q900" s="71" t="n">
        <v>12942313.8</v>
      </c>
      <c r="R900" t="inlineStr">
        <is>
          <t>Refined</t>
        </is>
      </c>
      <c r="S900" t="inlineStr">
        <is>
          <t>Yes</t>
        </is>
      </c>
      <c r="T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SA100892</t>
        </is>
      </c>
      <c r="B901" s="68" t="n">
        <v>45787</v>
      </c>
      <c r="C901" s="69" t="n">
        <v>2025</v>
      </c>
      <c r="D901" t="inlineStr">
        <is>
          <t>May</t>
        </is>
      </c>
      <c r="E901" t="inlineStr">
        <is>
          <t>Europe</t>
        </is>
      </c>
      <c r="F901" t="inlineStr">
        <is>
          <t>Netherlands</t>
        </is>
      </c>
      <c r="G901" t="inlineStr">
        <is>
          <t>Diesel</t>
        </is>
      </c>
      <c r="H901" t="inlineStr">
        <is>
          <t>Spot</t>
        </is>
      </c>
      <c r="I901" t="inlineStr">
        <is>
          <t>Refiner</t>
        </is>
      </c>
      <c r="J901" t="inlineStr">
        <is>
          <t>Wei Chen</t>
        </is>
      </c>
      <c r="K901" s="70" t="n">
        <v>500000</v>
      </c>
      <c r="L901" s="71" t="n">
        <v>97.84</v>
      </c>
      <c r="M901" s="71" t="n">
        <v>48920000</v>
      </c>
      <c r="N901" s="71" t="n">
        <v>0</v>
      </c>
      <c r="O901" s="71" t="n">
        <v>48920000</v>
      </c>
      <c r="P901" s="71" t="n">
        <v>34899577.78</v>
      </c>
      <c r="Q901" s="71" t="n">
        <v>14020422.22</v>
      </c>
      <c r="R901" t="inlineStr">
        <is>
          <t>Refined</t>
        </is>
      </c>
      <c r="S901" t="inlineStr">
        <is>
          <t>Yes</t>
        </is>
      </c>
      <c r="T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SA100893</t>
        </is>
      </c>
      <c r="B902" s="68" t="n">
        <v>45787</v>
      </c>
      <c r="C902" s="69" t="n">
        <v>2025</v>
      </c>
      <c r="D902" t="inlineStr">
        <is>
          <t>May</t>
        </is>
      </c>
      <c r="E902" t="inlineStr">
        <is>
          <t>Asia</t>
        </is>
      </c>
      <c r="F902" t="inlineStr">
        <is>
          <t>India</t>
        </is>
      </c>
      <c r="G902" t="inlineStr">
        <is>
          <t>Gasoline</t>
        </is>
      </c>
      <c r="H902" t="inlineStr">
        <is>
          <t>Spot</t>
        </is>
      </c>
      <c r="I902" t="inlineStr">
        <is>
          <t>Refiner</t>
        </is>
      </c>
      <c r="J902" t="inlineStr">
        <is>
          <t>Liam O'Brien</t>
        </is>
      </c>
      <c r="K902" s="70" t="n">
        <v>423000</v>
      </c>
      <c r="L902" s="71" t="n">
        <v>90.70999999999999</v>
      </c>
      <c r="M902" s="71" t="n">
        <v>38370330</v>
      </c>
      <c r="N902" s="71" t="n">
        <v>0</v>
      </c>
      <c r="O902" s="71" t="n">
        <v>38370330</v>
      </c>
      <c r="P902" s="71" t="n">
        <v>28997259.9</v>
      </c>
      <c r="Q902" s="71" t="n">
        <v>9373070.1</v>
      </c>
      <c r="R902" t="inlineStr">
        <is>
          <t>Refined</t>
        </is>
      </c>
      <c r="S902" t="inlineStr">
        <is>
          <t>Yes</t>
        </is>
      </c>
      <c r="T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SA100894</t>
        </is>
      </c>
      <c r="B903" s="68" t="n">
        <v>45787</v>
      </c>
      <c r="C903" s="69" t="n">
        <v>2025</v>
      </c>
      <c r="D903" t="inlineStr">
        <is>
          <t>May</t>
        </is>
      </c>
      <c r="E903" t="inlineStr">
        <is>
          <t>North America</t>
        </is>
      </c>
      <c r="F903" t="inlineStr">
        <is>
          <t>USA</t>
        </is>
      </c>
      <c r="G903" t="inlineStr">
        <is>
          <t>Arab Light</t>
        </is>
      </c>
      <c r="H903" t="inlineStr">
        <is>
          <t>Term contract</t>
        </is>
      </c>
      <c r="I903" t="inlineStr">
        <is>
          <t>Refiner</t>
        </is>
      </c>
      <c r="J903" t="inlineStr">
        <is>
          <t>Ana Costa</t>
        </is>
      </c>
      <c r="K903" s="70" t="n">
        <v>1008000</v>
      </c>
      <c r="L903" s="71" t="n">
        <v>81.87</v>
      </c>
      <c r="M903" s="71" t="n">
        <v>82524960</v>
      </c>
      <c r="N903" s="71" t="n">
        <v>0</v>
      </c>
      <c r="O903" s="71" t="n">
        <v>82524960</v>
      </c>
      <c r="P903" s="71" t="n">
        <v>17516926.73</v>
      </c>
      <c r="Q903" s="71" t="n">
        <v>65008033.27</v>
      </c>
      <c r="R903" t="inlineStr">
        <is>
          <t>Crude</t>
        </is>
      </c>
      <c r="S903" t="inlineStr">
        <is>
          <t>Yes</t>
        </is>
      </c>
      <c r="T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SA100895</t>
        </is>
      </c>
      <c r="B904" s="68" t="n">
        <v>45787</v>
      </c>
      <c r="C904" s="69" t="n">
        <v>2025</v>
      </c>
      <c r="D904" t="inlineStr">
        <is>
          <t>May</t>
        </is>
      </c>
      <c r="E904" t="inlineStr">
        <is>
          <t>Asia</t>
        </is>
      </c>
      <c r="F904" t="inlineStr">
        <is>
          <t>South Korea</t>
        </is>
      </c>
      <c r="G904" t="inlineStr">
        <is>
          <t>Arab Extra Light</t>
        </is>
      </c>
      <c r="H904" t="inlineStr">
        <is>
          <t>Term contract</t>
        </is>
      </c>
      <c r="I904" t="inlineStr">
        <is>
          <t>Refiner</t>
        </is>
      </c>
      <c r="J904" t="inlineStr">
        <is>
          <t>Ana Costa</t>
        </is>
      </c>
      <c r="K904" s="70" t="n">
        <v>502000</v>
      </c>
      <c r="L904" s="71" t="n">
        <v>77.18000000000001</v>
      </c>
      <c r="M904" s="71" t="n">
        <v>38744360</v>
      </c>
      <c r="N904" s="71" t="n">
        <v>774887.2</v>
      </c>
      <c r="O904" s="71" t="n">
        <v>37969472.8</v>
      </c>
      <c r="P904" s="71" t="n">
        <v>9081930.039999999</v>
      </c>
      <c r="Q904" s="71" t="n">
        <v>28887542.76</v>
      </c>
      <c r="R904" t="inlineStr">
        <is>
          <t>Crude</t>
        </is>
      </c>
      <c r="S904" t="inlineStr">
        <is>
          <t>Yes</t>
        </is>
      </c>
      <c r="T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SA100896</t>
        </is>
      </c>
      <c r="B905" s="68" t="n">
        <v>45787</v>
      </c>
      <c r="C905" s="69" t="n">
        <v>2025</v>
      </c>
      <c r="D905" t="inlineStr">
        <is>
          <t>May</t>
        </is>
      </c>
      <c r="E905" t="inlineStr">
        <is>
          <t>Europe</t>
        </is>
      </c>
      <c r="F905" t="inlineStr">
        <is>
          <t>Netherlands</t>
        </is>
      </c>
      <c r="G905" t="inlineStr">
        <is>
          <t>Arab Extra Light</t>
        </is>
      </c>
      <c r="H905" t="inlineStr">
        <is>
          <t>Term contract</t>
        </is>
      </c>
      <c r="I905" t="inlineStr">
        <is>
          <t>National oil company</t>
        </is>
      </c>
      <c r="J905" t="inlineStr">
        <is>
          <t>Olivia Brown</t>
        </is>
      </c>
      <c r="K905" s="70" t="n">
        <v>544000</v>
      </c>
      <c r="L905" s="71" t="n">
        <v>77</v>
      </c>
      <c r="M905" s="71" t="n">
        <v>41888000</v>
      </c>
      <c r="N905" s="71" t="n">
        <v>0</v>
      </c>
      <c r="O905" s="71" t="n">
        <v>41888000</v>
      </c>
      <c r="P905" s="71" t="n">
        <v>10351924.76</v>
      </c>
      <c r="Q905" s="71" t="n">
        <v>31536075.24</v>
      </c>
      <c r="R905" t="inlineStr">
        <is>
          <t>Crude</t>
        </is>
      </c>
      <c r="S905" t="inlineStr">
        <is>
          <t>Yes</t>
        </is>
      </c>
      <c r="T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SA100897</t>
        </is>
      </c>
      <c r="B906" s="68" t="n">
        <v>45788</v>
      </c>
      <c r="C906" s="69" t="n">
        <v>2025</v>
      </c>
      <c r="D906" t="inlineStr">
        <is>
          <t>May</t>
        </is>
      </c>
      <c r="E906" t="inlineStr">
        <is>
          <t>Europe</t>
        </is>
      </c>
      <c r="F906" t="inlineStr">
        <is>
          <t>Italy</t>
        </is>
      </c>
      <c r="G906" t="inlineStr">
        <is>
          <t>Arab Light</t>
        </is>
      </c>
      <c r="H906" t="inlineStr">
        <is>
          <t>Term contract</t>
        </is>
      </c>
      <c r="I906" t="inlineStr">
        <is>
          <t>Refiner</t>
        </is>
      </c>
      <c r="J906" t="inlineStr">
        <is>
          <t>Kofi Mensah</t>
        </is>
      </c>
      <c r="K906" s="70" t="n">
        <v>1227000</v>
      </c>
      <c r="L906" s="71" t="n">
        <v>76.81</v>
      </c>
      <c r="M906" s="71" t="n">
        <v>94245870</v>
      </c>
      <c r="N906" s="71" t="n">
        <v>0</v>
      </c>
      <c r="O906" s="71" t="n">
        <v>94245870</v>
      </c>
      <c r="P906" s="71" t="n">
        <v>22549720.04</v>
      </c>
      <c r="Q906" s="71" t="n">
        <v>71696149.95999999</v>
      </c>
      <c r="R906" t="inlineStr">
        <is>
          <t>Crude</t>
        </is>
      </c>
      <c r="S906" t="inlineStr">
        <is>
          <t>Yes</t>
        </is>
      </c>
      <c r="T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SA100898</t>
        </is>
      </c>
      <c r="B907" s="68" t="n">
        <v>45788</v>
      </c>
      <c r="C907" s="69" t="n">
        <v>2025</v>
      </c>
      <c r="D907" t="inlineStr">
        <is>
          <t>May</t>
        </is>
      </c>
      <c r="E907" t="inlineStr">
        <is>
          <t>Asia</t>
        </is>
      </c>
      <c r="F907" t="inlineStr">
        <is>
          <t>Japan</t>
        </is>
      </c>
      <c r="G907" t="inlineStr">
        <is>
          <t>Arab Medium</t>
        </is>
      </c>
      <c r="H907" t="inlineStr">
        <is>
          <t>Term contract</t>
        </is>
      </c>
      <c r="I907" t="inlineStr">
        <is>
          <t>Trader</t>
        </is>
      </c>
      <c r="J907" t="inlineStr">
        <is>
          <t>Carlos Silva</t>
        </is>
      </c>
      <c r="K907" s="70" t="n">
        <v>325000</v>
      </c>
      <c r="L907" s="71" t="n">
        <v>84.01000000000001</v>
      </c>
      <c r="M907" s="71" t="n">
        <v>27303250</v>
      </c>
      <c r="N907" s="71" t="n">
        <v>0</v>
      </c>
      <c r="O907" s="71" t="n">
        <v>27303250</v>
      </c>
      <c r="P907" s="71" t="n">
        <v>5810856.13</v>
      </c>
      <c r="Q907" s="71" t="n">
        <v>21492393.87</v>
      </c>
      <c r="R907" t="inlineStr">
        <is>
          <t>Crude</t>
        </is>
      </c>
      <c r="S907" t="inlineStr">
        <is>
          <t>Yes</t>
        </is>
      </c>
      <c r="T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SA100899</t>
        </is>
      </c>
      <c r="B908" s="68" t="n">
        <v>45788</v>
      </c>
      <c r="C908" s="69" t="n">
        <v>2025</v>
      </c>
      <c r="D908" t="inlineStr">
        <is>
          <t>May</t>
        </is>
      </c>
      <c r="E908" t="inlineStr">
        <is>
          <t>Asia</t>
        </is>
      </c>
      <c r="F908" t="inlineStr">
        <is>
          <t>China</t>
        </is>
      </c>
      <c r="G908" t="inlineStr">
        <is>
          <t>Arab Extra Light</t>
        </is>
      </c>
      <c r="H908" t="inlineStr">
        <is>
          <t>Term contract</t>
        </is>
      </c>
      <c r="I908" t="inlineStr">
        <is>
          <t>Refiner</t>
        </is>
      </c>
      <c r="J908" t="inlineStr">
        <is>
          <t>Noah Smith</t>
        </is>
      </c>
      <c r="K908" s="70" t="n">
        <v>458000</v>
      </c>
      <c r="L908" s="71" t="n">
        <v>79.42</v>
      </c>
      <c r="M908" s="71" t="n">
        <v>36374360</v>
      </c>
      <c r="N908" s="71" t="n">
        <v>363743.6</v>
      </c>
      <c r="O908" s="71" t="n">
        <v>36010616.4</v>
      </c>
      <c r="P908" s="71" t="n">
        <v>8485610.369999999</v>
      </c>
      <c r="Q908" s="71" t="n">
        <v>27525006.03</v>
      </c>
      <c r="R908" t="inlineStr">
        <is>
          <t>Crude</t>
        </is>
      </c>
      <c r="S908" t="inlineStr">
        <is>
          <t>Yes</t>
        </is>
      </c>
      <c r="T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SA100900</t>
        </is>
      </c>
      <c r="B909" s="68" t="n">
        <v>45788</v>
      </c>
      <c r="C909" s="69" t="n">
        <v>2025</v>
      </c>
      <c r="D909" t="inlineStr">
        <is>
          <t>May</t>
        </is>
      </c>
      <c r="E909" t="inlineStr">
        <is>
          <t>Asia</t>
        </is>
      </c>
      <c r="F909" t="inlineStr">
        <is>
          <t>India</t>
        </is>
      </c>
      <c r="G909" t="inlineStr">
        <is>
          <t>Arab Medium</t>
        </is>
      </c>
      <c r="H909" t="inlineStr">
        <is>
          <t>Term contract</t>
        </is>
      </c>
      <c r="I909" t="inlineStr">
        <is>
          <t>Refiner</t>
        </is>
      </c>
      <c r="J909" t="inlineStr">
        <is>
          <t>Fatima Al-Saud</t>
        </is>
      </c>
      <c r="K909" s="70" t="n">
        <v>1261000</v>
      </c>
      <c r="L909" s="71" t="n">
        <v>85.98999999999999</v>
      </c>
      <c r="M909" s="71" t="n">
        <v>108433390</v>
      </c>
      <c r="N909" s="71" t="n">
        <v>2168667.8</v>
      </c>
      <c r="O909" s="71" t="n">
        <v>106264722.2</v>
      </c>
      <c r="P909" s="71" t="n">
        <v>22669512.52</v>
      </c>
      <c r="Q909" s="71" t="n">
        <v>83595209.68000001</v>
      </c>
      <c r="R909" t="inlineStr">
        <is>
          <t>Crude</t>
        </is>
      </c>
      <c r="S909" t="inlineStr">
        <is>
          <t>Yes</t>
        </is>
      </c>
      <c r="T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SA100901</t>
        </is>
      </c>
      <c r="B910" s="68" t="n">
        <v>45788</v>
      </c>
      <c r="C910" s="69" t="n">
        <v>2025</v>
      </c>
      <c r="D910" t="inlineStr">
        <is>
          <t>May</t>
        </is>
      </c>
      <c r="E910" t="inlineStr">
        <is>
          <t>Asia</t>
        </is>
      </c>
      <c r="F910" t="inlineStr">
        <is>
          <t>South Korea</t>
        </is>
      </c>
      <c r="G910" t="inlineStr">
        <is>
          <t>Diesel</t>
        </is>
      </c>
      <c r="H910" t="inlineStr">
        <is>
          <t>Term contract</t>
        </is>
      </c>
      <c r="I910" t="inlineStr">
        <is>
          <t>Trader</t>
        </is>
      </c>
      <c r="J910" t="inlineStr">
        <is>
          <t>Shraddha Kulkarni</t>
        </is>
      </c>
      <c r="K910" s="70" t="n">
        <v>557000</v>
      </c>
      <c r="L910" s="71" t="n">
        <v>97.42</v>
      </c>
      <c r="M910" s="71" t="n">
        <v>54262940</v>
      </c>
      <c r="N910" s="71" t="n">
        <v>1085258.8</v>
      </c>
      <c r="O910" s="71" t="n">
        <v>53177681.2</v>
      </c>
      <c r="P910" s="71" t="n">
        <v>40367477.88</v>
      </c>
      <c r="Q910" s="71" t="n">
        <v>12810203.32</v>
      </c>
      <c r="R910" t="inlineStr">
        <is>
          <t>Refined</t>
        </is>
      </c>
      <c r="S910" t="inlineStr">
        <is>
          <t>Yes</t>
        </is>
      </c>
      <c r="T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SA100902</t>
        </is>
      </c>
      <c r="B911" s="68" t="n">
        <v>45788</v>
      </c>
      <c r="C911" s="69" t="n">
        <v>2025</v>
      </c>
      <c r="D911" t="inlineStr">
        <is>
          <t>May</t>
        </is>
      </c>
      <c r="E911" t="inlineStr">
        <is>
          <t>Asia</t>
        </is>
      </c>
      <c r="F911" t="inlineStr">
        <is>
          <t>South Korea</t>
        </is>
      </c>
      <c r="G911" t="inlineStr">
        <is>
          <t>Arab Heavy</t>
        </is>
      </c>
      <c r="H911" t="inlineStr">
        <is>
          <t>Spot</t>
        </is>
      </c>
      <c r="I911" t="inlineStr">
        <is>
          <t>National oil company</t>
        </is>
      </c>
      <c r="J911" t="inlineStr">
        <is>
          <t>Amir Khan</t>
        </is>
      </c>
      <c r="K911" s="70" t="n">
        <v>712000</v>
      </c>
      <c r="L911" s="71" t="n">
        <v>71</v>
      </c>
      <c r="M911" s="71" t="n">
        <v>50552000</v>
      </c>
      <c r="N911" s="71" t="n">
        <v>1011040</v>
      </c>
      <c r="O911" s="71" t="n">
        <v>49540960</v>
      </c>
      <c r="P911" s="71" t="n">
        <v>12120408.14</v>
      </c>
      <c r="Q911" s="71" t="n">
        <v>37420551.86</v>
      </c>
      <c r="R911" t="inlineStr">
        <is>
          <t>Crude</t>
        </is>
      </c>
      <c r="S911" t="inlineStr">
        <is>
          <t>Yes</t>
        </is>
      </c>
      <c r="T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SA100903</t>
        </is>
      </c>
      <c r="B912" s="68" t="n">
        <v>45788</v>
      </c>
      <c r="C912" s="69" t="n">
        <v>2025</v>
      </c>
      <c r="D912" t="inlineStr">
        <is>
          <t>May</t>
        </is>
      </c>
      <c r="E912" t="inlineStr">
        <is>
          <t>Europe</t>
        </is>
      </c>
      <c r="F912" t="inlineStr">
        <is>
          <t>France</t>
        </is>
      </c>
      <c r="G912" t="inlineStr">
        <is>
          <t>Arab Extra Light</t>
        </is>
      </c>
      <c r="H912" t="inlineStr">
        <is>
          <t>Term contract</t>
        </is>
      </c>
      <c r="I912" t="inlineStr">
        <is>
          <t>National oil company</t>
        </is>
      </c>
      <c r="J912" t="inlineStr">
        <is>
          <t>Sophie Müller</t>
        </is>
      </c>
      <c r="K912" s="70" t="n">
        <v>936000</v>
      </c>
      <c r="L912" s="71" t="n">
        <v>89.36</v>
      </c>
      <c r="M912" s="71" t="n">
        <v>83640960</v>
      </c>
      <c r="N912" s="71" t="n">
        <v>1672819.2</v>
      </c>
      <c r="O912" s="71" t="n">
        <v>81968140.8</v>
      </c>
      <c r="P912" s="71" t="n">
        <v>17748352.43</v>
      </c>
      <c r="Q912" s="71" t="n">
        <v>64219788.37</v>
      </c>
      <c r="R912" t="inlineStr">
        <is>
          <t>Crude</t>
        </is>
      </c>
      <c r="S912" t="inlineStr">
        <is>
          <t>Yes</t>
        </is>
      </c>
      <c r="T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SA100904</t>
        </is>
      </c>
      <c r="B913" s="68" t="n">
        <v>45788</v>
      </c>
      <c r="C913" s="69" t="n">
        <v>2025</v>
      </c>
      <c r="D913" t="inlineStr">
        <is>
          <t>May</t>
        </is>
      </c>
      <c r="E913" t="inlineStr">
        <is>
          <t>Middle East</t>
        </is>
      </c>
      <c r="F913" t="inlineStr">
        <is>
          <t>UAE</t>
        </is>
      </c>
      <c r="G913" t="inlineStr">
        <is>
          <t>Arab Light</t>
        </is>
      </c>
      <c r="H913" t="inlineStr">
        <is>
          <t>Term contract</t>
        </is>
      </c>
      <c r="I913" t="inlineStr">
        <is>
          <t>National oil company</t>
        </is>
      </c>
      <c r="J913" t="inlineStr">
        <is>
          <t>Emma Clarke</t>
        </is>
      </c>
      <c r="K913" s="70" t="n">
        <v>1921000</v>
      </c>
      <c r="L913" s="71" t="n">
        <v>82.06999999999999</v>
      </c>
      <c r="M913" s="71" t="n">
        <v>157656470</v>
      </c>
      <c r="N913" s="71" t="n">
        <v>0</v>
      </c>
      <c r="O913" s="71" t="n">
        <v>157656470</v>
      </c>
      <c r="P913" s="71" t="n">
        <v>33319292.16</v>
      </c>
      <c r="Q913" s="71" t="n">
        <v>124337177.84</v>
      </c>
      <c r="R913" t="inlineStr">
        <is>
          <t>Crude</t>
        </is>
      </c>
      <c r="S913" t="inlineStr">
        <is>
          <t>Yes</t>
        </is>
      </c>
      <c r="T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SA100905</t>
        </is>
      </c>
      <c r="B914" s="68" t="n">
        <v>45789</v>
      </c>
      <c r="C914" s="69" t="n">
        <v>2025</v>
      </c>
      <c r="D914" t="inlineStr">
        <is>
          <t>May</t>
        </is>
      </c>
      <c r="E914" t="inlineStr">
        <is>
          <t>Europe</t>
        </is>
      </c>
      <c r="F914" t="inlineStr">
        <is>
          <t>France</t>
        </is>
      </c>
      <c r="G914" t="inlineStr">
        <is>
          <t>Arab Light</t>
        </is>
      </c>
      <c r="H914" t="inlineStr">
        <is>
          <t>Term contract</t>
        </is>
      </c>
      <c r="I914" t="inlineStr">
        <is>
          <t>National oil company</t>
        </is>
      </c>
      <c r="J914" t="inlineStr">
        <is>
          <t>Zoya Ahmed</t>
        </is>
      </c>
      <c r="K914" s="70" t="n">
        <v>885000</v>
      </c>
      <c r="L914" s="71" t="n">
        <v>74.63</v>
      </c>
      <c r="M914" s="71" t="n">
        <v>66047550</v>
      </c>
      <c r="N914" s="71" t="n">
        <v>0</v>
      </c>
      <c r="O914" s="71" t="n">
        <v>66047550</v>
      </c>
      <c r="P914" s="71" t="n">
        <v>16481974.95</v>
      </c>
      <c r="Q914" s="71" t="n">
        <v>49565575.05</v>
      </c>
      <c r="R914" t="inlineStr">
        <is>
          <t>Crude</t>
        </is>
      </c>
      <c r="S914" t="inlineStr">
        <is>
          <t>Yes</t>
        </is>
      </c>
      <c r="T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SA100906</t>
        </is>
      </c>
      <c r="B915" s="68" t="n">
        <v>45789</v>
      </c>
      <c r="C915" s="69" t="n">
        <v>2025</v>
      </c>
      <c r="D915" t="inlineStr">
        <is>
          <t>May</t>
        </is>
      </c>
      <c r="E915" t="inlineStr">
        <is>
          <t>Asia</t>
        </is>
      </c>
      <c r="F915" t="inlineStr">
        <is>
          <t>India</t>
        </is>
      </c>
      <c r="G915" t="inlineStr">
        <is>
          <t>Jet fuel</t>
        </is>
      </c>
      <c r="H915" t="inlineStr">
        <is>
          <t>Spot</t>
        </is>
      </c>
      <c r="I915" t="inlineStr">
        <is>
          <t>Refiner</t>
        </is>
      </c>
      <c r="J915" t="inlineStr">
        <is>
          <t>Shraddha Kulkarni</t>
        </is>
      </c>
      <c r="K915" s="70" t="n">
        <v>172000</v>
      </c>
      <c r="L915" s="71" t="n">
        <v>97.69</v>
      </c>
      <c r="M915" s="71" t="n">
        <v>16802680</v>
      </c>
      <c r="N915" s="71" t="n">
        <v>0</v>
      </c>
      <c r="O915" s="71" t="n">
        <v>16802680</v>
      </c>
      <c r="P915" s="71" t="n">
        <v>12767938.26</v>
      </c>
      <c r="Q915" s="71" t="n">
        <v>4034741.74</v>
      </c>
      <c r="R915" t="inlineStr">
        <is>
          <t>Refined</t>
        </is>
      </c>
      <c r="S915" t="inlineStr">
        <is>
          <t>Yes</t>
        </is>
      </c>
      <c r="T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SA100907</t>
        </is>
      </c>
      <c r="B916" s="68" t="n">
        <v>45789</v>
      </c>
      <c r="C916" s="69" t="n">
        <v>2025</v>
      </c>
      <c r="D916" t="inlineStr">
        <is>
          <t>May</t>
        </is>
      </c>
      <c r="E916" t="inlineStr">
        <is>
          <t>Asia</t>
        </is>
      </c>
      <c r="F916" t="inlineStr">
        <is>
          <t>India</t>
        </is>
      </c>
      <c r="G916" t="inlineStr">
        <is>
          <t>Arab Medium</t>
        </is>
      </c>
      <c r="H916" t="inlineStr">
        <is>
          <t>Term contract</t>
        </is>
      </c>
      <c r="I916" t="inlineStr">
        <is>
          <t>National oil company</t>
        </is>
      </c>
      <c r="J916" t="inlineStr">
        <is>
          <t>Fatima Al-Saud</t>
        </is>
      </c>
      <c r="K916" s="70" t="n">
        <v>914000</v>
      </c>
      <c r="L916" s="71" t="n">
        <v>78.78</v>
      </c>
      <c r="M916" s="71" t="n">
        <v>72004920</v>
      </c>
      <c r="N916" s="71" t="n">
        <v>0</v>
      </c>
      <c r="O916" s="71" t="n">
        <v>72004920</v>
      </c>
      <c r="P916" s="71" t="n">
        <v>16461403.11</v>
      </c>
      <c r="Q916" s="71" t="n">
        <v>55543516.89</v>
      </c>
      <c r="R916" t="inlineStr">
        <is>
          <t>Crude</t>
        </is>
      </c>
      <c r="S916" t="inlineStr">
        <is>
          <t>Yes</t>
        </is>
      </c>
      <c r="T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SA100908</t>
        </is>
      </c>
      <c r="B917" s="68" t="n">
        <v>45789</v>
      </c>
      <c r="C917" s="69" t="n">
        <v>2025</v>
      </c>
      <c r="D917" t="inlineStr">
        <is>
          <t>May</t>
        </is>
      </c>
      <c r="E917" t="inlineStr">
        <is>
          <t>Europe</t>
        </is>
      </c>
      <c r="F917" t="inlineStr">
        <is>
          <t>Netherlands</t>
        </is>
      </c>
      <c r="G917" t="inlineStr">
        <is>
          <t>Arab Extra Light</t>
        </is>
      </c>
      <c r="H917" t="inlineStr">
        <is>
          <t>Term contract</t>
        </is>
      </c>
      <c r="I917" t="inlineStr">
        <is>
          <t>Refiner</t>
        </is>
      </c>
      <c r="J917" t="inlineStr">
        <is>
          <t>Shraddha Kulkarni</t>
        </is>
      </c>
      <c r="K917" s="70" t="n">
        <v>318000</v>
      </c>
      <c r="L917" s="71" t="n">
        <v>86.97</v>
      </c>
      <c r="M917" s="71" t="n">
        <v>27656460</v>
      </c>
      <c r="N917" s="71" t="n">
        <v>0</v>
      </c>
      <c r="O917" s="71" t="n">
        <v>27656460</v>
      </c>
      <c r="P917" s="71" t="n">
        <v>5724221.16</v>
      </c>
      <c r="Q917" s="71" t="n">
        <v>21932238.84</v>
      </c>
      <c r="R917" t="inlineStr">
        <is>
          <t>Crude</t>
        </is>
      </c>
      <c r="S917" t="inlineStr">
        <is>
          <t>Yes</t>
        </is>
      </c>
      <c r="T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SA100909</t>
        </is>
      </c>
      <c r="B918" s="68" t="n">
        <v>45789</v>
      </c>
      <c r="C918" s="69" t="n">
        <v>2025</v>
      </c>
      <c r="D918" t="inlineStr">
        <is>
          <t>May</t>
        </is>
      </c>
      <c r="E918" t="inlineStr">
        <is>
          <t>Asia</t>
        </is>
      </c>
      <c r="F918" t="inlineStr">
        <is>
          <t>Japan</t>
        </is>
      </c>
      <c r="G918" t="inlineStr">
        <is>
          <t>Arab Light</t>
        </is>
      </c>
      <c r="H918" t="inlineStr">
        <is>
          <t>Term contract</t>
        </is>
      </c>
      <c r="I918" t="inlineStr">
        <is>
          <t>Refiner</t>
        </is>
      </c>
      <c r="J918" t="inlineStr">
        <is>
          <t>Carlos Silva</t>
        </is>
      </c>
      <c r="K918" s="70" t="n">
        <v>450000</v>
      </c>
      <c r="L918" s="71" t="n">
        <v>75.34</v>
      </c>
      <c r="M918" s="71" t="n">
        <v>33903000</v>
      </c>
      <c r="N918" s="71" t="n">
        <v>0</v>
      </c>
      <c r="O918" s="71" t="n">
        <v>33903000</v>
      </c>
      <c r="P918" s="71" t="n">
        <v>7814215.41</v>
      </c>
      <c r="Q918" s="71" t="n">
        <v>26088784.59</v>
      </c>
      <c r="R918" t="inlineStr">
        <is>
          <t>Crude</t>
        </is>
      </c>
      <c r="S918" t="inlineStr">
        <is>
          <t>Yes</t>
        </is>
      </c>
      <c r="T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SA100910</t>
        </is>
      </c>
      <c r="B919" s="68" t="n">
        <v>45790</v>
      </c>
      <c r="C919" s="69" t="n">
        <v>2025</v>
      </c>
      <c r="D919" t="inlineStr">
        <is>
          <t>May</t>
        </is>
      </c>
      <c r="E919" t="inlineStr">
        <is>
          <t>Europe</t>
        </is>
      </c>
      <c r="F919" t="inlineStr">
        <is>
          <t>Netherlands</t>
        </is>
      </c>
      <c r="G919" t="inlineStr">
        <is>
          <t>Jet fuel</t>
        </is>
      </c>
      <c r="H919" t="inlineStr">
        <is>
          <t>Term contract</t>
        </is>
      </c>
      <c r="I919" t="inlineStr">
        <is>
          <t>National oil company</t>
        </is>
      </c>
      <c r="J919" t="inlineStr">
        <is>
          <t>Zoya Ahmed</t>
        </is>
      </c>
      <c r="K919" s="70" t="n">
        <v>271000</v>
      </c>
      <c r="L919" s="71" t="n">
        <v>100.82</v>
      </c>
      <c r="M919" s="71" t="n">
        <v>27322220</v>
      </c>
      <c r="N919" s="71" t="n">
        <v>546444.4</v>
      </c>
      <c r="O919" s="71" t="n">
        <v>26775775.6</v>
      </c>
      <c r="P919" s="71" t="n">
        <v>19644609.71</v>
      </c>
      <c r="Q919" s="71" t="n">
        <v>7131165.89</v>
      </c>
      <c r="R919" t="inlineStr">
        <is>
          <t>Refined</t>
        </is>
      </c>
      <c r="S919" t="inlineStr">
        <is>
          <t>Yes</t>
        </is>
      </c>
      <c r="T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SA100911</t>
        </is>
      </c>
      <c r="B920" s="68" t="n">
        <v>45790</v>
      </c>
      <c r="C920" s="69" t="n">
        <v>2025</v>
      </c>
      <c r="D920" t="inlineStr">
        <is>
          <t>May</t>
        </is>
      </c>
      <c r="E920" t="inlineStr">
        <is>
          <t>Asia</t>
        </is>
      </c>
      <c r="F920" t="inlineStr">
        <is>
          <t>China</t>
        </is>
      </c>
      <c r="G920" t="inlineStr">
        <is>
          <t>Arab Medium</t>
        </is>
      </c>
      <c r="H920" t="inlineStr">
        <is>
          <t>Term contract</t>
        </is>
      </c>
      <c r="I920" t="inlineStr">
        <is>
          <t>Refiner</t>
        </is>
      </c>
      <c r="J920" t="inlineStr">
        <is>
          <t>Mei Lin</t>
        </is>
      </c>
      <c r="K920" s="70" t="n">
        <v>1725000</v>
      </c>
      <c r="L920" s="71" t="n">
        <v>78.95</v>
      </c>
      <c r="M920" s="71" t="n">
        <v>136188750</v>
      </c>
      <c r="N920" s="71" t="n">
        <v>2723775</v>
      </c>
      <c r="O920" s="71" t="n">
        <v>133464975</v>
      </c>
      <c r="P920" s="71" t="n">
        <v>29362588.54</v>
      </c>
      <c r="Q920" s="71" t="n">
        <v>104102386.46</v>
      </c>
      <c r="R920" t="inlineStr">
        <is>
          <t>Crude</t>
        </is>
      </c>
      <c r="S920" t="inlineStr">
        <is>
          <t>Yes</t>
        </is>
      </c>
      <c r="T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SA100912</t>
        </is>
      </c>
      <c r="B921" s="68" t="n">
        <v>45790</v>
      </c>
      <c r="C921" s="69" t="n">
        <v>2025</v>
      </c>
      <c r="D921" t="inlineStr">
        <is>
          <t>May</t>
        </is>
      </c>
      <c r="E921" t="inlineStr">
        <is>
          <t>Europe</t>
        </is>
      </c>
      <c r="F921" t="inlineStr">
        <is>
          <t>Italy</t>
        </is>
      </c>
      <c r="G921" t="inlineStr">
        <is>
          <t>Arab Light</t>
        </is>
      </c>
      <c r="H921" t="inlineStr">
        <is>
          <t>Term contract</t>
        </is>
      </c>
      <c r="I921" t="inlineStr">
        <is>
          <t>Trader</t>
        </is>
      </c>
      <c r="J921" t="inlineStr">
        <is>
          <t>Sara Rossi</t>
        </is>
      </c>
      <c r="K921" s="70" t="n">
        <v>1454000</v>
      </c>
      <c r="L921" s="71" t="n">
        <v>80.44</v>
      </c>
      <c r="M921" s="71" t="n">
        <v>116959760</v>
      </c>
      <c r="N921" s="71" t="n">
        <v>1169597.6</v>
      </c>
      <c r="O921" s="71" t="n">
        <v>115790162.4</v>
      </c>
      <c r="P921" s="71" t="n">
        <v>25799222.09</v>
      </c>
      <c r="Q921" s="71" t="n">
        <v>89990940.31</v>
      </c>
      <c r="R921" t="inlineStr">
        <is>
          <t>Crude</t>
        </is>
      </c>
      <c r="S921" t="inlineStr">
        <is>
          <t>Yes</t>
        </is>
      </c>
      <c r="T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SA100913</t>
        </is>
      </c>
      <c r="B922" s="68" t="n">
        <v>45790</v>
      </c>
      <c r="C922" s="69" t="n">
        <v>2025</v>
      </c>
      <c r="D922" t="inlineStr">
        <is>
          <t>May</t>
        </is>
      </c>
      <c r="E922" t="inlineStr">
        <is>
          <t>Asia</t>
        </is>
      </c>
      <c r="F922" t="inlineStr">
        <is>
          <t>South Korea</t>
        </is>
      </c>
      <c r="G922" t="inlineStr">
        <is>
          <t>Arab Light</t>
        </is>
      </c>
      <c r="H922" t="inlineStr">
        <is>
          <t>Term contract</t>
        </is>
      </c>
      <c r="I922" t="inlineStr">
        <is>
          <t>Trader</t>
        </is>
      </c>
      <c r="J922" t="inlineStr">
        <is>
          <t>Lucas Martin</t>
        </is>
      </c>
      <c r="K922" s="70" t="n">
        <v>1495000</v>
      </c>
      <c r="L922" s="71" t="n">
        <v>75.97</v>
      </c>
      <c r="M922" s="71" t="n">
        <v>113575150</v>
      </c>
      <c r="N922" s="71" t="n">
        <v>1135751.5</v>
      </c>
      <c r="O922" s="71" t="n">
        <v>112439398.5</v>
      </c>
      <c r="P922" s="71" t="n">
        <v>27005119.92</v>
      </c>
      <c r="Q922" s="71" t="n">
        <v>85434278.58</v>
      </c>
      <c r="R922" t="inlineStr">
        <is>
          <t>Crude</t>
        </is>
      </c>
      <c r="S922" t="inlineStr">
        <is>
          <t>Yes</t>
        </is>
      </c>
      <c r="T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SA100914</t>
        </is>
      </c>
      <c r="B923" s="68" t="n">
        <v>45790</v>
      </c>
      <c r="C923" s="69" t="n">
        <v>2025</v>
      </c>
      <c r="D923" t="inlineStr">
        <is>
          <t>May</t>
        </is>
      </c>
      <c r="E923" t="inlineStr">
        <is>
          <t>Asia</t>
        </is>
      </c>
      <c r="F923" t="inlineStr">
        <is>
          <t>South Korea</t>
        </is>
      </c>
      <c r="G923" t="inlineStr">
        <is>
          <t>Arab Heavy</t>
        </is>
      </c>
      <c r="H923" t="inlineStr">
        <is>
          <t>Term contract</t>
        </is>
      </c>
      <c r="I923" t="inlineStr">
        <is>
          <t>Refiner</t>
        </is>
      </c>
      <c r="J923" t="inlineStr">
        <is>
          <t>Zoya Ahmed</t>
        </is>
      </c>
      <c r="K923" s="70" t="n">
        <v>852000</v>
      </c>
      <c r="L923" s="71" t="n">
        <v>79.7</v>
      </c>
      <c r="M923" s="71" t="n">
        <v>67904400</v>
      </c>
      <c r="N923" s="71" t="n">
        <v>0</v>
      </c>
      <c r="O923" s="71" t="n">
        <v>67904400</v>
      </c>
      <c r="P923" s="71" t="n">
        <v>14866159.63</v>
      </c>
      <c r="Q923" s="71" t="n">
        <v>53038240.37</v>
      </c>
      <c r="R923" t="inlineStr">
        <is>
          <t>Crude</t>
        </is>
      </c>
      <c r="S923" t="inlineStr">
        <is>
          <t>Yes</t>
        </is>
      </c>
      <c r="T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SA100915</t>
        </is>
      </c>
      <c r="B924" s="68" t="n">
        <v>45790</v>
      </c>
      <c r="C924" s="69" t="n">
        <v>2025</v>
      </c>
      <c r="D924" t="inlineStr">
        <is>
          <t>May</t>
        </is>
      </c>
      <c r="E924" t="inlineStr">
        <is>
          <t>North America</t>
        </is>
      </c>
      <c r="F924" t="inlineStr">
        <is>
          <t>USA</t>
        </is>
      </c>
      <c r="G924" t="inlineStr">
        <is>
          <t>Arab Medium</t>
        </is>
      </c>
      <c r="H924" t="inlineStr">
        <is>
          <t>Term contract</t>
        </is>
      </c>
      <c r="I924" t="inlineStr">
        <is>
          <t>National oil company</t>
        </is>
      </c>
      <c r="J924" t="inlineStr">
        <is>
          <t>Hiroshi Tanaka</t>
        </is>
      </c>
      <c r="K924" s="70" t="n">
        <v>985000</v>
      </c>
      <c r="L924" s="71" t="n">
        <v>85.01000000000001</v>
      </c>
      <c r="M924" s="71" t="n">
        <v>83734850</v>
      </c>
      <c r="N924" s="71" t="n">
        <v>0</v>
      </c>
      <c r="O924" s="71" t="n">
        <v>83734850</v>
      </c>
      <c r="P924" s="71" t="n">
        <v>17682255</v>
      </c>
      <c r="Q924" s="71" t="n">
        <v>66052595</v>
      </c>
      <c r="R924" t="inlineStr">
        <is>
          <t>Crude</t>
        </is>
      </c>
      <c r="S924" t="inlineStr">
        <is>
          <t>Yes</t>
        </is>
      </c>
      <c r="T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SA100916</t>
        </is>
      </c>
      <c r="B925" s="68" t="n">
        <v>45790</v>
      </c>
      <c r="C925" s="69" t="n">
        <v>2025</v>
      </c>
      <c r="D925" t="inlineStr">
        <is>
          <t>May</t>
        </is>
      </c>
      <c r="E925" t="inlineStr">
        <is>
          <t>Asia</t>
        </is>
      </c>
      <c r="F925" t="inlineStr">
        <is>
          <t>China</t>
        </is>
      </c>
      <c r="G925" t="inlineStr">
        <is>
          <t>Arab Medium</t>
        </is>
      </c>
      <c r="H925" t="inlineStr">
        <is>
          <t>Term contract</t>
        </is>
      </c>
      <c r="I925" t="inlineStr">
        <is>
          <t>Refiner</t>
        </is>
      </c>
      <c r="J925" t="inlineStr">
        <is>
          <t>Omar Haddad</t>
        </is>
      </c>
      <c r="K925" s="70" t="n">
        <v>339000</v>
      </c>
      <c r="L925" s="71" t="n">
        <v>80.70999999999999</v>
      </c>
      <c r="M925" s="71" t="n">
        <v>27360690</v>
      </c>
      <c r="N925" s="71" t="n">
        <v>547213.8</v>
      </c>
      <c r="O925" s="71" t="n">
        <v>26813476.2</v>
      </c>
      <c r="P925" s="71" t="n">
        <v>5816421.67</v>
      </c>
      <c r="Q925" s="71" t="n">
        <v>20997054.53</v>
      </c>
      <c r="R925" t="inlineStr">
        <is>
          <t>Crude</t>
        </is>
      </c>
      <c r="S925" t="inlineStr">
        <is>
          <t>Yes</t>
        </is>
      </c>
      <c r="T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SA100917</t>
        </is>
      </c>
      <c r="B926" s="68" t="n">
        <v>45790</v>
      </c>
      <c r="C926" s="69" t="n">
        <v>2025</v>
      </c>
      <c r="D926" t="inlineStr">
        <is>
          <t>May</t>
        </is>
      </c>
      <c r="E926" t="inlineStr">
        <is>
          <t>Middle East</t>
        </is>
      </c>
      <c r="F926" t="inlineStr">
        <is>
          <t>Bahrain</t>
        </is>
      </c>
      <c r="G926" t="inlineStr">
        <is>
          <t>Arab Heavy</t>
        </is>
      </c>
      <c r="H926" t="inlineStr">
        <is>
          <t>Term contract</t>
        </is>
      </c>
      <c r="I926" t="inlineStr">
        <is>
          <t>National oil company</t>
        </is>
      </c>
      <c r="J926" t="inlineStr">
        <is>
          <t>Kofi Mensah</t>
        </is>
      </c>
      <c r="K926" s="70" t="n">
        <v>714000</v>
      </c>
      <c r="L926" s="71" t="n">
        <v>78.56</v>
      </c>
      <c r="M926" s="71" t="n">
        <v>56091840</v>
      </c>
      <c r="N926" s="71" t="n">
        <v>0</v>
      </c>
      <c r="O926" s="71" t="n">
        <v>56091840</v>
      </c>
      <c r="P926" s="71" t="n">
        <v>13075343.4</v>
      </c>
      <c r="Q926" s="71" t="n">
        <v>43016496.6</v>
      </c>
      <c r="R926" t="inlineStr">
        <is>
          <t>Crude</t>
        </is>
      </c>
      <c r="S926" t="inlineStr">
        <is>
          <t>Yes</t>
        </is>
      </c>
      <c r="T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SA100918</t>
        </is>
      </c>
      <c r="B927" s="68" t="n">
        <v>45790</v>
      </c>
      <c r="C927" s="69" t="n">
        <v>2025</v>
      </c>
      <c r="D927" t="inlineStr">
        <is>
          <t>May</t>
        </is>
      </c>
      <c r="E927" t="inlineStr">
        <is>
          <t>Asia</t>
        </is>
      </c>
      <c r="F927" t="inlineStr">
        <is>
          <t>Japan</t>
        </is>
      </c>
      <c r="G927" t="inlineStr">
        <is>
          <t>Arab Light</t>
        </is>
      </c>
      <c r="H927" t="inlineStr">
        <is>
          <t>Spot</t>
        </is>
      </c>
      <c r="I927" t="inlineStr">
        <is>
          <t>Refiner</t>
        </is>
      </c>
      <c r="J927" t="inlineStr">
        <is>
          <t>Emma Clarke</t>
        </is>
      </c>
      <c r="K927" s="70" t="n">
        <v>1538000</v>
      </c>
      <c r="L927" s="71" t="n">
        <v>86.12</v>
      </c>
      <c r="M927" s="71" t="n">
        <v>132452560</v>
      </c>
      <c r="N927" s="71" t="n">
        <v>0</v>
      </c>
      <c r="O927" s="71" t="n">
        <v>132452560</v>
      </c>
      <c r="P927" s="71" t="n">
        <v>27760636.15</v>
      </c>
      <c r="Q927" s="71" t="n">
        <v>104691923.85</v>
      </c>
      <c r="R927" t="inlineStr">
        <is>
          <t>Crude</t>
        </is>
      </c>
      <c r="S927" t="inlineStr">
        <is>
          <t>Yes</t>
        </is>
      </c>
      <c r="T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SA100919</t>
        </is>
      </c>
      <c r="B928" s="68" t="n">
        <v>45790</v>
      </c>
      <c r="C928" s="69" t="n">
        <v>2025</v>
      </c>
      <c r="D928" t="inlineStr">
        <is>
          <t>May</t>
        </is>
      </c>
      <c r="E928" t="inlineStr">
        <is>
          <t>Asia</t>
        </is>
      </c>
      <c r="F928" t="inlineStr">
        <is>
          <t>India</t>
        </is>
      </c>
      <c r="G928" t="inlineStr">
        <is>
          <t>Arab Medium</t>
        </is>
      </c>
      <c r="H928" t="inlineStr">
        <is>
          <t>Term contract</t>
        </is>
      </c>
      <c r="I928" t="inlineStr">
        <is>
          <t>Refiner</t>
        </is>
      </c>
      <c r="J928" t="inlineStr">
        <is>
          <t>Mei Lin</t>
        </is>
      </c>
      <c r="K928" s="70" t="n">
        <v>895000</v>
      </c>
      <c r="L928" s="71" t="n">
        <v>79.88</v>
      </c>
      <c r="M928" s="71" t="n">
        <v>71492600</v>
      </c>
      <c r="N928" s="71" t="n">
        <v>1429852</v>
      </c>
      <c r="O928" s="71" t="n">
        <v>70062748</v>
      </c>
      <c r="P928" s="71" t="n">
        <v>16000984.15</v>
      </c>
      <c r="Q928" s="71" t="n">
        <v>54061763.85</v>
      </c>
      <c r="R928" t="inlineStr">
        <is>
          <t>Crude</t>
        </is>
      </c>
      <c r="S928" t="inlineStr">
        <is>
          <t>Yes</t>
        </is>
      </c>
      <c r="T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SA100920</t>
        </is>
      </c>
      <c r="B929" s="68" t="n">
        <v>45790</v>
      </c>
      <c r="C929" s="69" t="n">
        <v>2025</v>
      </c>
      <c r="D929" t="inlineStr">
        <is>
          <t>May</t>
        </is>
      </c>
      <c r="E929" t="inlineStr">
        <is>
          <t>Asia</t>
        </is>
      </c>
      <c r="F929" t="inlineStr">
        <is>
          <t>China</t>
        </is>
      </c>
      <c r="G929" t="inlineStr">
        <is>
          <t>Arab Heavy</t>
        </is>
      </c>
      <c r="H929" t="inlineStr">
        <is>
          <t>Term contract</t>
        </is>
      </c>
      <c r="I929" t="inlineStr">
        <is>
          <t>Trader</t>
        </is>
      </c>
      <c r="J929" t="inlineStr">
        <is>
          <t>Ana Costa</t>
        </is>
      </c>
      <c r="K929" s="70" t="n">
        <v>633000</v>
      </c>
      <c r="L929" s="71" t="n">
        <v>73.26000000000001</v>
      </c>
      <c r="M929" s="71" t="n">
        <v>46373580</v>
      </c>
      <c r="N929" s="71" t="n">
        <v>463735.8</v>
      </c>
      <c r="O929" s="71" t="n">
        <v>45909844.2</v>
      </c>
      <c r="P929" s="71" t="n">
        <v>11094430.68</v>
      </c>
      <c r="Q929" s="71" t="n">
        <v>34815413.52</v>
      </c>
      <c r="R929" t="inlineStr">
        <is>
          <t>Crude</t>
        </is>
      </c>
      <c r="S929" t="inlineStr">
        <is>
          <t>Yes</t>
        </is>
      </c>
      <c r="T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SA100921</t>
        </is>
      </c>
      <c r="B930" s="68" t="n">
        <v>45791</v>
      </c>
      <c r="C930" s="69" t="n">
        <v>2025</v>
      </c>
      <c r="D930" t="inlineStr">
        <is>
          <t>May</t>
        </is>
      </c>
      <c r="E930" t="inlineStr">
        <is>
          <t>Asia</t>
        </is>
      </c>
      <c r="F930" t="inlineStr">
        <is>
          <t>India</t>
        </is>
      </c>
      <c r="G930" t="inlineStr">
        <is>
          <t>Jet fuel</t>
        </is>
      </c>
      <c r="H930" t="inlineStr">
        <is>
          <t>Spot</t>
        </is>
      </c>
      <c r="I930" t="inlineStr">
        <is>
          <t>National oil company</t>
        </is>
      </c>
      <c r="J930" t="inlineStr">
        <is>
          <t>Wei Chen</t>
        </is>
      </c>
      <c r="K930" s="70" t="n">
        <v>318000</v>
      </c>
      <c r="L930" s="71" t="n">
        <v>92.45</v>
      </c>
      <c r="M930" s="71" t="n">
        <v>29399100</v>
      </c>
      <c r="N930" s="71" t="n">
        <v>0</v>
      </c>
      <c r="O930" s="71" t="n">
        <v>29399100</v>
      </c>
      <c r="P930" s="71" t="n">
        <v>22848399.15</v>
      </c>
      <c r="Q930" s="71" t="n">
        <v>6550700.85</v>
      </c>
      <c r="R930" t="inlineStr">
        <is>
          <t>Refined</t>
        </is>
      </c>
      <c r="S930" t="inlineStr">
        <is>
          <t>Yes</t>
        </is>
      </c>
      <c r="T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SA100922</t>
        </is>
      </c>
      <c r="B931" s="68" t="n">
        <v>45791</v>
      </c>
      <c r="C931" s="69" t="n">
        <v>2025</v>
      </c>
      <c r="D931" t="inlineStr">
        <is>
          <t>May</t>
        </is>
      </c>
      <c r="E931" t="inlineStr">
        <is>
          <t>Asia</t>
        </is>
      </c>
      <c r="F931" t="inlineStr">
        <is>
          <t>Japan</t>
        </is>
      </c>
      <c r="G931" t="inlineStr">
        <is>
          <t>Arab Light</t>
        </is>
      </c>
      <c r="H931" t="inlineStr">
        <is>
          <t>Spot</t>
        </is>
      </c>
      <c r="I931" t="inlineStr">
        <is>
          <t>Refiner</t>
        </is>
      </c>
      <c r="J931" t="inlineStr">
        <is>
          <t>Amir Khan</t>
        </is>
      </c>
      <c r="K931" s="70" t="n">
        <v>1521000</v>
      </c>
      <c r="L931" s="71" t="n">
        <v>83.95</v>
      </c>
      <c r="M931" s="71" t="n">
        <v>127687950</v>
      </c>
      <c r="N931" s="71" t="n">
        <v>2553759</v>
      </c>
      <c r="O931" s="71" t="n">
        <v>125134191</v>
      </c>
      <c r="P931" s="71" t="n">
        <v>27406970.44</v>
      </c>
      <c r="Q931" s="71" t="n">
        <v>97727220.56</v>
      </c>
      <c r="R931" t="inlineStr">
        <is>
          <t>Crude</t>
        </is>
      </c>
      <c r="S931" t="inlineStr">
        <is>
          <t>Yes</t>
        </is>
      </c>
      <c r="T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SA100923</t>
        </is>
      </c>
      <c r="B932" s="68" t="n">
        <v>45791</v>
      </c>
      <c r="C932" s="69" t="n">
        <v>2025</v>
      </c>
      <c r="D932" t="inlineStr">
        <is>
          <t>May</t>
        </is>
      </c>
      <c r="E932" t="inlineStr">
        <is>
          <t>Asia</t>
        </is>
      </c>
      <c r="F932" t="inlineStr">
        <is>
          <t>Japan</t>
        </is>
      </c>
      <c r="G932" t="inlineStr">
        <is>
          <t>Arab Heavy</t>
        </is>
      </c>
      <c r="H932" t="inlineStr">
        <is>
          <t>Term contract</t>
        </is>
      </c>
      <c r="I932" t="inlineStr">
        <is>
          <t>National oil company</t>
        </is>
      </c>
      <c r="J932" t="inlineStr">
        <is>
          <t>Lucas Martin</t>
        </is>
      </c>
      <c r="K932" s="70" t="n">
        <v>1751000</v>
      </c>
      <c r="L932" s="71" t="n">
        <v>82.01000000000001</v>
      </c>
      <c r="M932" s="71" t="n">
        <v>143599510</v>
      </c>
      <c r="N932" s="71" t="n">
        <v>1435995.1</v>
      </c>
      <c r="O932" s="71" t="n">
        <v>142163514.9</v>
      </c>
      <c r="P932" s="71" t="n">
        <v>30613289.31</v>
      </c>
      <c r="Q932" s="71" t="n">
        <v>111550225.59</v>
      </c>
      <c r="R932" t="inlineStr">
        <is>
          <t>Crude</t>
        </is>
      </c>
      <c r="S932" t="inlineStr">
        <is>
          <t>Yes</t>
        </is>
      </c>
      <c r="T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SA100924</t>
        </is>
      </c>
      <c r="B933" s="68" t="n">
        <v>45791</v>
      </c>
      <c r="C933" s="69" t="n">
        <v>2025</v>
      </c>
      <c r="D933" t="inlineStr">
        <is>
          <t>May</t>
        </is>
      </c>
      <c r="E933" t="inlineStr">
        <is>
          <t>Asia</t>
        </is>
      </c>
      <c r="F933" t="inlineStr">
        <is>
          <t>India</t>
        </is>
      </c>
      <c r="G933" t="inlineStr">
        <is>
          <t>Arab Light</t>
        </is>
      </c>
      <c r="H933" t="inlineStr">
        <is>
          <t>Spot</t>
        </is>
      </c>
      <c r="I933" t="inlineStr">
        <is>
          <t>National oil company</t>
        </is>
      </c>
      <c r="J933" t="inlineStr">
        <is>
          <t>Sophie Müller</t>
        </is>
      </c>
      <c r="K933" s="70" t="n">
        <v>975000</v>
      </c>
      <c r="L933" s="71" t="n">
        <v>81.42</v>
      </c>
      <c r="M933" s="71" t="n">
        <v>79384500</v>
      </c>
      <c r="N933" s="71" t="n">
        <v>1587690</v>
      </c>
      <c r="O933" s="71" t="n">
        <v>77796810</v>
      </c>
      <c r="P933" s="71" t="n">
        <v>17881517.45</v>
      </c>
      <c r="Q933" s="71" t="n">
        <v>59915292.55</v>
      </c>
      <c r="R933" t="inlineStr">
        <is>
          <t>Crude</t>
        </is>
      </c>
      <c r="S933" t="inlineStr">
        <is>
          <t>Yes</t>
        </is>
      </c>
      <c r="T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SA100925</t>
        </is>
      </c>
      <c r="B934" s="68" t="n">
        <v>45791</v>
      </c>
      <c r="C934" s="69" t="n">
        <v>2025</v>
      </c>
      <c r="D934" t="inlineStr">
        <is>
          <t>May</t>
        </is>
      </c>
      <c r="E934" t="inlineStr">
        <is>
          <t>Europe</t>
        </is>
      </c>
      <c r="F934" t="inlineStr">
        <is>
          <t>Netherlands</t>
        </is>
      </c>
      <c r="G934" t="inlineStr">
        <is>
          <t>Arab Light</t>
        </is>
      </c>
      <c r="H934" t="inlineStr">
        <is>
          <t>Term contract</t>
        </is>
      </c>
      <c r="I934" t="inlineStr">
        <is>
          <t>National oil company</t>
        </is>
      </c>
      <c r="J934" t="inlineStr">
        <is>
          <t>Omar Haddad</t>
        </is>
      </c>
      <c r="K934" s="70" t="n">
        <v>1441000</v>
      </c>
      <c r="L934" s="71" t="n">
        <v>82.39</v>
      </c>
      <c r="M934" s="71" t="n">
        <v>118723990</v>
      </c>
      <c r="N934" s="71" t="n">
        <v>1187239.9</v>
      </c>
      <c r="O934" s="71" t="n">
        <v>117536750.1</v>
      </c>
      <c r="P934" s="71" t="n">
        <v>25746082.64</v>
      </c>
      <c r="Q934" s="71" t="n">
        <v>91790667.45999999</v>
      </c>
      <c r="R934" t="inlineStr">
        <is>
          <t>Crude</t>
        </is>
      </c>
      <c r="S934" t="inlineStr">
        <is>
          <t>Yes</t>
        </is>
      </c>
      <c r="T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SA100926</t>
        </is>
      </c>
      <c r="B935" s="68" t="n">
        <v>45791</v>
      </c>
      <c r="C935" s="69" t="n">
        <v>2025</v>
      </c>
      <c r="D935" t="inlineStr">
        <is>
          <t>May</t>
        </is>
      </c>
      <c r="E935" t="inlineStr">
        <is>
          <t>North America</t>
        </is>
      </c>
      <c r="F935" t="inlineStr">
        <is>
          <t>USA</t>
        </is>
      </c>
      <c r="G935" t="inlineStr">
        <is>
          <t>Diesel</t>
        </is>
      </c>
      <c r="H935" t="inlineStr">
        <is>
          <t>Term contract</t>
        </is>
      </c>
      <c r="I935" t="inlineStr">
        <is>
          <t>National oil company</t>
        </is>
      </c>
      <c r="J935" t="inlineStr">
        <is>
          <t>Aisha Bello</t>
        </is>
      </c>
      <c r="K935" s="70" t="n">
        <v>473000</v>
      </c>
      <c r="L935" s="71" t="n">
        <v>89.09</v>
      </c>
      <c r="M935" s="71" t="n">
        <v>42139570</v>
      </c>
      <c r="N935" s="71" t="n">
        <v>842791.4</v>
      </c>
      <c r="O935" s="71" t="n">
        <v>41296778.6</v>
      </c>
      <c r="P935" s="71" t="n">
        <v>32589364</v>
      </c>
      <c r="Q935" s="71" t="n">
        <v>8707414.6</v>
      </c>
      <c r="R935" t="inlineStr">
        <is>
          <t>Refined</t>
        </is>
      </c>
      <c r="S935" t="inlineStr">
        <is>
          <t>Yes</t>
        </is>
      </c>
      <c r="T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SA100927</t>
        </is>
      </c>
      <c r="B936" s="68" t="n">
        <v>45792</v>
      </c>
      <c r="C936" s="69" t="n">
        <v>2025</v>
      </c>
      <c r="D936" t="inlineStr">
        <is>
          <t>May</t>
        </is>
      </c>
      <c r="E936" t="inlineStr">
        <is>
          <t>Asia</t>
        </is>
      </c>
      <c r="F936" t="inlineStr">
        <is>
          <t>Japan</t>
        </is>
      </c>
      <c r="G936" t="inlineStr">
        <is>
          <t>Arab Light</t>
        </is>
      </c>
      <c r="H936" t="inlineStr">
        <is>
          <t>Spot</t>
        </is>
      </c>
      <c r="I936" t="inlineStr">
        <is>
          <t>Refiner</t>
        </is>
      </c>
      <c r="J936" t="inlineStr">
        <is>
          <t>Mei Lin</t>
        </is>
      </c>
      <c r="K936" s="70" t="n">
        <v>936000</v>
      </c>
      <c r="L936" s="71" t="n">
        <v>85.38</v>
      </c>
      <c r="M936" s="71" t="n">
        <v>79915680</v>
      </c>
      <c r="N936" s="71" t="n">
        <v>1598313.6</v>
      </c>
      <c r="O936" s="71" t="n">
        <v>78317366.40000001</v>
      </c>
      <c r="P936" s="71" t="n">
        <v>17227988.53</v>
      </c>
      <c r="Q936" s="71" t="n">
        <v>61089377.87</v>
      </c>
      <c r="R936" t="inlineStr">
        <is>
          <t>Crude</t>
        </is>
      </c>
      <c r="S936" t="inlineStr">
        <is>
          <t>Yes</t>
        </is>
      </c>
      <c r="T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SA100928</t>
        </is>
      </c>
      <c r="B937" s="68" t="n">
        <v>45792</v>
      </c>
      <c r="C937" s="69" t="n">
        <v>2025</v>
      </c>
      <c r="D937" t="inlineStr">
        <is>
          <t>May</t>
        </is>
      </c>
      <c r="E937" t="inlineStr">
        <is>
          <t>Asia</t>
        </is>
      </c>
      <c r="F937" t="inlineStr">
        <is>
          <t>China</t>
        </is>
      </c>
      <c r="G937" t="inlineStr">
        <is>
          <t>Arab Medium</t>
        </is>
      </c>
      <c r="H937" t="inlineStr">
        <is>
          <t>Spot</t>
        </is>
      </c>
      <c r="I937" t="inlineStr">
        <is>
          <t>Refiner</t>
        </is>
      </c>
      <c r="J937" t="inlineStr">
        <is>
          <t>Olivia Brown</t>
        </is>
      </c>
      <c r="K937" s="70" t="n">
        <v>1789000</v>
      </c>
      <c r="L937" s="71" t="n">
        <v>77.01000000000001</v>
      </c>
      <c r="M937" s="71" t="n">
        <v>137770890</v>
      </c>
      <c r="N937" s="71" t="n">
        <v>0</v>
      </c>
      <c r="O937" s="71" t="n">
        <v>137770890</v>
      </c>
      <c r="P937" s="71" t="n">
        <v>31419647.41</v>
      </c>
      <c r="Q937" s="71" t="n">
        <v>106351242.59</v>
      </c>
      <c r="R937" t="inlineStr">
        <is>
          <t>Crude</t>
        </is>
      </c>
      <c r="S937" t="inlineStr">
        <is>
          <t>Yes</t>
        </is>
      </c>
      <c r="T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SA100929</t>
        </is>
      </c>
      <c r="B938" s="68" t="n">
        <v>45792</v>
      </c>
      <c r="C938" s="69" t="n">
        <v>2025</v>
      </c>
      <c r="D938" t="inlineStr">
        <is>
          <t>May</t>
        </is>
      </c>
      <c r="E938" t="inlineStr">
        <is>
          <t>Asia</t>
        </is>
      </c>
      <c r="F938" t="inlineStr">
        <is>
          <t>Japan</t>
        </is>
      </c>
      <c r="G938" t="inlineStr">
        <is>
          <t>Arab Extra Light</t>
        </is>
      </c>
      <c r="H938" t="inlineStr">
        <is>
          <t>Term contract</t>
        </is>
      </c>
      <c r="I938" t="inlineStr">
        <is>
          <t>National oil company</t>
        </is>
      </c>
      <c r="J938" t="inlineStr">
        <is>
          <t>Priya Nair</t>
        </is>
      </c>
      <c r="K938" s="70" t="n">
        <v>1253000</v>
      </c>
      <c r="L938" s="71" t="n">
        <v>79.59</v>
      </c>
      <c r="M938" s="71" t="n">
        <v>99726270</v>
      </c>
      <c r="N938" s="71" t="n">
        <v>997262.7</v>
      </c>
      <c r="O938" s="71" t="n">
        <v>98729007.3</v>
      </c>
      <c r="P938" s="71" t="n">
        <v>22861360.13</v>
      </c>
      <c r="Q938" s="71" t="n">
        <v>75867647.17</v>
      </c>
      <c r="R938" t="inlineStr">
        <is>
          <t>Crude</t>
        </is>
      </c>
      <c r="S938" t="inlineStr">
        <is>
          <t>Yes</t>
        </is>
      </c>
      <c r="T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SA100930</t>
        </is>
      </c>
      <c r="B939" s="68" t="n">
        <v>45792</v>
      </c>
      <c r="C939" s="69" t="n">
        <v>2025</v>
      </c>
      <c r="D939" t="inlineStr">
        <is>
          <t>May</t>
        </is>
      </c>
      <c r="E939" t="inlineStr">
        <is>
          <t>Middle East</t>
        </is>
      </c>
      <c r="F939" t="inlineStr">
        <is>
          <t>UAE</t>
        </is>
      </c>
      <c r="G939" t="inlineStr">
        <is>
          <t>Arab Light</t>
        </is>
      </c>
      <c r="H939" t="inlineStr">
        <is>
          <t>Spot</t>
        </is>
      </c>
      <c r="I939" t="inlineStr">
        <is>
          <t>National oil company</t>
        </is>
      </c>
      <c r="J939" t="inlineStr">
        <is>
          <t>Liam O'Brien</t>
        </is>
      </c>
      <c r="K939" s="70" t="n">
        <v>1205000</v>
      </c>
      <c r="L939" s="71" t="n">
        <v>77.70999999999999</v>
      </c>
      <c r="M939" s="71" t="n">
        <v>93640550</v>
      </c>
      <c r="N939" s="71" t="n">
        <v>0</v>
      </c>
      <c r="O939" s="71" t="n">
        <v>93640550</v>
      </c>
      <c r="P939" s="71" t="n">
        <v>21992100.33</v>
      </c>
      <c r="Q939" s="71" t="n">
        <v>71648449.67</v>
      </c>
      <c r="R939" t="inlineStr">
        <is>
          <t>Crude</t>
        </is>
      </c>
      <c r="S939" t="inlineStr">
        <is>
          <t>Yes</t>
        </is>
      </c>
      <c r="T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SA100931</t>
        </is>
      </c>
      <c r="B940" s="68" t="n">
        <v>45792</v>
      </c>
      <c r="C940" s="69" t="n">
        <v>2025</v>
      </c>
      <c r="D940" t="inlineStr">
        <is>
          <t>May</t>
        </is>
      </c>
      <c r="E940" t="inlineStr">
        <is>
          <t>North America</t>
        </is>
      </c>
      <c r="F940" t="inlineStr">
        <is>
          <t>USA</t>
        </is>
      </c>
      <c r="G940" t="inlineStr">
        <is>
          <t>Arab Heavy</t>
        </is>
      </c>
      <c r="H940" t="inlineStr">
        <is>
          <t>Spot</t>
        </is>
      </c>
      <c r="I940" t="inlineStr">
        <is>
          <t>Refiner</t>
        </is>
      </c>
      <c r="J940" t="inlineStr">
        <is>
          <t>Zoya Ahmed</t>
        </is>
      </c>
      <c r="K940" s="70" t="n">
        <v>1904000</v>
      </c>
      <c r="L940" s="71" t="n">
        <v>81.44</v>
      </c>
      <c r="M940" s="71" t="n">
        <v>155061760</v>
      </c>
      <c r="N940" s="71" t="n">
        <v>0</v>
      </c>
      <c r="O940" s="71" t="n">
        <v>155061760</v>
      </c>
      <c r="P940" s="71" t="n">
        <v>33431174.84</v>
      </c>
      <c r="Q940" s="71" t="n">
        <v>121630585.16</v>
      </c>
      <c r="R940" t="inlineStr">
        <is>
          <t>Crude</t>
        </is>
      </c>
      <c r="S940" t="inlineStr">
        <is>
          <t>Yes</t>
        </is>
      </c>
      <c r="T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SA100932</t>
        </is>
      </c>
      <c r="B941" s="68" t="n">
        <v>45792</v>
      </c>
      <c r="C941" s="69" t="n">
        <v>2025</v>
      </c>
      <c r="D941" t="inlineStr">
        <is>
          <t>May</t>
        </is>
      </c>
      <c r="E941" t="inlineStr">
        <is>
          <t>Asia</t>
        </is>
      </c>
      <c r="F941" t="inlineStr">
        <is>
          <t>South Korea</t>
        </is>
      </c>
      <c r="G941" t="inlineStr">
        <is>
          <t>Arab Heavy</t>
        </is>
      </c>
      <c r="H941" t="inlineStr">
        <is>
          <t>Term contract</t>
        </is>
      </c>
      <c r="I941" t="inlineStr">
        <is>
          <t>Refiner</t>
        </is>
      </c>
      <c r="J941" t="inlineStr">
        <is>
          <t>Shraddha Kulkarni</t>
        </is>
      </c>
      <c r="K941" s="70" t="n">
        <v>732000</v>
      </c>
      <c r="L941" s="71" t="n">
        <v>75.84</v>
      </c>
      <c r="M941" s="71" t="n">
        <v>55514880</v>
      </c>
      <c r="N941" s="71" t="n">
        <v>0</v>
      </c>
      <c r="O941" s="71" t="n">
        <v>55514880</v>
      </c>
      <c r="P941" s="71" t="n">
        <v>13354629.54</v>
      </c>
      <c r="Q941" s="71" t="n">
        <v>42160250.46</v>
      </c>
      <c r="R941" t="inlineStr">
        <is>
          <t>Crude</t>
        </is>
      </c>
      <c r="S941" t="inlineStr">
        <is>
          <t>Yes</t>
        </is>
      </c>
      <c r="T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SA100933</t>
        </is>
      </c>
      <c r="B942" s="68" t="n">
        <v>45792</v>
      </c>
      <c r="C942" s="69" t="n">
        <v>2025</v>
      </c>
      <c r="D942" t="inlineStr">
        <is>
          <t>May</t>
        </is>
      </c>
      <c r="E942" t="inlineStr">
        <is>
          <t>Asia</t>
        </is>
      </c>
      <c r="F942" t="inlineStr">
        <is>
          <t>India</t>
        </is>
      </c>
      <c r="G942" t="inlineStr">
        <is>
          <t>Arab Extra Light</t>
        </is>
      </c>
      <c r="H942" t="inlineStr">
        <is>
          <t>Term contract</t>
        </is>
      </c>
      <c r="I942" t="inlineStr">
        <is>
          <t>National oil company</t>
        </is>
      </c>
      <c r="J942" t="inlineStr">
        <is>
          <t>Carlos Silva</t>
        </is>
      </c>
      <c r="K942" s="70" t="n">
        <v>1135000</v>
      </c>
      <c r="L942" s="71" t="n">
        <v>81</v>
      </c>
      <c r="M942" s="71" t="n">
        <v>91935000</v>
      </c>
      <c r="N942" s="71" t="n">
        <v>1838700</v>
      </c>
      <c r="O942" s="71" t="n">
        <v>90096300</v>
      </c>
      <c r="P942" s="71" t="n">
        <v>20311974.43</v>
      </c>
      <c r="Q942" s="71" t="n">
        <v>69784325.56999999</v>
      </c>
      <c r="R942" t="inlineStr">
        <is>
          <t>Crude</t>
        </is>
      </c>
      <c r="S942" t="inlineStr">
        <is>
          <t>Yes</t>
        </is>
      </c>
      <c r="T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SA100934</t>
        </is>
      </c>
      <c r="B943" s="68" t="n">
        <v>45792</v>
      </c>
      <c r="C943" s="69" t="n">
        <v>2025</v>
      </c>
      <c r="D943" t="inlineStr">
        <is>
          <t>May</t>
        </is>
      </c>
      <c r="E943" t="inlineStr">
        <is>
          <t>Asia</t>
        </is>
      </c>
      <c r="F943" t="inlineStr">
        <is>
          <t>South Korea</t>
        </is>
      </c>
      <c r="G943" t="inlineStr">
        <is>
          <t>Diesel</t>
        </is>
      </c>
      <c r="H943" t="inlineStr">
        <is>
          <t>Term contract</t>
        </is>
      </c>
      <c r="I943" t="inlineStr">
        <is>
          <t>National oil company</t>
        </is>
      </c>
      <c r="J943" t="inlineStr">
        <is>
          <t>Mei Lin</t>
        </is>
      </c>
      <c r="K943" s="70" t="n">
        <v>171000</v>
      </c>
      <c r="L943" s="71" t="n">
        <v>104.72</v>
      </c>
      <c r="M943" s="71" t="n">
        <v>17907120</v>
      </c>
      <c r="N943" s="71" t="n">
        <v>179071.2</v>
      </c>
      <c r="O943" s="71" t="n">
        <v>17728048.8</v>
      </c>
      <c r="P943" s="71" t="n">
        <v>12525326.59</v>
      </c>
      <c r="Q943" s="71" t="n">
        <v>5202722.21</v>
      </c>
      <c r="R943" t="inlineStr">
        <is>
          <t>Refined</t>
        </is>
      </c>
      <c r="S943" t="inlineStr">
        <is>
          <t>Yes</t>
        </is>
      </c>
      <c r="T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SA100935</t>
        </is>
      </c>
      <c r="B944" s="68" t="n">
        <v>45792</v>
      </c>
      <c r="C944" s="69" t="n">
        <v>2025</v>
      </c>
      <c r="D944" t="inlineStr">
        <is>
          <t>May</t>
        </is>
      </c>
      <c r="E944" t="inlineStr">
        <is>
          <t>Asia</t>
        </is>
      </c>
      <c r="F944" t="inlineStr">
        <is>
          <t>Japan</t>
        </is>
      </c>
      <c r="G944" t="inlineStr">
        <is>
          <t>Diesel</t>
        </is>
      </c>
      <c r="H944" t="inlineStr">
        <is>
          <t>Term contract</t>
        </is>
      </c>
      <c r="I944" t="inlineStr">
        <is>
          <t>National oil company</t>
        </is>
      </c>
      <c r="J944" t="inlineStr">
        <is>
          <t>Emma Clarke</t>
        </is>
      </c>
      <c r="K944" s="70" t="n">
        <v>437000</v>
      </c>
      <c r="L944" s="71" t="n">
        <v>102.83</v>
      </c>
      <c r="M944" s="71" t="n">
        <v>44936710</v>
      </c>
      <c r="N944" s="71" t="n">
        <v>0</v>
      </c>
      <c r="O944" s="71" t="n">
        <v>44936710</v>
      </c>
      <c r="P944" s="71" t="n">
        <v>30419167.6</v>
      </c>
      <c r="Q944" s="71" t="n">
        <v>14517542.4</v>
      </c>
      <c r="R944" t="inlineStr">
        <is>
          <t>Refined</t>
        </is>
      </c>
      <c r="S944" t="inlineStr">
        <is>
          <t>Yes</t>
        </is>
      </c>
      <c r="T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SA100936</t>
        </is>
      </c>
      <c r="B945" s="68" t="n">
        <v>45792</v>
      </c>
      <c r="C945" s="69" t="n">
        <v>2025</v>
      </c>
      <c r="D945" t="inlineStr">
        <is>
          <t>May</t>
        </is>
      </c>
      <c r="E945" t="inlineStr">
        <is>
          <t>Asia</t>
        </is>
      </c>
      <c r="F945" t="inlineStr">
        <is>
          <t>South Korea</t>
        </is>
      </c>
      <c r="G945" t="inlineStr">
        <is>
          <t>Arab Extra Light</t>
        </is>
      </c>
      <c r="H945" t="inlineStr">
        <is>
          <t>Term contract</t>
        </is>
      </c>
      <c r="I945" t="inlineStr">
        <is>
          <t>Refiner</t>
        </is>
      </c>
      <c r="J945" t="inlineStr">
        <is>
          <t>Liam O'Brien</t>
        </is>
      </c>
      <c r="K945" s="70" t="n">
        <v>1807000</v>
      </c>
      <c r="L945" s="71" t="n">
        <v>88.73999999999999</v>
      </c>
      <c r="M945" s="71" t="n">
        <v>160353180</v>
      </c>
      <c r="N945" s="71" t="n">
        <v>0</v>
      </c>
      <c r="O945" s="71" t="n">
        <v>160353180</v>
      </c>
      <c r="P945" s="71" t="n">
        <v>32703667.17</v>
      </c>
      <c r="Q945" s="71" t="n">
        <v>127649512.83</v>
      </c>
      <c r="R945" t="inlineStr">
        <is>
          <t>Crude</t>
        </is>
      </c>
      <c r="S945" t="inlineStr">
        <is>
          <t>Yes</t>
        </is>
      </c>
      <c r="T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SA100937</t>
        </is>
      </c>
      <c r="B946" s="68" t="n">
        <v>45792</v>
      </c>
      <c r="C946" s="69" t="n">
        <v>2025</v>
      </c>
      <c r="D946" t="inlineStr">
        <is>
          <t>May</t>
        </is>
      </c>
      <c r="E946" t="inlineStr">
        <is>
          <t>Asia</t>
        </is>
      </c>
      <c r="F946" t="inlineStr">
        <is>
          <t>Japan</t>
        </is>
      </c>
      <c r="G946" t="inlineStr">
        <is>
          <t>Diesel</t>
        </is>
      </c>
      <c r="H946" t="inlineStr">
        <is>
          <t>Term contract</t>
        </is>
      </c>
      <c r="I946" t="inlineStr">
        <is>
          <t>National oil company</t>
        </is>
      </c>
      <c r="J946" t="inlineStr">
        <is>
          <t>Liam O'Brien</t>
        </is>
      </c>
      <c r="K946" s="70" t="n">
        <v>550000</v>
      </c>
      <c r="L946" s="71" t="n">
        <v>106.63</v>
      </c>
      <c r="M946" s="71" t="n">
        <v>58646500</v>
      </c>
      <c r="N946" s="71" t="n">
        <v>1172930</v>
      </c>
      <c r="O946" s="71" t="n">
        <v>57473570</v>
      </c>
      <c r="P946" s="71" t="n">
        <v>37897999.46</v>
      </c>
      <c r="Q946" s="71" t="n">
        <v>19575570.54</v>
      </c>
      <c r="R946" t="inlineStr">
        <is>
          <t>Refined</t>
        </is>
      </c>
      <c r="S946" t="inlineStr">
        <is>
          <t>Yes</t>
        </is>
      </c>
      <c r="T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SA100938</t>
        </is>
      </c>
      <c r="B947" s="68" t="n">
        <v>45793</v>
      </c>
      <c r="C947" s="69" t="n">
        <v>2025</v>
      </c>
      <c r="D947" t="inlineStr">
        <is>
          <t>May</t>
        </is>
      </c>
      <c r="E947" t="inlineStr">
        <is>
          <t>North America</t>
        </is>
      </c>
      <c r="F947" t="inlineStr">
        <is>
          <t>USA</t>
        </is>
      </c>
      <c r="G947" t="inlineStr">
        <is>
          <t>Arab Light</t>
        </is>
      </c>
      <c r="H947" t="inlineStr">
        <is>
          <t>Spot</t>
        </is>
      </c>
      <c r="I947" t="inlineStr">
        <is>
          <t>Refiner</t>
        </is>
      </c>
      <c r="J947" t="inlineStr">
        <is>
          <t>Priya Nair</t>
        </is>
      </c>
      <c r="K947" s="70" t="n">
        <v>1232000</v>
      </c>
      <c r="L947" s="71" t="n">
        <v>81.59999999999999</v>
      </c>
      <c r="M947" s="71" t="n">
        <v>100531200</v>
      </c>
      <c r="N947" s="71" t="n">
        <v>2010624</v>
      </c>
      <c r="O947" s="71" t="n">
        <v>98520576</v>
      </c>
      <c r="P947" s="71" t="n">
        <v>22531159.16</v>
      </c>
      <c r="Q947" s="71" t="n">
        <v>75989416.84</v>
      </c>
      <c r="R947" t="inlineStr">
        <is>
          <t>Crude</t>
        </is>
      </c>
      <c r="S947" t="inlineStr">
        <is>
          <t>Yes</t>
        </is>
      </c>
      <c r="T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SA100939</t>
        </is>
      </c>
      <c r="B948" s="68" t="n">
        <v>45793</v>
      </c>
      <c r="C948" s="69" t="n">
        <v>2025</v>
      </c>
      <c r="D948" t="inlineStr">
        <is>
          <t>May</t>
        </is>
      </c>
      <c r="E948" t="inlineStr">
        <is>
          <t>Asia</t>
        </is>
      </c>
      <c r="F948" t="inlineStr">
        <is>
          <t>Japan</t>
        </is>
      </c>
      <c r="G948" t="inlineStr">
        <is>
          <t>Jet fuel</t>
        </is>
      </c>
      <c r="H948" t="inlineStr">
        <is>
          <t>Term contract</t>
        </is>
      </c>
      <c r="I948" t="inlineStr">
        <is>
          <t>Refiner</t>
        </is>
      </c>
      <c r="J948" t="inlineStr">
        <is>
          <t>Ana Costa</t>
        </is>
      </c>
      <c r="K948" s="70" t="n">
        <v>411000</v>
      </c>
      <c r="L948" s="71" t="n">
        <v>105.18</v>
      </c>
      <c r="M948" s="71" t="n">
        <v>43228980</v>
      </c>
      <c r="N948" s="71" t="n">
        <v>0</v>
      </c>
      <c r="O948" s="71" t="n">
        <v>43228980</v>
      </c>
      <c r="P948" s="71" t="n">
        <v>30910840.71</v>
      </c>
      <c r="Q948" s="71" t="n">
        <v>12318139.29</v>
      </c>
      <c r="R948" t="inlineStr">
        <is>
          <t>Refined</t>
        </is>
      </c>
      <c r="S948" t="inlineStr">
        <is>
          <t>Yes</t>
        </is>
      </c>
      <c r="T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SA100940</t>
        </is>
      </c>
      <c r="B949" s="68" t="n">
        <v>45793</v>
      </c>
      <c r="C949" s="69" t="n">
        <v>2025</v>
      </c>
      <c r="D949" t="inlineStr">
        <is>
          <t>May</t>
        </is>
      </c>
      <c r="E949" t="inlineStr">
        <is>
          <t>Asia</t>
        </is>
      </c>
      <c r="F949" t="inlineStr">
        <is>
          <t>India</t>
        </is>
      </c>
      <c r="G949" t="inlineStr">
        <is>
          <t>Arab Extra Light</t>
        </is>
      </c>
      <c r="H949" t="inlineStr">
        <is>
          <t>Term contract</t>
        </is>
      </c>
      <c r="I949" t="inlineStr">
        <is>
          <t>Refiner</t>
        </is>
      </c>
      <c r="J949" t="inlineStr">
        <is>
          <t>Emma Clarke</t>
        </is>
      </c>
      <c r="K949" s="70" t="n">
        <v>1357000</v>
      </c>
      <c r="L949" s="71" t="n">
        <v>77.45999999999999</v>
      </c>
      <c r="M949" s="71" t="n">
        <v>105113220</v>
      </c>
      <c r="N949" s="71" t="n">
        <v>1051132.2</v>
      </c>
      <c r="O949" s="71" t="n">
        <v>104062087.8</v>
      </c>
      <c r="P949" s="71" t="n">
        <v>25077597.15</v>
      </c>
      <c r="Q949" s="71" t="n">
        <v>78984490.65000001</v>
      </c>
      <c r="R949" t="inlineStr">
        <is>
          <t>Crude</t>
        </is>
      </c>
      <c r="S949" t="inlineStr">
        <is>
          <t>Yes</t>
        </is>
      </c>
      <c r="T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SA100941</t>
        </is>
      </c>
      <c r="B950" s="68" t="n">
        <v>45793</v>
      </c>
      <c r="C950" s="69" t="n">
        <v>2025</v>
      </c>
      <c r="D950" t="inlineStr">
        <is>
          <t>May</t>
        </is>
      </c>
      <c r="E950" t="inlineStr">
        <is>
          <t>Asia</t>
        </is>
      </c>
      <c r="F950" t="inlineStr">
        <is>
          <t>China</t>
        </is>
      </c>
      <c r="G950" t="inlineStr">
        <is>
          <t>Arab Light</t>
        </is>
      </c>
      <c r="H950" t="inlineStr">
        <is>
          <t>Term contract</t>
        </is>
      </c>
      <c r="I950" t="inlineStr">
        <is>
          <t>National oil company</t>
        </is>
      </c>
      <c r="J950" t="inlineStr">
        <is>
          <t>Amir Khan</t>
        </is>
      </c>
      <c r="K950" s="70" t="n">
        <v>785000</v>
      </c>
      <c r="L950" s="71" t="n">
        <v>84.17</v>
      </c>
      <c r="M950" s="71" t="n">
        <v>66073450</v>
      </c>
      <c r="N950" s="71" t="n">
        <v>1321469</v>
      </c>
      <c r="O950" s="71" t="n">
        <v>64751981</v>
      </c>
      <c r="P950" s="71" t="n">
        <v>13832656.31</v>
      </c>
      <c r="Q950" s="71" t="n">
        <v>50919324.69</v>
      </c>
      <c r="R950" t="inlineStr">
        <is>
          <t>Crude</t>
        </is>
      </c>
      <c r="S950" t="inlineStr">
        <is>
          <t>Yes</t>
        </is>
      </c>
      <c r="T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SA100942</t>
        </is>
      </c>
      <c r="B951" s="68" t="n">
        <v>45793</v>
      </c>
      <c r="C951" s="69" t="n">
        <v>2025</v>
      </c>
      <c r="D951" t="inlineStr">
        <is>
          <t>May</t>
        </is>
      </c>
      <c r="E951" t="inlineStr">
        <is>
          <t>Asia</t>
        </is>
      </c>
      <c r="F951" t="inlineStr">
        <is>
          <t>Japan</t>
        </is>
      </c>
      <c r="G951" t="inlineStr">
        <is>
          <t>Diesel</t>
        </is>
      </c>
      <c r="H951" t="inlineStr">
        <is>
          <t>Term contract</t>
        </is>
      </c>
      <c r="I951" t="inlineStr">
        <is>
          <t>National oil company</t>
        </is>
      </c>
      <c r="J951" t="inlineStr">
        <is>
          <t>Emma Clarke</t>
        </is>
      </c>
      <c r="K951" s="70" t="n">
        <v>376000</v>
      </c>
      <c r="L951" s="71" t="n">
        <v>89.64</v>
      </c>
      <c r="M951" s="71" t="n">
        <v>33704640</v>
      </c>
      <c r="N951" s="71" t="n">
        <v>0</v>
      </c>
      <c r="O951" s="71" t="n">
        <v>33704640</v>
      </c>
      <c r="P951" s="71" t="n">
        <v>26986778.25</v>
      </c>
      <c r="Q951" s="71" t="n">
        <v>6717861.75</v>
      </c>
      <c r="R951" t="inlineStr">
        <is>
          <t>Refined</t>
        </is>
      </c>
      <c r="S951" t="inlineStr">
        <is>
          <t>Yes</t>
        </is>
      </c>
      <c r="T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SA100943</t>
        </is>
      </c>
      <c r="B952" s="68" t="n">
        <v>45793</v>
      </c>
      <c r="C952" s="69" t="n">
        <v>2025</v>
      </c>
      <c r="D952" t="inlineStr">
        <is>
          <t>May</t>
        </is>
      </c>
      <c r="E952" t="inlineStr">
        <is>
          <t>Middle East</t>
        </is>
      </c>
      <c r="F952" t="inlineStr">
        <is>
          <t>Bahrain</t>
        </is>
      </c>
      <c r="G952" t="inlineStr">
        <is>
          <t>Gasoline</t>
        </is>
      </c>
      <c r="H952" t="inlineStr">
        <is>
          <t>Term contract</t>
        </is>
      </c>
      <c r="I952" t="inlineStr">
        <is>
          <t>Refiner</t>
        </is>
      </c>
      <c r="J952" t="inlineStr">
        <is>
          <t>Noah Smith</t>
        </is>
      </c>
      <c r="K952" s="70" t="n">
        <v>567000</v>
      </c>
      <c r="L952" s="71" t="n">
        <v>97.56999999999999</v>
      </c>
      <c r="M952" s="71" t="n">
        <v>55322190</v>
      </c>
      <c r="N952" s="71" t="n">
        <v>0</v>
      </c>
      <c r="O952" s="71" t="n">
        <v>55322190</v>
      </c>
      <c r="P952" s="71" t="n">
        <v>41066358.61</v>
      </c>
      <c r="Q952" s="71" t="n">
        <v>14255831.39</v>
      </c>
      <c r="R952" t="inlineStr">
        <is>
          <t>Refined</t>
        </is>
      </c>
      <c r="S952" t="inlineStr">
        <is>
          <t>Yes</t>
        </is>
      </c>
      <c r="T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SA100944</t>
        </is>
      </c>
      <c r="B953" s="68" t="n">
        <v>45793</v>
      </c>
      <c r="C953" s="69" t="n">
        <v>2025</v>
      </c>
      <c r="D953" t="inlineStr">
        <is>
          <t>May</t>
        </is>
      </c>
      <c r="E953" t="inlineStr">
        <is>
          <t>Middle East</t>
        </is>
      </c>
      <c r="F953" t="inlineStr">
        <is>
          <t>UAE</t>
        </is>
      </c>
      <c r="G953" t="inlineStr">
        <is>
          <t>Arab Light</t>
        </is>
      </c>
      <c r="H953" t="inlineStr">
        <is>
          <t>Term contract</t>
        </is>
      </c>
      <c r="I953" t="inlineStr">
        <is>
          <t>Refiner</t>
        </is>
      </c>
      <c r="J953" t="inlineStr">
        <is>
          <t>Wei Chen</t>
        </is>
      </c>
      <c r="K953" s="70" t="n">
        <v>1286000</v>
      </c>
      <c r="L953" s="71" t="n">
        <v>78.51000000000001</v>
      </c>
      <c r="M953" s="71" t="n">
        <v>100963860</v>
      </c>
      <c r="N953" s="71" t="n">
        <v>2019277.2</v>
      </c>
      <c r="O953" s="71" t="n">
        <v>98944582.8</v>
      </c>
      <c r="P953" s="71" t="n">
        <v>23916568.5</v>
      </c>
      <c r="Q953" s="71" t="n">
        <v>75028014.3</v>
      </c>
      <c r="R953" t="inlineStr">
        <is>
          <t>Crude</t>
        </is>
      </c>
      <c r="S953" t="inlineStr">
        <is>
          <t>Yes</t>
        </is>
      </c>
      <c r="T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SA100945</t>
        </is>
      </c>
      <c r="B954" s="68" t="n">
        <v>45793</v>
      </c>
      <c r="C954" s="69" t="n">
        <v>2025</v>
      </c>
      <c r="D954" t="inlineStr">
        <is>
          <t>May</t>
        </is>
      </c>
      <c r="E954" t="inlineStr">
        <is>
          <t>North America</t>
        </is>
      </c>
      <c r="F954" t="inlineStr">
        <is>
          <t>USA</t>
        </is>
      </c>
      <c r="G954" t="inlineStr">
        <is>
          <t>Arab Extra Light</t>
        </is>
      </c>
      <c r="H954" t="inlineStr">
        <is>
          <t>Term contract</t>
        </is>
      </c>
      <c r="I954" t="inlineStr">
        <is>
          <t>National oil company</t>
        </is>
      </c>
      <c r="J954" t="inlineStr">
        <is>
          <t>Lucas Martin</t>
        </is>
      </c>
      <c r="K954" s="70" t="n">
        <v>744000</v>
      </c>
      <c r="L954" s="71" t="n">
        <v>77.65000000000001</v>
      </c>
      <c r="M954" s="71" t="n">
        <v>57771600</v>
      </c>
      <c r="N954" s="71" t="n">
        <v>0</v>
      </c>
      <c r="O954" s="71" t="n">
        <v>57771600</v>
      </c>
      <c r="P954" s="71" t="n">
        <v>13494556.87</v>
      </c>
      <c r="Q954" s="71" t="n">
        <v>44277043.13</v>
      </c>
      <c r="R954" t="inlineStr">
        <is>
          <t>Crude</t>
        </is>
      </c>
      <c r="S954" t="inlineStr">
        <is>
          <t>Yes</t>
        </is>
      </c>
      <c r="T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SA100946</t>
        </is>
      </c>
      <c r="B955" s="68" t="n">
        <v>45794</v>
      </c>
      <c r="C955" s="69" t="n">
        <v>2025</v>
      </c>
      <c r="D955" t="inlineStr">
        <is>
          <t>May</t>
        </is>
      </c>
      <c r="E955" t="inlineStr">
        <is>
          <t>Europe</t>
        </is>
      </c>
      <c r="F955" t="inlineStr">
        <is>
          <t>Italy</t>
        </is>
      </c>
      <c r="G955" t="inlineStr">
        <is>
          <t>Diesel</t>
        </is>
      </c>
      <c r="H955" t="inlineStr">
        <is>
          <t>Spot</t>
        </is>
      </c>
      <c r="I955" t="inlineStr">
        <is>
          <t>National oil company</t>
        </is>
      </c>
      <c r="J955" t="inlineStr">
        <is>
          <t>Amir Khan</t>
        </is>
      </c>
      <c r="K955" s="70" t="n">
        <v>275000</v>
      </c>
      <c r="L955" s="71" t="n">
        <v>107.15</v>
      </c>
      <c r="M955" s="71" t="n">
        <v>29466250</v>
      </c>
      <c r="N955" s="71" t="n">
        <v>589325</v>
      </c>
      <c r="O955" s="71" t="n">
        <v>28876925</v>
      </c>
      <c r="P955" s="71" t="n">
        <v>19544659.08</v>
      </c>
      <c r="Q955" s="71" t="n">
        <v>9332265.92</v>
      </c>
      <c r="R955" t="inlineStr">
        <is>
          <t>Refined</t>
        </is>
      </c>
      <c r="S955" t="inlineStr">
        <is>
          <t>Yes</t>
        </is>
      </c>
      <c r="T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SA100947</t>
        </is>
      </c>
      <c r="B956" s="68" t="n">
        <v>45794</v>
      </c>
      <c r="C956" s="69" t="n">
        <v>2025</v>
      </c>
      <c r="D956" t="inlineStr">
        <is>
          <t>May</t>
        </is>
      </c>
      <c r="E956" t="inlineStr">
        <is>
          <t>Asia</t>
        </is>
      </c>
      <c r="F956" t="inlineStr">
        <is>
          <t>India</t>
        </is>
      </c>
      <c r="G956" t="inlineStr">
        <is>
          <t>Arab Heavy</t>
        </is>
      </c>
      <c r="H956" t="inlineStr">
        <is>
          <t>Spot</t>
        </is>
      </c>
      <c r="I956" t="inlineStr">
        <is>
          <t>Refiner</t>
        </is>
      </c>
      <c r="J956" t="inlineStr">
        <is>
          <t>Carlos Silva</t>
        </is>
      </c>
      <c r="K956" s="70" t="n">
        <v>986000</v>
      </c>
      <c r="L956" s="71" t="n">
        <v>76.36</v>
      </c>
      <c r="M956" s="71" t="n">
        <v>75290960</v>
      </c>
      <c r="N956" s="71" t="n">
        <v>0</v>
      </c>
      <c r="O956" s="71" t="n">
        <v>75290960</v>
      </c>
      <c r="P956" s="71" t="n">
        <v>17526219.5</v>
      </c>
      <c r="Q956" s="71" t="n">
        <v>57764740.5</v>
      </c>
      <c r="R956" t="inlineStr">
        <is>
          <t>Crude</t>
        </is>
      </c>
      <c r="S956" t="inlineStr">
        <is>
          <t>Yes</t>
        </is>
      </c>
      <c r="T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SA100948</t>
        </is>
      </c>
      <c r="B957" s="68" t="n">
        <v>45794</v>
      </c>
      <c r="C957" s="69" t="n">
        <v>2025</v>
      </c>
      <c r="D957" t="inlineStr">
        <is>
          <t>May</t>
        </is>
      </c>
      <c r="E957" t="inlineStr">
        <is>
          <t>Asia</t>
        </is>
      </c>
      <c r="F957" t="inlineStr">
        <is>
          <t>South Korea</t>
        </is>
      </c>
      <c r="G957" t="inlineStr">
        <is>
          <t>Arab Medium</t>
        </is>
      </c>
      <c r="H957" t="inlineStr">
        <is>
          <t>Term contract</t>
        </is>
      </c>
      <c r="I957" t="inlineStr">
        <is>
          <t>National oil company</t>
        </is>
      </c>
      <c r="J957" t="inlineStr">
        <is>
          <t>Yuki Sato</t>
        </is>
      </c>
      <c r="K957" s="70" t="n">
        <v>1259000</v>
      </c>
      <c r="L957" s="71" t="n">
        <v>87.01000000000001</v>
      </c>
      <c r="M957" s="71" t="n">
        <v>109545590</v>
      </c>
      <c r="N957" s="71" t="n">
        <v>0</v>
      </c>
      <c r="O957" s="71" t="n">
        <v>109545590</v>
      </c>
      <c r="P957" s="71" t="n">
        <v>22272092.41</v>
      </c>
      <c r="Q957" s="71" t="n">
        <v>87273497.59</v>
      </c>
      <c r="R957" t="inlineStr">
        <is>
          <t>Crude</t>
        </is>
      </c>
      <c r="S957" t="inlineStr">
        <is>
          <t>Yes</t>
        </is>
      </c>
      <c r="T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SA100949</t>
        </is>
      </c>
      <c r="B958" s="68" t="n">
        <v>45794</v>
      </c>
      <c r="C958" s="69" t="n">
        <v>2025</v>
      </c>
      <c r="D958" t="inlineStr">
        <is>
          <t>May</t>
        </is>
      </c>
      <c r="E958" t="inlineStr">
        <is>
          <t>Asia</t>
        </is>
      </c>
      <c r="F958" t="inlineStr">
        <is>
          <t>Japan</t>
        </is>
      </c>
      <c r="G958" t="inlineStr">
        <is>
          <t>Jet fuel</t>
        </is>
      </c>
      <c r="H958" t="inlineStr">
        <is>
          <t>Spot</t>
        </is>
      </c>
      <c r="I958" t="inlineStr">
        <is>
          <t>Refiner</t>
        </is>
      </c>
      <c r="J958" t="inlineStr">
        <is>
          <t>Ruhi Shaikh</t>
        </is>
      </c>
      <c r="K958" s="70" t="n">
        <v>589000</v>
      </c>
      <c r="L958" s="71" t="n">
        <v>107.06</v>
      </c>
      <c r="M958" s="71" t="n">
        <v>63058340</v>
      </c>
      <c r="N958" s="71" t="n">
        <v>0</v>
      </c>
      <c r="O958" s="71" t="n">
        <v>63058340</v>
      </c>
      <c r="P958" s="71" t="n">
        <v>43537986.94</v>
      </c>
      <c r="Q958" s="71" t="n">
        <v>19520353.06</v>
      </c>
      <c r="R958" t="inlineStr">
        <is>
          <t>Refined</t>
        </is>
      </c>
      <c r="S958" t="inlineStr">
        <is>
          <t>Yes</t>
        </is>
      </c>
      <c r="T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SA100950</t>
        </is>
      </c>
      <c r="B959" s="68" t="n">
        <v>45794</v>
      </c>
      <c r="C959" s="69" t="n">
        <v>2025</v>
      </c>
      <c r="D959" t="inlineStr">
        <is>
          <t>May</t>
        </is>
      </c>
      <c r="E959" t="inlineStr">
        <is>
          <t>Europe</t>
        </is>
      </c>
      <c r="F959" t="inlineStr">
        <is>
          <t>France</t>
        </is>
      </c>
      <c r="G959" t="inlineStr">
        <is>
          <t>Arab Light</t>
        </is>
      </c>
      <c r="H959" t="inlineStr">
        <is>
          <t>Spot</t>
        </is>
      </c>
      <c r="I959" t="inlineStr">
        <is>
          <t>National oil company</t>
        </is>
      </c>
      <c r="J959" t="inlineStr">
        <is>
          <t>Lucas Martin</t>
        </is>
      </c>
      <c r="K959" s="70" t="n">
        <v>678000</v>
      </c>
      <c r="L959" s="71" t="n">
        <v>79.12</v>
      </c>
      <c r="M959" s="71" t="n">
        <v>53643360</v>
      </c>
      <c r="N959" s="71" t="n">
        <v>0</v>
      </c>
      <c r="O959" s="71" t="n">
        <v>53643360</v>
      </c>
      <c r="P959" s="71" t="n">
        <v>12515513.18</v>
      </c>
      <c r="Q959" s="71" t="n">
        <v>41127846.82</v>
      </c>
      <c r="R959" t="inlineStr">
        <is>
          <t>Crude</t>
        </is>
      </c>
      <c r="S959" t="inlineStr">
        <is>
          <t>Yes</t>
        </is>
      </c>
      <c r="T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SA100951</t>
        </is>
      </c>
      <c r="B960" s="68" t="n">
        <v>45794</v>
      </c>
      <c r="C960" s="69" t="n">
        <v>2025</v>
      </c>
      <c r="D960" t="inlineStr">
        <is>
          <t>May</t>
        </is>
      </c>
      <c r="E960" t="inlineStr">
        <is>
          <t>Asia</t>
        </is>
      </c>
      <c r="F960" t="inlineStr">
        <is>
          <t>China</t>
        </is>
      </c>
      <c r="G960" t="inlineStr">
        <is>
          <t>Arab Light</t>
        </is>
      </c>
      <c r="H960" t="inlineStr">
        <is>
          <t>Term contract</t>
        </is>
      </c>
      <c r="I960" t="inlineStr">
        <is>
          <t>National oil company</t>
        </is>
      </c>
      <c r="J960" t="inlineStr">
        <is>
          <t>Lucas Martin</t>
        </is>
      </c>
      <c r="K960" s="70" t="n">
        <v>1096000</v>
      </c>
      <c r="L960" s="71" t="n">
        <v>83.37</v>
      </c>
      <c r="M960" s="71" t="n">
        <v>91373520</v>
      </c>
      <c r="N960" s="71" t="n">
        <v>1827470.4</v>
      </c>
      <c r="O960" s="71" t="n">
        <v>89546049.59999999</v>
      </c>
      <c r="P960" s="71" t="n">
        <v>20258415.09</v>
      </c>
      <c r="Q960" s="71" t="n">
        <v>69287634.51000001</v>
      </c>
      <c r="R960" t="inlineStr">
        <is>
          <t>Crude</t>
        </is>
      </c>
      <c r="S960" t="inlineStr">
        <is>
          <t>Yes</t>
        </is>
      </c>
      <c r="T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SA100952</t>
        </is>
      </c>
      <c r="B961" s="68" t="n">
        <v>45795</v>
      </c>
      <c r="C961" s="69" t="n">
        <v>2025</v>
      </c>
      <c r="D961" t="inlineStr">
        <is>
          <t>May</t>
        </is>
      </c>
      <c r="E961" t="inlineStr">
        <is>
          <t>Asia</t>
        </is>
      </c>
      <c r="F961" t="inlineStr">
        <is>
          <t>India</t>
        </is>
      </c>
      <c r="G961" t="inlineStr">
        <is>
          <t>Gasoline</t>
        </is>
      </c>
      <c r="H961" t="inlineStr">
        <is>
          <t>Term contract</t>
        </is>
      </c>
      <c r="I961" t="inlineStr">
        <is>
          <t>Refiner</t>
        </is>
      </c>
      <c r="J961" t="inlineStr">
        <is>
          <t>Carlos Silva</t>
        </is>
      </c>
      <c r="K961" s="70" t="n">
        <v>447000</v>
      </c>
      <c r="L961" s="71" t="n">
        <v>100.88</v>
      </c>
      <c r="M961" s="71" t="n">
        <v>45093360</v>
      </c>
      <c r="N961" s="71" t="n">
        <v>901867.2</v>
      </c>
      <c r="O961" s="71" t="n">
        <v>44191492.8</v>
      </c>
      <c r="P961" s="71" t="n">
        <v>31915416.42</v>
      </c>
      <c r="Q961" s="71" t="n">
        <v>12276076.38</v>
      </c>
      <c r="R961" t="inlineStr">
        <is>
          <t>Refined</t>
        </is>
      </c>
      <c r="S961" t="inlineStr">
        <is>
          <t>Yes</t>
        </is>
      </c>
      <c r="T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SA100953</t>
        </is>
      </c>
      <c r="B962" s="68" t="n">
        <v>45795</v>
      </c>
      <c r="C962" s="69" t="n">
        <v>2025</v>
      </c>
      <c r="D962" t="inlineStr">
        <is>
          <t>May</t>
        </is>
      </c>
      <c r="E962" t="inlineStr">
        <is>
          <t>Asia</t>
        </is>
      </c>
      <c r="F962" t="inlineStr">
        <is>
          <t>India</t>
        </is>
      </c>
      <c r="G962" t="inlineStr">
        <is>
          <t>Jet fuel</t>
        </is>
      </c>
      <c r="H962" t="inlineStr">
        <is>
          <t>Term contract</t>
        </is>
      </c>
      <c r="I962" t="inlineStr">
        <is>
          <t>Trader</t>
        </is>
      </c>
      <c r="J962" t="inlineStr">
        <is>
          <t>Omar Haddad</t>
        </is>
      </c>
      <c r="K962" s="70" t="n">
        <v>411000</v>
      </c>
      <c r="L962" s="71" t="n">
        <v>90.84999999999999</v>
      </c>
      <c r="M962" s="71" t="n">
        <v>37339350</v>
      </c>
      <c r="N962" s="71" t="n">
        <v>0</v>
      </c>
      <c r="O962" s="71" t="n">
        <v>37339350</v>
      </c>
      <c r="P962" s="71" t="n">
        <v>29817875.7</v>
      </c>
      <c r="Q962" s="71" t="n">
        <v>7521474.3</v>
      </c>
      <c r="R962" t="inlineStr">
        <is>
          <t>Refined</t>
        </is>
      </c>
      <c r="S962" t="inlineStr">
        <is>
          <t>Yes</t>
        </is>
      </c>
      <c r="T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SA100954</t>
        </is>
      </c>
      <c r="B963" s="68" t="n">
        <v>45795</v>
      </c>
      <c r="C963" s="69" t="n">
        <v>2025</v>
      </c>
      <c r="D963" t="inlineStr">
        <is>
          <t>May</t>
        </is>
      </c>
      <c r="E963" t="inlineStr">
        <is>
          <t>Asia</t>
        </is>
      </c>
      <c r="F963" t="inlineStr">
        <is>
          <t>India</t>
        </is>
      </c>
      <c r="G963" t="inlineStr">
        <is>
          <t>Arab Heavy</t>
        </is>
      </c>
      <c r="H963" t="inlineStr">
        <is>
          <t>Spot</t>
        </is>
      </c>
      <c r="I963" t="inlineStr">
        <is>
          <t>Refiner</t>
        </is>
      </c>
      <c r="J963" t="inlineStr">
        <is>
          <t>Omar Haddad</t>
        </is>
      </c>
      <c r="K963" s="70" t="n">
        <v>1945000</v>
      </c>
      <c r="L963" s="71" t="n">
        <v>76.27</v>
      </c>
      <c r="M963" s="71" t="n">
        <v>148345150</v>
      </c>
      <c r="N963" s="71" t="n">
        <v>0</v>
      </c>
      <c r="O963" s="71" t="n">
        <v>148345150</v>
      </c>
      <c r="P963" s="71" t="n">
        <v>35639645.37</v>
      </c>
      <c r="Q963" s="71" t="n">
        <v>112705504.63</v>
      </c>
      <c r="R963" t="inlineStr">
        <is>
          <t>Crude</t>
        </is>
      </c>
      <c r="S963" t="inlineStr">
        <is>
          <t>Yes</t>
        </is>
      </c>
      <c r="T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SA100955</t>
        </is>
      </c>
      <c r="B964" s="68" t="n">
        <v>45795</v>
      </c>
      <c r="C964" s="69" t="n">
        <v>2025</v>
      </c>
      <c r="D964" t="inlineStr">
        <is>
          <t>May</t>
        </is>
      </c>
      <c r="E964" t="inlineStr">
        <is>
          <t>North America</t>
        </is>
      </c>
      <c r="F964" t="inlineStr">
        <is>
          <t>USA</t>
        </is>
      </c>
      <c r="G964" t="inlineStr">
        <is>
          <t>Arab Light</t>
        </is>
      </c>
      <c r="H964" t="inlineStr">
        <is>
          <t>Term contract</t>
        </is>
      </c>
      <c r="I964" t="inlineStr">
        <is>
          <t>Refiner</t>
        </is>
      </c>
      <c r="J964" t="inlineStr">
        <is>
          <t>Ravindra Patil</t>
        </is>
      </c>
      <c r="K964" s="70" t="n">
        <v>1634000</v>
      </c>
      <c r="L964" s="71" t="n">
        <v>87.15000000000001</v>
      </c>
      <c r="M964" s="71" t="n">
        <v>142403100</v>
      </c>
      <c r="N964" s="71" t="n">
        <v>1424031</v>
      </c>
      <c r="O964" s="71" t="n">
        <v>140979069</v>
      </c>
      <c r="P964" s="71" t="n">
        <v>29756299.8</v>
      </c>
      <c r="Q964" s="71" t="n">
        <v>111222769.2</v>
      </c>
      <c r="R964" t="inlineStr">
        <is>
          <t>Crude</t>
        </is>
      </c>
      <c r="S964" t="inlineStr">
        <is>
          <t>Yes</t>
        </is>
      </c>
      <c r="T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SA100956</t>
        </is>
      </c>
      <c r="B965" s="68" t="n">
        <v>45795</v>
      </c>
      <c r="C965" s="69" t="n">
        <v>2025</v>
      </c>
      <c r="D965" t="inlineStr">
        <is>
          <t>May</t>
        </is>
      </c>
      <c r="E965" t="inlineStr">
        <is>
          <t>Asia</t>
        </is>
      </c>
      <c r="F965" t="inlineStr">
        <is>
          <t>South Korea</t>
        </is>
      </c>
      <c r="G965" t="inlineStr">
        <is>
          <t>Arab Medium</t>
        </is>
      </c>
      <c r="H965" t="inlineStr">
        <is>
          <t>Term contract</t>
        </is>
      </c>
      <c r="I965" t="inlineStr">
        <is>
          <t>Trader</t>
        </is>
      </c>
      <c r="J965" t="inlineStr">
        <is>
          <t>Mei Lin</t>
        </is>
      </c>
      <c r="K965" s="70" t="n">
        <v>669000</v>
      </c>
      <c r="L965" s="71" t="n">
        <v>78.48999999999999</v>
      </c>
      <c r="M965" s="71" t="n">
        <v>52509810</v>
      </c>
      <c r="N965" s="71" t="n">
        <v>1050196.2</v>
      </c>
      <c r="O965" s="71" t="n">
        <v>51459613.8</v>
      </c>
      <c r="P965" s="71" t="n">
        <v>11915837.74</v>
      </c>
      <c r="Q965" s="71" t="n">
        <v>39543776.06</v>
      </c>
      <c r="R965" t="inlineStr">
        <is>
          <t>Crude</t>
        </is>
      </c>
      <c r="S965" t="inlineStr">
        <is>
          <t>Yes</t>
        </is>
      </c>
      <c r="T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SA100957</t>
        </is>
      </c>
      <c r="B966" s="68" t="n">
        <v>45795</v>
      </c>
      <c r="C966" s="69" t="n">
        <v>2025</v>
      </c>
      <c r="D966" t="inlineStr">
        <is>
          <t>May</t>
        </is>
      </c>
      <c r="E966" t="inlineStr">
        <is>
          <t>Europe</t>
        </is>
      </c>
      <c r="F966" t="inlineStr">
        <is>
          <t>Netherlands</t>
        </is>
      </c>
      <c r="G966" t="inlineStr">
        <is>
          <t>Arab Light</t>
        </is>
      </c>
      <c r="H966" t="inlineStr">
        <is>
          <t>Spot</t>
        </is>
      </c>
      <c r="I966" t="inlineStr">
        <is>
          <t>Trader</t>
        </is>
      </c>
      <c r="J966" t="inlineStr">
        <is>
          <t>Amir Khan</t>
        </is>
      </c>
      <c r="K966" s="70" t="n">
        <v>517000</v>
      </c>
      <c r="L966" s="71" t="n">
        <v>76.89</v>
      </c>
      <c r="M966" s="71" t="n">
        <v>39752130</v>
      </c>
      <c r="N966" s="71" t="n">
        <v>0</v>
      </c>
      <c r="O966" s="71" t="n">
        <v>39752130</v>
      </c>
      <c r="P966" s="71" t="n">
        <v>9661818.800000001</v>
      </c>
      <c r="Q966" s="71" t="n">
        <v>30090311.2</v>
      </c>
      <c r="R966" t="inlineStr">
        <is>
          <t>Crude</t>
        </is>
      </c>
      <c r="S966" t="inlineStr">
        <is>
          <t>Yes</t>
        </is>
      </c>
      <c r="T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SA100958</t>
        </is>
      </c>
      <c r="B967" s="68" t="n">
        <v>45795</v>
      </c>
      <c r="C967" s="69" t="n">
        <v>2025</v>
      </c>
      <c r="D967" t="inlineStr">
        <is>
          <t>May</t>
        </is>
      </c>
      <c r="E967" t="inlineStr">
        <is>
          <t>North America</t>
        </is>
      </c>
      <c r="F967" t="inlineStr">
        <is>
          <t>USA</t>
        </is>
      </c>
      <c r="G967" t="inlineStr">
        <is>
          <t>Arab Extra Light</t>
        </is>
      </c>
      <c r="H967" t="inlineStr">
        <is>
          <t>Term contract</t>
        </is>
      </c>
      <c r="I967" t="inlineStr">
        <is>
          <t>Refiner</t>
        </is>
      </c>
      <c r="J967" t="inlineStr">
        <is>
          <t>Ruhi Shaikh</t>
        </is>
      </c>
      <c r="K967" s="70" t="n">
        <v>1108000</v>
      </c>
      <c r="L967" s="71" t="n">
        <v>76.86</v>
      </c>
      <c r="M967" s="71" t="n">
        <v>85160880</v>
      </c>
      <c r="N967" s="71" t="n">
        <v>0</v>
      </c>
      <c r="O967" s="71" t="n">
        <v>85160880</v>
      </c>
      <c r="P967" s="71" t="n">
        <v>20220770.79</v>
      </c>
      <c r="Q967" s="71" t="n">
        <v>64940109.21</v>
      </c>
      <c r="R967" t="inlineStr">
        <is>
          <t>Crude</t>
        </is>
      </c>
      <c r="S967" t="inlineStr">
        <is>
          <t>Yes</t>
        </is>
      </c>
      <c r="T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SA100959</t>
        </is>
      </c>
      <c r="B968" s="68" t="n">
        <v>45795</v>
      </c>
      <c r="C968" s="69" t="n">
        <v>2025</v>
      </c>
      <c r="D968" t="inlineStr">
        <is>
          <t>May</t>
        </is>
      </c>
      <c r="E968" t="inlineStr">
        <is>
          <t>Asia</t>
        </is>
      </c>
      <c r="F968" t="inlineStr">
        <is>
          <t>India</t>
        </is>
      </c>
      <c r="G968" t="inlineStr">
        <is>
          <t>Arab Extra Light</t>
        </is>
      </c>
      <c r="H968" t="inlineStr">
        <is>
          <t>Term contract</t>
        </is>
      </c>
      <c r="I968" t="inlineStr">
        <is>
          <t>National oil company</t>
        </is>
      </c>
      <c r="J968" t="inlineStr">
        <is>
          <t>Yuki Sato</t>
        </is>
      </c>
      <c r="K968" s="70" t="n">
        <v>1169000</v>
      </c>
      <c r="L968" s="71" t="n">
        <v>89.64</v>
      </c>
      <c r="M968" s="71" t="n">
        <v>104789160</v>
      </c>
      <c r="N968" s="71" t="n">
        <v>0</v>
      </c>
      <c r="O968" s="71" t="n">
        <v>104789160</v>
      </c>
      <c r="P968" s="71" t="n">
        <v>21479678.55</v>
      </c>
      <c r="Q968" s="71" t="n">
        <v>83309481.45</v>
      </c>
      <c r="R968" t="inlineStr">
        <is>
          <t>Crude</t>
        </is>
      </c>
      <c r="S968" t="inlineStr">
        <is>
          <t>Yes</t>
        </is>
      </c>
      <c r="T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SA100960</t>
        </is>
      </c>
      <c r="B969" s="68" t="n">
        <v>45796</v>
      </c>
      <c r="C969" s="69" t="n">
        <v>2025</v>
      </c>
      <c r="D969" t="inlineStr">
        <is>
          <t>May</t>
        </is>
      </c>
      <c r="E969" t="inlineStr">
        <is>
          <t>Europe</t>
        </is>
      </c>
      <c r="F969" t="inlineStr">
        <is>
          <t>France</t>
        </is>
      </c>
      <c r="G969" t="inlineStr">
        <is>
          <t>Arab Light</t>
        </is>
      </c>
      <c r="H969" t="inlineStr">
        <is>
          <t>Term contract</t>
        </is>
      </c>
      <c r="I969" t="inlineStr">
        <is>
          <t>Refiner</t>
        </is>
      </c>
      <c r="J969" t="inlineStr">
        <is>
          <t>Liam O'Brien</t>
        </is>
      </c>
      <c r="K969" s="70" t="n">
        <v>1222000</v>
      </c>
      <c r="L969" s="71" t="n">
        <v>82.38</v>
      </c>
      <c r="M969" s="71" t="n">
        <v>100668360</v>
      </c>
      <c r="N969" s="71" t="n">
        <v>2013367.2</v>
      </c>
      <c r="O969" s="71" t="n">
        <v>98654992.8</v>
      </c>
      <c r="P969" s="71" t="n">
        <v>21914715.75</v>
      </c>
      <c r="Q969" s="71" t="n">
        <v>76740277.05</v>
      </c>
      <c r="R969" t="inlineStr">
        <is>
          <t>Crude</t>
        </is>
      </c>
      <c r="S969" t="inlineStr">
        <is>
          <t>Yes</t>
        </is>
      </c>
      <c r="T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SA100961</t>
        </is>
      </c>
      <c r="B970" s="68" t="n">
        <v>45796</v>
      </c>
      <c r="C970" s="69" t="n">
        <v>2025</v>
      </c>
      <c r="D970" t="inlineStr">
        <is>
          <t>May</t>
        </is>
      </c>
      <c r="E970" t="inlineStr">
        <is>
          <t>Europe</t>
        </is>
      </c>
      <c r="F970" t="inlineStr">
        <is>
          <t>Netherlands</t>
        </is>
      </c>
      <c r="G970" t="inlineStr">
        <is>
          <t>Arab Medium</t>
        </is>
      </c>
      <c r="H970" t="inlineStr">
        <is>
          <t>Spot</t>
        </is>
      </c>
      <c r="I970" t="inlineStr">
        <is>
          <t>National oil company</t>
        </is>
      </c>
      <c r="J970" t="inlineStr">
        <is>
          <t>Kofi Mensah</t>
        </is>
      </c>
      <c r="K970" s="70" t="n">
        <v>1757000</v>
      </c>
      <c r="L970" s="71" t="n">
        <v>84.09</v>
      </c>
      <c r="M970" s="71" t="n">
        <v>147746130</v>
      </c>
      <c r="N970" s="71" t="n">
        <v>0</v>
      </c>
      <c r="O970" s="71" t="n">
        <v>147746130</v>
      </c>
      <c r="P970" s="71" t="n">
        <v>30774581.36</v>
      </c>
      <c r="Q970" s="71" t="n">
        <v>116971548.64</v>
      </c>
      <c r="R970" t="inlineStr">
        <is>
          <t>Crude</t>
        </is>
      </c>
      <c r="S970" t="inlineStr">
        <is>
          <t>Yes</t>
        </is>
      </c>
      <c r="T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SA100962</t>
        </is>
      </c>
      <c r="B971" s="68" t="n">
        <v>45796</v>
      </c>
      <c r="C971" s="69" t="n">
        <v>2025</v>
      </c>
      <c r="D971" t="inlineStr">
        <is>
          <t>May</t>
        </is>
      </c>
      <c r="E971" t="inlineStr">
        <is>
          <t>Asia</t>
        </is>
      </c>
      <c r="F971" t="inlineStr">
        <is>
          <t>China</t>
        </is>
      </c>
      <c r="G971" t="inlineStr">
        <is>
          <t>Diesel</t>
        </is>
      </c>
      <c r="H971" t="inlineStr">
        <is>
          <t>Term contract</t>
        </is>
      </c>
      <c r="I971" t="inlineStr">
        <is>
          <t>National oil company</t>
        </is>
      </c>
      <c r="J971" t="inlineStr">
        <is>
          <t>Hiroshi Tanaka</t>
        </is>
      </c>
      <c r="K971" s="70" t="n">
        <v>359000</v>
      </c>
      <c r="L971" s="71" t="n">
        <v>94.09999999999999</v>
      </c>
      <c r="M971" s="71" t="n">
        <v>33781900</v>
      </c>
      <c r="N971" s="71" t="n">
        <v>675638</v>
      </c>
      <c r="O971" s="71" t="n">
        <v>33106262</v>
      </c>
      <c r="P971" s="71" t="n">
        <v>24776208.8</v>
      </c>
      <c r="Q971" s="71" t="n">
        <v>8330053.2</v>
      </c>
      <c r="R971" t="inlineStr">
        <is>
          <t>Refined</t>
        </is>
      </c>
      <c r="S971" t="inlineStr">
        <is>
          <t>Yes</t>
        </is>
      </c>
      <c r="T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SA100963</t>
        </is>
      </c>
      <c r="B972" s="68" t="n">
        <v>45796</v>
      </c>
      <c r="C972" s="69" t="n">
        <v>2025</v>
      </c>
      <c r="D972" t="inlineStr">
        <is>
          <t>May</t>
        </is>
      </c>
      <c r="E972" t="inlineStr">
        <is>
          <t>Middle East</t>
        </is>
      </c>
      <c r="F972" t="inlineStr">
        <is>
          <t>Saudi Arabia</t>
        </is>
      </c>
      <c r="G972" t="inlineStr">
        <is>
          <t>Gasoline</t>
        </is>
      </c>
      <c r="H972" t="inlineStr">
        <is>
          <t>Domestic</t>
        </is>
      </c>
      <c r="I972" t="inlineStr">
        <is>
          <t>National oil company</t>
        </is>
      </c>
      <c r="J972" t="inlineStr">
        <is>
          <t>Mei Lin</t>
        </is>
      </c>
      <c r="K972" s="70" t="n">
        <v>428000</v>
      </c>
      <c r="L972" s="71" t="n">
        <v>96.3</v>
      </c>
      <c r="M972" s="71" t="n">
        <v>41216400</v>
      </c>
      <c r="N972" s="71" t="n">
        <v>824328</v>
      </c>
      <c r="O972" s="71" t="n">
        <v>40392072</v>
      </c>
      <c r="P972" s="71" t="n">
        <v>31118950.46</v>
      </c>
      <c r="Q972" s="71" t="n">
        <v>9273121.539999999</v>
      </c>
      <c r="R972" t="inlineStr">
        <is>
          <t>Refined</t>
        </is>
      </c>
      <c r="S972" t="inlineStr">
        <is>
          <t>No</t>
        </is>
      </c>
      <c r="T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SA100964</t>
        </is>
      </c>
      <c r="B973" s="68" t="n">
        <v>45796</v>
      </c>
      <c r="C973" s="69" t="n">
        <v>2025</v>
      </c>
      <c r="D973" t="inlineStr">
        <is>
          <t>May</t>
        </is>
      </c>
      <c r="E973" t="inlineStr">
        <is>
          <t>Middle East</t>
        </is>
      </c>
      <c r="F973" t="inlineStr">
        <is>
          <t>Bahrain</t>
        </is>
      </c>
      <c r="G973" t="inlineStr">
        <is>
          <t>Arab Light</t>
        </is>
      </c>
      <c r="H973" t="inlineStr">
        <is>
          <t>Term contract</t>
        </is>
      </c>
      <c r="I973" t="inlineStr">
        <is>
          <t>Refiner</t>
        </is>
      </c>
      <c r="J973" t="inlineStr">
        <is>
          <t>Amir Khan</t>
        </is>
      </c>
      <c r="K973" s="70" t="n">
        <v>1790000</v>
      </c>
      <c r="L973" s="71" t="n">
        <v>78.39</v>
      </c>
      <c r="M973" s="71" t="n">
        <v>140318100</v>
      </c>
      <c r="N973" s="71" t="n">
        <v>0</v>
      </c>
      <c r="O973" s="71" t="n">
        <v>140318100</v>
      </c>
      <c r="P973" s="71" t="n">
        <v>33371967.55</v>
      </c>
      <c r="Q973" s="71" t="n">
        <v>106946132.45</v>
      </c>
      <c r="R973" t="inlineStr">
        <is>
          <t>Crude</t>
        </is>
      </c>
      <c r="S973" t="inlineStr">
        <is>
          <t>Yes</t>
        </is>
      </c>
      <c r="T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SA100965</t>
        </is>
      </c>
      <c r="B974" s="68" t="n">
        <v>45796</v>
      </c>
      <c r="C974" s="69" t="n">
        <v>2025</v>
      </c>
      <c r="D974" t="inlineStr">
        <is>
          <t>May</t>
        </is>
      </c>
      <c r="E974" t="inlineStr">
        <is>
          <t>Middle East</t>
        </is>
      </c>
      <c r="F974" t="inlineStr">
        <is>
          <t>UAE</t>
        </is>
      </c>
      <c r="G974" t="inlineStr">
        <is>
          <t>Arab Light</t>
        </is>
      </c>
      <c r="H974" t="inlineStr">
        <is>
          <t>Spot</t>
        </is>
      </c>
      <c r="I974" t="inlineStr">
        <is>
          <t>National oil company</t>
        </is>
      </c>
      <c r="J974" t="inlineStr">
        <is>
          <t>Arjun Mehta</t>
        </is>
      </c>
      <c r="K974" s="70" t="n">
        <v>1651000</v>
      </c>
      <c r="L974" s="71" t="n">
        <v>83.56</v>
      </c>
      <c r="M974" s="71" t="n">
        <v>137957560</v>
      </c>
      <c r="N974" s="71" t="n">
        <v>0</v>
      </c>
      <c r="O974" s="71" t="n">
        <v>137957560</v>
      </c>
      <c r="P974" s="71" t="n">
        <v>29429708.59</v>
      </c>
      <c r="Q974" s="71" t="n">
        <v>108527851.41</v>
      </c>
      <c r="R974" t="inlineStr">
        <is>
          <t>Crude</t>
        </is>
      </c>
      <c r="S974" t="inlineStr">
        <is>
          <t>Yes</t>
        </is>
      </c>
      <c r="T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SA100966</t>
        </is>
      </c>
      <c r="B975" s="68" t="n">
        <v>45796</v>
      </c>
      <c r="C975" s="69" t="n">
        <v>2025</v>
      </c>
      <c r="D975" t="inlineStr">
        <is>
          <t>May</t>
        </is>
      </c>
      <c r="E975" t="inlineStr">
        <is>
          <t>Asia</t>
        </is>
      </c>
      <c r="F975" t="inlineStr">
        <is>
          <t>South Korea</t>
        </is>
      </c>
      <c r="G975" t="inlineStr">
        <is>
          <t>Arab Light</t>
        </is>
      </c>
      <c r="H975" t="inlineStr">
        <is>
          <t>Term contract</t>
        </is>
      </c>
      <c r="I975" t="inlineStr">
        <is>
          <t>Trader</t>
        </is>
      </c>
      <c r="J975" t="inlineStr">
        <is>
          <t>Kofi Mensah</t>
        </is>
      </c>
      <c r="K975" s="70" t="n">
        <v>934000</v>
      </c>
      <c r="L975" s="71" t="n">
        <v>80.29000000000001</v>
      </c>
      <c r="M975" s="71" t="n">
        <v>74990860</v>
      </c>
      <c r="N975" s="71" t="n">
        <v>0</v>
      </c>
      <c r="O975" s="71" t="n">
        <v>74990860</v>
      </c>
      <c r="P975" s="71" t="n">
        <v>16652164.82</v>
      </c>
      <c r="Q975" s="71" t="n">
        <v>58338695.18</v>
      </c>
      <c r="R975" t="inlineStr">
        <is>
          <t>Crude</t>
        </is>
      </c>
      <c r="S975" t="inlineStr">
        <is>
          <t>Yes</t>
        </is>
      </c>
      <c r="T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SA100967</t>
        </is>
      </c>
      <c r="B976" s="68" t="n">
        <v>45796</v>
      </c>
      <c r="C976" s="69" t="n">
        <v>2025</v>
      </c>
      <c r="D976" t="inlineStr">
        <is>
          <t>May</t>
        </is>
      </c>
      <c r="E976" t="inlineStr">
        <is>
          <t>Middle East</t>
        </is>
      </c>
      <c r="F976" t="inlineStr">
        <is>
          <t>UAE</t>
        </is>
      </c>
      <c r="G976" t="inlineStr">
        <is>
          <t>Arab Extra Light</t>
        </is>
      </c>
      <c r="H976" t="inlineStr">
        <is>
          <t>Term contract</t>
        </is>
      </c>
      <c r="I976" t="inlineStr">
        <is>
          <t>Trader</t>
        </is>
      </c>
      <c r="J976" t="inlineStr">
        <is>
          <t>Sara Rossi</t>
        </is>
      </c>
      <c r="K976" s="70" t="n">
        <v>1443000</v>
      </c>
      <c r="L976" s="71" t="n">
        <v>91.06</v>
      </c>
      <c r="M976" s="71" t="n">
        <v>131399580</v>
      </c>
      <c r="N976" s="71" t="n">
        <v>2627991.6</v>
      </c>
      <c r="O976" s="71" t="n">
        <v>128771588.4</v>
      </c>
      <c r="P976" s="71" t="n">
        <v>27588112.57</v>
      </c>
      <c r="Q976" s="71" t="n">
        <v>101183475.83</v>
      </c>
      <c r="R976" t="inlineStr">
        <is>
          <t>Crude</t>
        </is>
      </c>
      <c r="S976" t="inlineStr">
        <is>
          <t>Yes</t>
        </is>
      </c>
      <c r="T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SA100968</t>
        </is>
      </c>
      <c r="B977" s="68" t="n">
        <v>45797</v>
      </c>
      <c r="C977" s="69" t="n">
        <v>2025</v>
      </c>
      <c r="D977" t="inlineStr">
        <is>
          <t>May</t>
        </is>
      </c>
      <c r="E977" t="inlineStr">
        <is>
          <t>Asia</t>
        </is>
      </c>
      <c r="F977" t="inlineStr">
        <is>
          <t>Japan</t>
        </is>
      </c>
      <c r="G977" t="inlineStr">
        <is>
          <t>Jet fuel</t>
        </is>
      </c>
      <c r="H977" t="inlineStr">
        <is>
          <t>Term contract</t>
        </is>
      </c>
      <c r="I977" t="inlineStr">
        <is>
          <t>Trader</t>
        </is>
      </c>
      <c r="J977" t="inlineStr">
        <is>
          <t>Zoya Ahmed</t>
        </is>
      </c>
      <c r="K977" s="70" t="n">
        <v>449000</v>
      </c>
      <c r="L977" s="71" t="n">
        <v>100.44</v>
      </c>
      <c r="M977" s="71" t="n">
        <v>45097560</v>
      </c>
      <c r="N977" s="71" t="n">
        <v>0</v>
      </c>
      <c r="O977" s="71" t="n">
        <v>45097560</v>
      </c>
      <c r="P977" s="71" t="n">
        <v>32179475.77</v>
      </c>
      <c r="Q977" s="71" t="n">
        <v>12918084.23</v>
      </c>
      <c r="R977" t="inlineStr">
        <is>
          <t>Refined</t>
        </is>
      </c>
      <c r="S977" t="inlineStr">
        <is>
          <t>Yes</t>
        </is>
      </c>
      <c r="T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SA100969</t>
        </is>
      </c>
      <c r="B978" s="68" t="n">
        <v>45797</v>
      </c>
      <c r="C978" s="69" t="n">
        <v>2025</v>
      </c>
      <c r="D978" t="inlineStr">
        <is>
          <t>May</t>
        </is>
      </c>
      <c r="E978" t="inlineStr">
        <is>
          <t>Europe</t>
        </is>
      </c>
      <c r="F978" t="inlineStr">
        <is>
          <t>Italy</t>
        </is>
      </c>
      <c r="G978" t="inlineStr">
        <is>
          <t>Arab Medium</t>
        </is>
      </c>
      <c r="H978" t="inlineStr">
        <is>
          <t>Term contract</t>
        </is>
      </c>
      <c r="I978" t="inlineStr">
        <is>
          <t>National oil company</t>
        </is>
      </c>
      <c r="J978" t="inlineStr">
        <is>
          <t>Ravindra Patil</t>
        </is>
      </c>
      <c r="K978" s="70" t="n">
        <v>1667000</v>
      </c>
      <c r="L978" s="71" t="n">
        <v>85.47</v>
      </c>
      <c r="M978" s="71" t="n">
        <v>142478490</v>
      </c>
      <c r="N978" s="71" t="n">
        <v>1424784.9</v>
      </c>
      <c r="O978" s="71" t="n">
        <v>141053705.1</v>
      </c>
      <c r="P978" s="71" t="n">
        <v>29338785.82</v>
      </c>
      <c r="Q978" s="71" t="n">
        <v>111714919.28</v>
      </c>
      <c r="R978" t="inlineStr">
        <is>
          <t>Crude</t>
        </is>
      </c>
      <c r="S978" t="inlineStr">
        <is>
          <t>Yes</t>
        </is>
      </c>
      <c r="T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SA100970</t>
        </is>
      </c>
      <c r="B979" s="68" t="n">
        <v>45797</v>
      </c>
      <c r="C979" s="69" t="n">
        <v>2025</v>
      </c>
      <c r="D979" t="inlineStr">
        <is>
          <t>May</t>
        </is>
      </c>
      <c r="E979" t="inlineStr">
        <is>
          <t>Middle East</t>
        </is>
      </c>
      <c r="F979" t="inlineStr">
        <is>
          <t>Bahrain</t>
        </is>
      </c>
      <c r="G979" t="inlineStr">
        <is>
          <t>Arab Light</t>
        </is>
      </c>
      <c r="H979" t="inlineStr">
        <is>
          <t>Term contract</t>
        </is>
      </c>
      <c r="I979" t="inlineStr">
        <is>
          <t>National oil company</t>
        </is>
      </c>
      <c r="J979" t="inlineStr">
        <is>
          <t>Liam O'Brien</t>
        </is>
      </c>
      <c r="K979" s="70" t="n">
        <v>842000</v>
      </c>
      <c r="L979" s="71" t="n">
        <v>77.81999999999999</v>
      </c>
      <c r="M979" s="71" t="n">
        <v>65524440</v>
      </c>
      <c r="N979" s="71" t="n">
        <v>655244.4</v>
      </c>
      <c r="O979" s="71" t="n">
        <v>64869195.6</v>
      </c>
      <c r="P979" s="71" t="n">
        <v>15161766.18</v>
      </c>
      <c r="Q979" s="71" t="n">
        <v>49707429.42</v>
      </c>
      <c r="R979" t="inlineStr">
        <is>
          <t>Crude</t>
        </is>
      </c>
      <c r="S979" t="inlineStr">
        <is>
          <t>Yes</t>
        </is>
      </c>
      <c r="T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SA100971</t>
        </is>
      </c>
      <c r="B980" s="68" t="n">
        <v>45797</v>
      </c>
      <c r="C980" s="69" t="n">
        <v>2025</v>
      </c>
      <c r="D980" t="inlineStr">
        <is>
          <t>May</t>
        </is>
      </c>
      <c r="E980" t="inlineStr">
        <is>
          <t>Asia</t>
        </is>
      </c>
      <c r="F980" t="inlineStr">
        <is>
          <t>South Korea</t>
        </is>
      </c>
      <c r="G980" t="inlineStr">
        <is>
          <t>Arab Light</t>
        </is>
      </c>
      <c r="H980" t="inlineStr">
        <is>
          <t>Term contract</t>
        </is>
      </c>
      <c r="I980" t="inlineStr">
        <is>
          <t>Refiner</t>
        </is>
      </c>
      <c r="J980" t="inlineStr">
        <is>
          <t>Omar Haddad</t>
        </is>
      </c>
      <c r="K980" s="70" t="n">
        <v>1336000</v>
      </c>
      <c r="L980" s="71" t="n">
        <v>83.83</v>
      </c>
      <c r="M980" s="71" t="n">
        <v>111996880</v>
      </c>
      <c r="N980" s="71" t="n">
        <v>0</v>
      </c>
      <c r="O980" s="71" t="n">
        <v>111996880</v>
      </c>
      <c r="P980" s="71" t="n">
        <v>23675732.7</v>
      </c>
      <c r="Q980" s="71" t="n">
        <v>88321147.3</v>
      </c>
      <c r="R980" t="inlineStr">
        <is>
          <t>Crude</t>
        </is>
      </c>
      <c r="S980" t="inlineStr">
        <is>
          <t>Yes</t>
        </is>
      </c>
      <c r="T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SA100972</t>
        </is>
      </c>
      <c r="B981" s="68" t="n">
        <v>45797</v>
      </c>
      <c r="C981" s="69" t="n">
        <v>2025</v>
      </c>
      <c r="D981" t="inlineStr">
        <is>
          <t>May</t>
        </is>
      </c>
      <c r="E981" t="inlineStr">
        <is>
          <t>Asia</t>
        </is>
      </c>
      <c r="F981" t="inlineStr">
        <is>
          <t>Japan</t>
        </is>
      </c>
      <c r="G981" t="inlineStr">
        <is>
          <t>Arab Heavy</t>
        </is>
      </c>
      <c r="H981" t="inlineStr">
        <is>
          <t>Term contract</t>
        </is>
      </c>
      <c r="I981" t="inlineStr">
        <is>
          <t>National oil company</t>
        </is>
      </c>
      <c r="J981" t="inlineStr">
        <is>
          <t>Shraddha Kulkarni</t>
        </is>
      </c>
      <c r="K981" s="70" t="n">
        <v>641000</v>
      </c>
      <c r="L981" s="71" t="n">
        <v>74.83</v>
      </c>
      <c r="M981" s="71" t="n">
        <v>47966030</v>
      </c>
      <c r="N981" s="71" t="n">
        <v>0</v>
      </c>
      <c r="O981" s="71" t="n">
        <v>47966030</v>
      </c>
      <c r="P981" s="71" t="n">
        <v>11068427.69</v>
      </c>
      <c r="Q981" s="71" t="n">
        <v>36897602.31</v>
      </c>
      <c r="R981" t="inlineStr">
        <is>
          <t>Crude</t>
        </is>
      </c>
      <c r="S981" t="inlineStr">
        <is>
          <t>Yes</t>
        </is>
      </c>
      <c r="T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SA100973</t>
        </is>
      </c>
      <c r="B982" s="68" t="n">
        <v>45797</v>
      </c>
      <c r="C982" s="69" t="n">
        <v>2025</v>
      </c>
      <c r="D982" t="inlineStr">
        <is>
          <t>May</t>
        </is>
      </c>
      <c r="E982" t="inlineStr">
        <is>
          <t>Asia</t>
        </is>
      </c>
      <c r="F982" t="inlineStr">
        <is>
          <t>India</t>
        </is>
      </c>
      <c r="G982" t="inlineStr">
        <is>
          <t>Arab Heavy</t>
        </is>
      </c>
      <c r="H982" t="inlineStr">
        <is>
          <t>Spot</t>
        </is>
      </c>
      <c r="I982" t="inlineStr">
        <is>
          <t>Refiner</t>
        </is>
      </c>
      <c r="J982" t="inlineStr">
        <is>
          <t>Priya Nair</t>
        </is>
      </c>
      <c r="K982" s="70" t="n">
        <v>1059000</v>
      </c>
      <c r="L982" s="71" t="n">
        <v>76.36</v>
      </c>
      <c r="M982" s="71" t="n">
        <v>80865240</v>
      </c>
      <c r="N982" s="71" t="n">
        <v>0</v>
      </c>
      <c r="O982" s="71" t="n">
        <v>80865240</v>
      </c>
      <c r="P982" s="71" t="n">
        <v>19160811.83</v>
      </c>
      <c r="Q982" s="71" t="n">
        <v>61704428.17</v>
      </c>
      <c r="R982" t="inlineStr">
        <is>
          <t>Crude</t>
        </is>
      </c>
      <c r="S982" t="inlineStr">
        <is>
          <t>Yes</t>
        </is>
      </c>
      <c r="T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SA100974</t>
        </is>
      </c>
      <c r="B983" s="68" t="n">
        <v>45797</v>
      </c>
      <c r="C983" s="69" t="n">
        <v>2025</v>
      </c>
      <c r="D983" t="inlineStr">
        <is>
          <t>May</t>
        </is>
      </c>
      <c r="E983" t="inlineStr">
        <is>
          <t>Middle East</t>
        </is>
      </c>
      <c r="F983" t="inlineStr">
        <is>
          <t>Bahrain</t>
        </is>
      </c>
      <c r="G983" t="inlineStr">
        <is>
          <t>Arab Extra Light</t>
        </is>
      </c>
      <c r="H983" t="inlineStr">
        <is>
          <t>Term contract</t>
        </is>
      </c>
      <c r="I983" t="inlineStr">
        <is>
          <t>Trader</t>
        </is>
      </c>
      <c r="J983" t="inlineStr">
        <is>
          <t>Lucas Martin</t>
        </is>
      </c>
      <c r="K983" s="70" t="n">
        <v>420000</v>
      </c>
      <c r="L983" s="71" t="n">
        <v>76.16</v>
      </c>
      <c r="M983" s="71" t="n">
        <v>31987200</v>
      </c>
      <c r="N983" s="71" t="n">
        <v>0</v>
      </c>
      <c r="O983" s="71" t="n">
        <v>31987200</v>
      </c>
      <c r="P983" s="71" t="n">
        <v>7635419.83</v>
      </c>
      <c r="Q983" s="71" t="n">
        <v>24351780.17</v>
      </c>
      <c r="R983" t="inlineStr">
        <is>
          <t>Crude</t>
        </is>
      </c>
      <c r="S983" t="inlineStr">
        <is>
          <t>Yes</t>
        </is>
      </c>
      <c r="T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SA100975</t>
        </is>
      </c>
      <c r="B984" s="68" t="n">
        <v>45797</v>
      </c>
      <c r="C984" s="69" t="n">
        <v>2025</v>
      </c>
      <c r="D984" t="inlineStr">
        <is>
          <t>May</t>
        </is>
      </c>
      <c r="E984" t="inlineStr">
        <is>
          <t>Asia</t>
        </is>
      </c>
      <c r="F984" t="inlineStr">
        <is>
          <t>Japan</t>
        </is>
      </c>
      <c r="G984" t="inlineStr">
        <is>
          <t>Arab Heavy</t>
        </is>
      </c>
      <c r="H984" t="inlineStr">
        <is>
          <t>Term contract</t>
        </is>
      </c>
      <c r="I984" t="inlineStr">
        <is>
          <t>Refiner</t>
        </is>
      </c>
      <c r="J984" t="inlineStr">
        <is>
          <t>Omar Haddad</t>
        </is>
      </c>
      <c r="K984" s="70" t="n">
        <v>1033000</v>
      </c>
      <c r="L984" s="71" t="n">
        <v>75.97</v>
      </c>
      <c r="M984" s="71" t="n">
        <v>78477010</v>
      </c>
      <c r="N984" s="71" t="n">
        <v>784770.1</v>
      </c>
      <c r="O984" s="71" t="n">
        <v>77692239.90000001</v>
      </c>
      <c r="P984" s="71" t="n">
        <v>18993634.59</v>
      </c>
      <c r="Q984" s="71" t="n">
        <v>58698605.31</v>
      </c>
      <c r="R984" t="inlineStr">
        <is>
          <t>Crude</t>
        </is>
      </c>
      <c r="S984" t="inlineStr">
        <is>
          <t>Yes</t>
        </is>
      </c>
      <c r="T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SA100976</t>
        </is>
      </c>
      <c r="B985" s="68" t="n">
        <v>45798</v>
      </c>
      <c r="C985" s="69" t="n">
        <v>2025</v>
      </c>
      <c r="D985" t="inlineStr">
        <is>
          <t>May</t>
        </is>
      </c>
      <c r="E985" t="inlineStr">
        <is>
          <t>Europe</t>
        </is>
      </c>
      <c r="F985" t="inlineStr">
        <is>
          <t>Italy</t>
        </is>
      </c>
      <c r="G985" t="inlineStr">
        <is>
          <t>Arab Heavy</t>
        </is>
      </c>
      <c r="H985" t="inlineStr">
        <is>
          <t>Term contract</t>
        </is>
      </c>
      <c r="I985" t="inlineStr">
        <is>
          <t>National oil company</t>
        </is>
      </c>
      <c r="J985" t="inlineStr">
        <is>
          <t>Mei Lin</t>
        </is>
      </c>
      <c r="K985" s="70" t="n">
        <v>1370000</v>
      </c>
      <c r="L985" s="71" t="n">
        <v>78.87</v>
      </c>
      <c r="M985" s="71" t="n">
        <v>108051900</v>
      </c>
      <c r="N985" s="71" t="n">
        <v>0</v>
      </c>
      <c r="O985" s="71" t="n">
        <v>108051900</v>
      </c>
      <c r="P985" s="71" t="n">
        <v>24396636.16</v>
      </c>
      <c r="Q985" s="71" t="n">
        <v>83655263.84</v>
      </c>
      <c r="R985" t="inlineStr">
        <is>
          <t>Crude</t>
        </is>
      </c>
      <c r="S985" t="inlineStr">
        <is>
          <t>Yes</t>
        </is>
      </c>
      <c r="T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SA100977</t>
        </is>
      </c>
      <c r="B986" s="68" t="n">
        <v>45798</v>
      </c>
      <c r="C986" s="69" t="n">
        <v>2025</v>
      </c>
      <c r="D986" t="inlineStr">
        <is>
          <t>May</t>
        </is>
      </c>
      <c r="E986" t="inlineStr">
        <is>
          <t>Asia</t>
        </is>
      </c>
      <c r="F986" t="inlineStr">
        <is>
          <t>Japan</t>
        </is>
      </c>
      <c r="G986" t="inlineStr">
        <is>
          <t>Arab Extra Light</t>
        </is>
      </c>
      <c r="H986" t="inlineStr">
        <is>
          <t>Term contract</t>
        </is>
      </c>
      <c r="I986" t="inlineStr">
        <is>
          <t>Refiner</t>
        </is>
      </c>
      <c r="J986" t="inlineStr">
        <is>
          <t>Yuki Sato</t>
        </is>
      </c>
      <c r="K986" s="70" t="n">
        <v>734000</v>
      </c>
      <c r="L986" s="71" t="n">
        <v>79.23999999999999</v>
      </c>
      <c r="M986" s="71" t="n">
        <v>58162160</v>
      </c>
      <c r="N986" s="71" t="n">
        <v>1163243.2</v>
      </c>
      <c r="O986" s="71" t="n">
        <v>56998916.8</v>
      </c>
      <c r="P986" s="71" t="n">
        <v>13822248.89</v>
      </c>
      <c r="Q986" s="71" t="n">
        <v>43176667.91</v>
      </c>
      <c r="R986" t="inlineStr">
        <is>
          <t>Crude</t>
        </is>
      </c>
      <c r="S986" t="inlineStr">
        <is>
          <t>Yes</t>
        </is>
      </c>
      <c r="T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SA100978</t>
        </is>
      </c>
      <c r="B987" s="68" t="n">
        <v>45798</v>
      </c>
      <c r="C987" s="69" t="n">
        <v>2025</v>
      </c>
      <c r="D987" t="inlineStr">
        <is>
          <t>May</t>
        </is>
      </c>
      <c r="E987" t="inlineStr">
        <is>
          <t>Asia</t>
        </is>
      </c>
      <c r="F987" t="inlineStr">
        <is>
          <t>India</t>
        </is>
      </c>
      <c r="G987" t="inlineStr">
        <is>
          <t>Arab Medium</t>
        </is>
      </c>
      <c r="H987" t="inlineStr">
        <is>
          <t>Term contract</t>
        </is>
      </c>
      <c r="I987" t="inlineStr">
        <is>
          <t>National oil company</t>
        </is>
      </c>
      <c r="J987" t="inlineStr">
        <is>
          <t>Omar Haddad</t>
        </is>
      </c>
      <c r="K987" s="70" t="n">
        <v>448000</v>
      </c>
      <c r="L987" s="71" t="n">
        <v>84.98999999999999</v>
      </c>
      <c r="M987" s="71" t="n">
        <v>38075520</v>
      </c>
      <c r="N987" s="71" t="n">
        <v>380755.2</v>
      </c>
      <c r="O987" s="71" t="n">
        <v>37694764.8</v>
      </c>
      <c r="P987" s="71" t="n">
        <v>8145959.82</v>
      </c>
      <c r="Q987" s="71" t="n">
        <v>29548804.98</v>
      </c>
      <c r="R987" t="inlineStr">
        <is>
          <t>Crude</t>
        </is>
      </c>
      <c r="S987" t="inlineStr">
        <is>
          <t>Yes</t>
        </is>
      </c>
      <c r="T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SA100979</t>
        </is>
      </c>
      <c r="B988" s="68" t="n">
        <v>45798</v>
      </c>
      <c r="C988" s="69" t="n">
        <v>2025</v>
      </c>
      <c r="D988" t="inlineStr">
        <is>
          <t>May</t>
        </is>
      </c>
      <c r="E988" t="inlineStr">
        <is>
          <t>Asia</t>
        </is>
      </c>
      <c r="F988" t="inlineStr">
        <is>
          <t>Japan</t>
        </is>
      </c>
      <c r="G988" t="inlineStr">
        <is>
          <t>Arab Extra Light</t>
        </is>
      </c>
      <c r="H988" t="inlineStr">
        <is>
          <t>Term contract</t>
        </is>
      </c>
      <c r="I988" t="inlineStr">
        <is>
          <t>National oil company</t>
        </is>
      </c>
      <c r="J988" t="inlineStr">
        <is>
          <t>Liam O'Brien</t>
        </is>
      </c>
      <c r="K988" s="70" t="n">
        <v>1605000</v>
      </c>
      <c r="L988" s="71" t="n">
        <v>75.86</v>
      </c>
      <c r="M988" s="71" t="n">
        <v>121755300</v>
      </c>
      <c r="N988" s="71" t="n">
        <v>2435106</v>
      </c>
      <c r="O988" s="71" t="n">
        <v>119320194</v>
      </c>
      <c r="P988" s="71" t="n">
        <v>29552251.67</v>
      </c>
      <c r="Q988" s="71" t="n">
        <v>89767942.33</v>
      </c>
      <c r="R988" t="inlineStr">
        <is>
          <t>Crude</t>
        </is>
      </c>
      <c r="S988" t="inlineStr">
        <is>
          <t>Yes</t>
        </is>
      </c>
      <c r="T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SA100980</t>
        </is>
      </c>
      <c r="B989" s="68" t="n">
        <v>45798</v>
      </c>
      <c r="C989" s="69" t="n">
        <v>2025</v>
      </c>
      <c r="D989" t="inlineStr">
        <is>
          <t>May</t>
        </is>
      </c>
      <c r="E989" t="inlineStr">
        <is>
          <t>Middle East</t>
        </is>
      </c>
      <c r="F989" t="inlineStr">
        <is>
          <t>Bahrain</t>
        </is>
      </c>
      <c r="G989" t="inlineStr">
        <is>
          <t>Arab Light</t>
        </is>
      </c>
      <c r="H989" t="inlineStr">
        <is>
          <t>Term contract</t>
        </is>
      </c>
      <c r="I989" t="inlineStr">
        <is>
          <t>Refiner</t>
        </is>
      </c>
      <c r="J989" t="inlineStr">
        <is>
          <t>Omar Haddad</t>
        </is>
      </c>
      <c r="K989" s="70" t="n">
        <v>1946000</v>
      </c>
      <c r="L989" s="71" t="n">
        <v>85.59999999999999</v>
      </c>
      <c r="M989" s="71" t="n">
        <v>166577600</v>
      </c>
      <c r="N989" s="71" t="n">
        <v>0</v>
      </c>
      <c r="O989" s="71" t="n">
        <v>166577600</v>
      </c>
      <c r="P989" s="71" t="n">
        <v>34778855.76</v>
      </c>
      <c r="Q989" s="71" t="n">
        <v>131798744.24</v>
      </c>
      <c r="R989" t="inlineStr">
        <is>
          <t>Crude</t>
        </is>
      </c>
      <c r="S989" t="inlineStr">
        <is>
          <t>Yes</t>
        </is>
      </c>
      <c r="T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SA100981</t>
        </is>
      </c>
      <c r="B990" s="68" t="n">
        <v>45798</v>
      </c>
      <c r="C990" s="69" t="n">
        <v>2025</v>
      </c>
      <c r="D990" t="inlineStr">
        <is>
          <t>May</t>
        </is>
      </c>
      <c r="E990" t="inlineStr">
        <is>
          <t>Asia</t>
        </is>
      </c>
      <c r="F990" t="inlineStr">
        <is>
          <t>Japan</t>
        </is>
      </c>
      <c r="G990" t="inlineStr">
        <is>
          <t>Arab Extra Light</t>
        </is>
      </c>
      <c r="H990" t="inlineStr">
        <is>
          <t>Spot</t>
        </is>
      </c>
      <c r="I990" t="inlineStr">
        <is>
          <t>Trader</t>
        </is>
      </c>
      <c r="J990" t="inlineStr">
        <is>
          <t>Zoya Ahmed</t>
        </is>
      </c>
      <c r="K990" s="70" t="n">
        <v>803000</v>
      </c>
      <c r="L990" s="71" t="n">
        <v>75.93000000000001</v>
      </c>
      <c r="M990" s="71" t="n">
        <v>60971790</v>
      </c>
      <c r="N990" s="71" t="n">
        <v>0</v>
      </c>
      <c r="O990" s="71" t="n">
        <v>60971790</v>
      </c>
      <c r="P990" s="71" t="n">
        <v>14416873.1</v>
      </c>
      <c r="Q990" s="71" t="n">
        <v>46554916.9</v>
      </c>
      <c r="R990" t="inlineStr">
        <is>
          <t>Crude</t>
        </is>
      </c>
      <c r="S990" t="inlineStr">
        <is>
          <t>Yes</t>
        </is>
      </c>
      <c r="T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SA100982</t>
        </is>
      </c>
      <c r="B991" s="68" t="n">
        <v>45798</v>
      </c>
      <c r="C991" s="69" t="n">
        <v>2025</v>
      </c>
      <c r="D991" t="inlineStr">
        <is>
          <t>May</t>
        </is>
      </c>
      <c r="E991" t="inlineStr">
        <is>
          <t>Asia</t>
        </is>
      </c>
      <c r="F991" t="inlineStr">
        <is>
          <t>India</t>
        </is>
      </c>
      <c r="G991" t="inlineStr">
        <is>
          <t>Arab Heavy</t>
        </is>
      </c>
      <c r="H991" t="inlineStr">
        <is>
          <t>Term contract</t>
        </is>
      </c>
      <c r="I991" t="inlineStr">
        <is>
          <t>Refiner</t>
        </is>
      </c>
      <c r="J991" t="inlineStr">
        <is>
          <t>Lucas Martin</t>
        </is>
      </c>
      <c r="K991" s="70" t="n">
        <v>1571000</v>
      </c>
      <c r="L991" s="71" t="n">
        <v>74.53</v>
      </c>
      <c r="M991" s="71" t="n">
        <v>117086630</v>
      </c>
      <c r="N991" s="71" t="n">
        <v>0</v>
      </c>
      <c r="O991" s="71" t="n">
        <v>117086630</v>
      </c>
      <c r="P991" s="71" t="n">
        <v>28579172.7</v>
      </c>
      <c r="Q991" s="71" t="n">
        <v>88507457.3</v>
      </c>
      <c r="R991" t="inlineStr">
        <is>
          <t>Crude</t>
        </is>
      </c>
      <c r="S991" t="inlineStr">
        <is>
          <t>Yes</t>
        </is>
      </c>
      <c r="T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SA100983</t>
        </is>
      </c>
      <c r="B992" s="68" t="n">
        <v>45798</v>
      </c>
      <c r="C992" s="69" t="n">
        <v>2025</v>
      </c>
      <c r="D992" t="inlineStr">
        <is>
          <t>May</t>
        </is>
      </c>
      <c r="E992" t="inlineStr">
        <is>
          <t>Asia</t>
        </is>
      </c>
      <c r="F992" t="inlineStr">
        <is>
          <t>China</t>
        </is>
      </c>
      <c r="G992" t="inlineStr">
        <is>
          <t>Arab Extra Light</t>
        </is>
      </c>
      <c r="H992" t="inlineStr">
        <is>
          <t>Spot</t>
        </is>
      </c>
      <c r="I992" t="inlineStr">
        <is>
          <t>Refiner</t>
        </is>
      </c>
      <c r="J992" t="inlineStr">
        <is>
          <t>Sophie Müller</t>
        </is>
      </c>
      <c r="K992" s="70" t="n">
        <v>462000</v>
      </c>
      <c r="L992" s="71" t="n">
        <v>80.2</v>
      </c>
      <c r="M992" s="71" t="n">
        <v>37052400</v>
      </c>
      <c r="N992" s="71" t="n">
        <v>741048</v>
      </c>
      <c r="O992" s="71" t="n">
        <v>36311352</v>
      </c>
      <c r="P992" s="71" t="n">
        <v>8569594.539999999</v>
      </c>
      <c r="Q992" s="71" t="n">
        <v>27741757.46</v>
      </c>
      <c r="R992" t="inlineStr">
        <is>
          <t>Crude</t>
        </is>
      </c>
      <c r="S992" t="inlineStr">
        <is>
          <t>Yes</t>
        </is>
      </c>
      <c r="T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SA100984</t>
        </is>
      </c>
      <c r="B993" s="68" t="n">
        <v>45799</v>
      </c>
      <c r="C993" s="69" t="n">
        <v>2025</v>
      </c>
      <c r="D993" t="inlineStr">
        <is>
          <t>May</t>
        </is>
      </c>
      <c r="E993" t="inlineStr">
        <is>
          <t>Asia</t>
        </is>
      </c>
      <c r="F993" t="inlineStr">
        <is>
          <t>Japan</t>
        </is>
      </c>
      <c r="G993" t="inlineStr">
        <is>
          <t>Arab Light</t>
        </is>
      </c>
      <c r="H993" t="inlineStr">
        <is>
          <t>Spot</t>
        </is>
      </c>
      <c r="I993" t="inlineStr">
        <is>
          <t>National oil company</t>
        </is>
      </c>
      <c r="J993" t="inlineStr">
        <is>
          <t>Zoya Ahmed</t>
        </is>
      </c>
      <c r="K993" s="70" t="n">
        <v>787000</v>
      </c>
      <c r="L993" s="71" t="n">
        <v>78.23</v>
      </c>
      <c r="M993" s="71" t="n">
        <v>61567010</v>
      </c>
      <c r="N993" s="71" t="n">
        <v>0</v>
      </c>
      <c r="O993" s="71" t="n">
        <v>61567010</v>
      </c>
      <c r="P993" s="71" t="n">
        <v>14071542.12</v>
      </c>
      <c r="Q993" s="71" t="n">
        <v>47495467.88</v>
      </c>
      <c r="R993" t="inlineStr">
        <is>
          <t>Crude</t>
        </is>
      </c>
      <c r="S993" t="inlineStr">
        <is>
          <t>Yes</t>
        </is>
      </c>
      <c r="T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SA100985</t>
        </is>
      </c>
      <c r="B994" s="68" t="n">
        <v>45799</v>
      </c>
      <c r="C994" s="69" t="n">
        <v>2025</v>
      </c>
      <c r="D994" t="inlineStr">
        <is>
          <t>May</t>
        </is>
      </c>
      <c r="E994" t="inlineStr">
        <is>
          <t>Middle East</t>
        </is>
      </c>
      <c r="F994" t="inlineStr">
        <is>
          <t>UAE</t>
        </is>
      </c>
      <c r="G994" t="inlineStr">
        <is>
          <t>Arab Light</t>
        </is>
      </c>
      <c r="H994" t="inlineStr">
        <is>
          <t>Term contract</t>
        </is>
      </c>
      <c r="I994" t="inlineStr">
        <is>
          <t>National oil company</t>
        </is>
      </c>
      <c r="J994" t="inlineStr">
        <is>
          <t>Kofi Mensah</t>
        </is>
      </c>
      <c r="K994" s="70" t="n">
        <v>1816000</v>
      </c>
      <c r="L994" s="71" t="n">
        <v>79.20999999999999</v>
      </c>
      <c r="M994" s="71" t="n">
        <v>143845360</v>
      </c>
      <c r="N994" s="71" t="n">
        <v>2876907.2</v>
      </c>
      <c r="O994" s="71" t="n">
        <v>140968452.8</v>
      </c>
      <c r="P994" s="71" t="n">
        <v>33206494.76</v>
      </c>
      <c r="Q994" s="71" t="n">
        <v>107761958.04</v>
      </c>
      <c r="R994" t="inlineStr">
        <is>
          <t>Crude</t>
        </is>
      </c>
      <c r="S994" t="inlineStr">
        <is>
          <t>Yes</t>
        </is>
      </c>
      <c r="T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SA100986</t>
        </is>
      </c>
      <c r="B995" s="68" t="n">
        <v>45799</v>
      </c>
      <c r="C995" s="69" t="n">
        <v>2025</v>
      </c>
      <c r="D995" t="inlineStr">
        <is>
          <t>May</t>
        </is>
      </c>
      <c r="E995" t="inlineStr">
        <is>
          <t>Europe</t>
        </is>
      </c>
      <c r="F995" t="inlineStr">
        <is>
          <t>Netherlands</t>
        </is>
      </c>
      <c r="G995" t="inlineStr">
        <is>
          <t>Arab Heavy</t>
        </is>
      </c>
      <c r="H995" t="inlineStr">
        <is>
          <t>Spot</t>
        </is>
      </c>
      <c r="I995" t="inlineStr">
        <is>
          <t>National oil company</t>
        </is>
      </c>
      <c r="J995" t="inlineStr">
        <is>
          <t>Aisha Bello</t>
        </is>
      </c>
      <c r="K995" s="70" t="n">
        <v>1041000</v>
      </c>
      <c r="L995" s="71" t="n">
        <v>77.98</v>
      </c>
      <c r="M995" s="71" t="n">
        <v>81177180</v>
      </c>
      <c r="N995" s="71" t="n">
        <v>0</v>
      </c>
      <c r="O995" s="71" t="n">
        <v>81177180</v>
      </c>
      <c r="P995" s="71" t="n">
        <v>17849121.05</v>
      </c>
      <c r="Q995" s="71" t="n">
        <v>63328058.95</v>
      </c>
      <c r="R995" t="inlineStr">
        <is>
          <t>Crude</t>
        </is>
      </c>
      <c r="S995" t="inlineStr">
        <is>
          <t>Yes</t>
        </is>
      </c>
      <c r="T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SA100987</t>
        </is>
      </c>
      <c r="B996" s="68" t="n">
        <v>45799</v>
      </c>
      <c r="C996" s="69" t="n">
        <v>2025</v>
      </c>
      <c r="D996" t="inlineStr">
        <is>
          <t>May</t>
        </is>
      </c>
      <c r="E996" t="inlineStr">
        <is>
          <t>Asia</t>
        </is>
      </c>
      <c r="F996" t="inlineStr">
        <is>
          <t>China</t>
        </is>
      </c>
      <c r="G996" t="inlineStr">
        <is>
          <t>Arab Extra Light</t>
        </is>
      </c>
      <c r="H996" t="inlineStr">
        <is>
          <t>Term contract</t>
        </is>
      </c>
      <c r="I996" t="inlineStr">
        <is>
          <t>Refiner</t>
        </is>
      </c>
      <c r="J996" t="inlineStr">
        <is>
          <t>Sara Rossi</t>
        </is>
      </c>
      <c r="K996" s="70" t="n">
        <v>1964000</v>
      </c>
      <c r="L996" s="71" t="n">
        <v>78.86</v>
      </c>
      <c r="M996" s="71" t="n">
        <v>154881040</v>
      </c>
      <c r="N996" s="71" t="n">
        <v>0</v>
      </c>
      <c r="O996" s="71" t="n">
        <v>154881040</v>
      </c>
      <c r="P996" s="71" t="n">
        <v>35099671.84</v>
      </c>
      <c r="Q996" s="71" t="n">
        <v>119781368.16</v>
      </c>
      <c r="R996" t="inlineStr">
        <is>
          <t>Crude</t>
        </is>
      </c>
      <c r="S996" t="inlineStr">
        <is>
          <t>Yes</t>
        </is>
      </c>
      <c r="T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SA100988</t>
        </is>
      </c>
      <c r="B997" s="68" t="n">
        <v>45799</v>
      </c>
      <c r="C997" s="69" t="n">
        <v>2025</v>
      </c>
      <c r="D997" t="inlineStr">
        <is>
          <t>May</t>
        </is>
      </c>
      <c r="E997" t="inlineStr">
        <is>
          <t>Asia</t>
        </is>
      </c>
      <c r="F997" t="inlineStr">
        <is>
          <t>Japan</t>
        </is>
      </c>
      <c r="G997" t="inlineStr">
        <is>
          <t>Arab Extra Light</t>
        </is>
      </c>
      <c r="H997" t="inlineStr">
        <is>
          <t>Term contract</t>
        </is>
      </c>
      <c r="I997" t="inlineStr">
        <is>
          <t>National oil company</t>
        </is>
      </c>
      <c r="J997" t="inlineStr">
        <is>
          <t>Emma Clarke</t>
        </is>
      </c>
      <c r="K997" s="70" t="n">
        <v>1719000</v>
      </c>
      <c r="L997" s="71" t="n">
        <v>90.75</v>
      </c>
      <c r="M997" s="71" t="n">
        <v>155999250</v>
      </c>
      <c r="N997" s="71" t="n">
        <v>3119985</v>
      </c>
      <c r="O997" s="71" t="n">
        <v>152879265</v>
      </c>
      <c r="P997" s="71" t="n">
        <v>30861247.78</v>
      </c>
      <c r="Q997" s="71" t="n">
        <v>122018017.22</v>
      </c>
      <c r="R997" t="inlineStr">
        <is>
          <t>Crude</t>
        </is>
      </c>
      <c r="S997" t="inlineStr">
        <is>
          <t>Yes</t>
        </is>
      </c>
      <c r="T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SA100989</t>
        </is>
      </c>
      <c r="B998" s="68" t="n">
        <v>45799</v>
      </c>
      <c r="C998" s="69" t="n">
        <v>2025</v>
      </c>
      <c r="D998" t="inlineStr">
        <is>
          <t>May</t>
        </is>
      </c>
      <c r="E998" t="inlineStr">
        <is>
          <t>Middle East</t>
        </is>
      </c>
      <c r="F998" t="inlineStr">
        <is>
          <t>Saudi Arabia</t>
        </is>
      </c>
      <c r="G998" t="inlineStr">
        <is>
          <t>Arab Light</t>
        </is>
      </c>
      <c r="H998" t="inlineStr">
        <is>
          <t>Domestic</t>
        </is>
      </c>
      <c r="I998" t="inlineStr">
        <is>
          <t>National oil company</t>
        </is>
      </c>
      <c r="J998" t="inlineStr">
        <is>
          <t>Wei Chen</t>
        </is>
      </c>
      <c r="K998" s="70" t="n">
        <v>528000</v>
      </c>
      <c r="L998" s="71" t="n">
        <v>77.95999999999999</v>
      </c>
      <c r="M998" s="71" t="n">
        <v>41162880</v>
      </c>
      <c r="N998" s="71" t="n">
        <v>0</v>
      </c>
      <c r="O998" s="71" t="n">
        <v>41162880</v>
      </c>
      <c r="P998" s="71" t="n">
        <v>9531140.77</v>
      </c>
      <c r="Q998" s="71" t="n">
        <v>31631739.23</v>
      </c>
      <c r="R998" t="inlineStr">
        <is>
          <t>Crude</t>
        </is>
      </c>
      <c r="S998" t="inlineStr">
        <is>
          <t>No</t>
        </is>
      </c>
      <c r="T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SA100990</t>
        </is>
      </c>
      <c r="B999" s="68" t="n">
        <v>45799</v>
      </c>
      <c r="C999" s="69" t="n">
        <v>2025</v>
      </c>
      <c r="D999" t="inlineStr">
        <is>
          <t>May</t>
        </is>
      </c>
      <c r="E999" t="inlineStr">
        <is>
          <t>Middle East</t>
        </is>
      </c>
      <c r="F999" t="inlineStr">
        <is>
          <t>Bahrain</t>
        </is>
      </c>
      <c r="G999" t="inlineStr">
        <is>
          <t>Arab Medium</t>
        </is>
      </c>
      <c r="H999" t="inlineStr">
        <is>
          <t>Term contract</t>
        </is>
      </c>
      <c r="I999" t="inlineStr">
        <is>
          <t>National oil company</t>
        </is>
      </c>
      <c r="J999" t="inlineStr">
        <is>
          <t>Hiroshi Tanaka</t>
        </is>
      </c>
      <c r="K999" s="70" t="n">
        <v>631000</v>
      </c>
      <c r="L999" s="71" t="n">
        <v>83.45</v>
      </c>
      <c r="M999" s="71" t="n">
        <v>52656950</v>
      </c>
      <c r="N999" s="71" t="n">
        <v>526569.5</v>
      </c>
      <c r="O999" s="71" t="n">
        <v>52130380.5</v>
      </c>
      <c r="P999" s="71" t="n">
        <v>10842481.75</v>
      </c>
      <c r="Q999" s="71" t="n">
        <v>41287898.75</v>
      </c>
      <c r="R999" t="inlineStr">
        <is>
          <t>Crude</t>
        </is>
      </c>
      <c r="S999" t="inlineStr">
        <is>
          <t>Yes</t>
        </is>
      </c>
      <c r="T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SA100991</t>
        </is>
      </c>
      <c r="B1000" s="68" t="n">
        <v>45799</v>
      </c>
      <c r="C1000" s="69" t="n">
        <v>2025</v>
      </c>
      <c r="D1000" t="inlineStr">
        <is>
          <t>May</t>
        </is>
      </c>
      <c r="E1000" t="inlineStr">
        <is>
          <t>Europe</t>
        </is>
      </c>
      <c r="F1000" t="inlineStr">
        <is>
          <t>France</t>
        </is>
      </c>
      <c r="G1000" t="inlineStr">
        <is>
          <t>Arab Light</t>
        </is>
      </c>
      <c r="H1000" t="inlineStr">
        <is>
          <t>Term contract</t>
        </is>
      </c>
      <c r="I1000" t="inlineStr">
        <is>
          <t>Refiner</t>
        </is>
      </c>
      <c r="J1000" t="inlineStr">
        <is>
          <t>Arjun Mehta</t>
        </is>
      </c>
      <c r="K1000" s="70" t="n">
        <v>579000</v>
      </c>
      <c r="L1000" s="71" t="n">
        <v>80.61</v>
      </c>
      <c r="M1000" s="71" t="n">
        <v>46673190</v>
      </c>
      <c r="N1000" s="71" t="n">
        <v>0</v>
      </c>
      <c r="O1000" s="71" t="n">
        <v>46673190</v>
      </c>
      <c r="P1000" s="71" t="n">
        <v>10839417.83</v>
      </c>
      <c r="Q1000" s="71" t="n">
        <v>35833772.17</v>
      </c>
      <c r="R1000" t="inlineStr">
        <is>
          <t>Crude</t>
        </is>
      </c>
      <c r="S1000" t="inlineStr">
        <is>
          <t>Yes</t>
        </is>
      </c>
      <c r="T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SA100992</t>
        </is>
      </c>
      <c r="B1001" s="68" t="n">
        <v>45799</v>
      </c>
      <c r="C1001" s="69" t="n">
        <v>2025</v>
      </c>
      <c r="D1001" t="inlineStr">
        <is>
          <t>May</t>
        </is>
      </c>
      <c r="E1001" t="inlineStr">
        <is>
          <t>Asia</t>
        </is>
      </c>
      <c r="F1001" t="inlineStr">
        <is>
          <t>Japan</t>
        </is>
      </c>
      <c r="G1001" t="inlineStr">
        <is>
          <t>Arab Light</t>
        </is>
      </c>
      <c r="H1001" t="inlineStr">
        <is>
          <t>Spot</t>
        </is>
      </c>
      <c r="I1001" t="inlineStr">
        <is>
          <t>National oil company</t>
        </is>
      </c>
      <c r="J1001" t="inlineStr">
        <is>
          <t>Yuki Sato</t>
        </is>
      </c>
      <c r="K1001" s="70" t="n">
        <v>1379000</v>
      </c>
      <c r="L1001" s="71" t="n">
        <v>89.83</v>
      </c>
      <c r="M1001" s="71" t="n">
        <v>123875570</v>
      </c>
      <c r="N1001" s="71" t="n">
        <v>2477511.4</v>
      </c>
      <c r="O1001" s="71" t="n">
        <v>121398058.6</v>
      </c>
      <c r="P1001" s="71" t="n">
        <v>25457898.67</v>
      </c>
      <c r="Q1001" s="71" t="n">
        <v>95940159.93000001</v>
      </c>
      <c r="R1001" t="inlineStr">
        <is>
          <t>Crude</t>
        </is>
      </c>
      <c r="S1001" t="inlineStr">
        <is>
          <t>Yes</t>
        </is>
      </c>
      <c r="T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SA100993</t>
        </is>
      </c>
      <c r="B1002" s="68" t="n">
        <v>45799</v>
      </c>
      <c r="C1002" s="69" t="n">
        <v>2025</v>
      </c>
      <c r="D1002" t="inlineStr">
        <is>
          <t>May</t>
        </is>
      </c>
      <c r="E1002" t="inlineStr">
        <is>
          <t>Middle East</t>
        </is>
      </c>
      <c r="F1002" t="inlineStr">
        <is>
          <t>Bahrain</t>
        </is>
      </c>
      <c r="G1002" t="inlineStr">
        <is>
          <t>Gasoline</t>
        </is>
      </c>
      <c r="H1002" t="inlineStr">
        <is>
          <t>Spot</t>
        </is>
      </c>
      <c r="I1002" t="inlineStr">
        <is>
          <t>Refiner</t>
        </is>
      </c>
      <c r="J1002" t="inlineStr">
        <is>
          <t>Yuki Sato</t>
        </is>
      </c>
      <c r="K1002" s="70" t="n">
        <v>97000</v>
      </c>
      <c r="L1002" s="71" t="n">
        <v>91.76000000000001</v>
      </c>
      <c r="M1002" s="71" t="n">
        <v>8900720</v>
      </c>
      <c r="N1002" s="71" t="n">
        <v>0</v>
      </c>
      <c r="O1002" s="71" t="n">
        <v>8900720</v>
      </c>
      <c r="P1002" s="71" t="n">
        <v>7044271.11</v>
      </c>
      <c r="Q1002" s="71" t="n">
        <v>1856448.89</v>
      </c>
      <c r="R1002" t="inlineStr">
        <is>
          <t>Refined</t>
        </is>
      </c>
      <c r="S1002" t="inlineStr">
        <is>
          <t>Yes</t>
        </is>
      </c>
      <c r="T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SA100994</t>
        </is>
      </c>
      <c r="B1003" s="68" t="n">
        <v>45799</v>
      </c>
      <c r="C1003" s="69" t="n">
        <v>2025</v>
      </c>
      <c r="D1003" t="inlineStr">
        <is>
          <t>May</t>
        </is>
      </c>
      <c r="E1003" t="inlineStr">
        <is>
          <t>Middle East</t>
        </is>
      </c>
      <c r="F1003" t="inlineStr">
        <is>
          <t>Bahrain</t>
        </is>
      </c>
      <c r="G1003" t="inlineStr">
        <is>
          <t>Arab Light</t>
        </is>
      </c>
      <c r="H1003" t="inlineStr">
        <is>
          <t>Term contract</t>
        </is>
      </c>
      <c r="I1003" t="inlineStr">
        <is>
          <t>National oil company</t>
        </is>
      </c>
      <c r="J1003" t="inlineStr">
        <is>
          <t>Emma Clarke</t>
        </is>
      </c>
      <c r="K1003" s="70" t="n">
        <v>529000</v>
      </c>
      <c r="L1003" s="71" t="n">
        <v>74.55</v>
      </c>
      <c r="M1003" s="71" t="n">
        <v>39436950</v>
      </c>
      <c r="N1003" s="71" t="n">
        <v>788739</v>
      </c>
      <c r="O1003" s="71" t="n">
        <v>38648211</v>
      </c>
      <c r="P1003" s="71" t="n">
        <v>9628254.9</v>
      </c>
      <c r="Q1003" s="71" t="n">
        <v>29019956.1</v>
      </c>
      <c r="R1003" t="inlineStr">
        <is>
          <t>Crude</t>
        </is>
      </c>
      <c r="S1003" t="inlineStr">
        <is>
          <t>Yes</t>
        </is>
      </c>
      <c r="T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SA100995</t>
        </is>
      </c>
      <c r="B1004" s="68" t="n">
        <v>45799</v>
      </c>
      <c r="C1004" s="69" t="n">
        <v>2025</v>
      </c>
      <c r="D1004" t="inlineStr">
        <is>
          <t>May</t>
        </is>
      </c>
      <c r="E1004" t="inlineStr">
        <is>
          <t>Asia</t>
        </is>
      </c>
      <c r="F1004" t="inlineStr">
        <is>
          <t>Japan</t>
        </is>
      </c>
      <c r="G1004" t="inlineStr">
        <is>
          <t>Arab Extra Light</t>
        </is>
      </c>
      <c r="H1004" t="inlineStr">
        <is>
          <t>Term contract</t>
        </is>
      </c>
      <c r="I1004" t="inlineStr">
        <is>
          <t>Refiner</t>
        </is>
      </c>
      <c r="J1004" t="inlineStr">
        <is>
          <t>Mei Lin</t>
        </is>
      </c>
      <c r="K1004" s="70" t="n">
        <v>636000</v>
      </c>
      <c r="L1004" s="71" t="n">
        <v>82.59</v>
      </c>
      <c r="M1004" s="71" t="n">
        <v>52527240</v>
      </c>
      <c r="N1004" s="71" t="n">
        <v>0</v>
      </c>
      <c r="O1004" s="71" t="n">
        <v>52527240</v>
      </c>
      <c r="P1004" s="71" t="n">
        <v>11581378.51</v>
      </c>
      <c r="Q1004" s="71" t="n">
        <v>40945861.49</v>
      </c>
      <c r="R1004" t="inlineStr">
        <is>
          <t>Crude</t>
        </is>
      </c>
      <c r="S1004" t="inlineStr">
        <is>
          <t>Yes</t>
        </is>
      </c>
      <c r="T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SA100996</t>
        </is>
      </c>
      <c r="B1005" s="68" t="n">
        <v>45800</v>
      </c>
      <c r="C1005" s="69" t="n">
        <v>2025</v>
      </c>
      <c r="D1005" t="inlineStr">
        <is>
          <t>May</t>
        </is>
      </c>
      <c r="E1005" t="inlineStr">
        <is>
          <t>North America</t>
        </is>
      </c>
      <c r="F1005" t="inlineStr">
        <is>
          <t>USA</t>
        </is>
      </c>
      <c r="G1005" t="inlineStr">
        <is>
          <t>Jet fuel</t>
        </is>
      </c>
      <c r="H1005" t="inlineStr">
        <is>
          <t>Spot</t>
        </is>
      </c>
      <c r="I1005" t="inlineStr">
        <is>
          <t>Refiner</t>
        </is>
      </c>
      <c r="J1005" t="inlineStr">
        <is>
          <t>Omar Haddad</t>
        </is>
      </c>
      <c r="K1005" s="70" t="n">
        <v>374000</v>
      </c>
      <c r="L1005" s="71" t="n">
        <v>103.97</v>
      </c>
      <c r="M1005" s="71" t="n">
        <v>38884780</v>
      </c>
      <c r="N1005" s="71" t="n">
        <v>777695.6</v>
      </c>
      <c r="O1005" s="71" t="n">
        <v>38107084.4</v>
      </c>
      <c r="P1005" s="71" t="n">
        <v>26351452.16</v>
      </c>
      <c r="Q1005" s="71" t="n">
        <v>11755632.24</v>
      </c>
      <c r="R1005" t="inlineStr">
        <is>
          <t>Refined</t>
        </is>
      </c>
      <c r="S1005" t="inlineStr">
        <is>
          <t>Yes</t>
        </is>
      </c>
      <c r="T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SA100997</t>
        </is>
      </c>
      <c r="B1006" s="68" t="n">
        <v>45800</v>
      </c>
      <c r="C1006" s="69" t="n">
        <v>2025</v>
      </c>
      <c r="D1006" t="inlineStr">
        <is>
          <t>May</t>
        </is>
      </c>
      <c r="E1006" t="inlineStr">
        <is>
          <t>Middle East</t>
        </is>
      </c>
      <c r="F1006" t="inlineStr">
        <is>
          <t>Saudi Arabia</t>
        </is>
      </c>
      <c r="G1006" t="inlineStr">
        <is>
          <t>Jet fuel</t>
        </is>
      </c>
      <c r="H1006" t="inlineStr">
        <is>
          <t>Domestic</t>
        </is>
      </c>
      <c r="I1006" t="inlineStr">
        <is>
          <t>National oil company</t>
        </is>
      </c>
      <c r="J1006" t="inlineStr">
        <is>
          <t>Liam O'Brien</t>
        </is>
      </c>
      <c r="K1006" s="70" t="n">
        <v>384000</v>
      </c>
      <c r="L1006" s="71" t="n">
        <v>102.67</v>
      </c>
      <c r="M1006" s="71" t="n">
        <v>39425280</v>
      </c>
      <c r="N1006" s="71" t="n">
        <v>788505.6</v>
      </c>
      <c r="O1006" s="71" t="n">
        <v>38636774.4</v>
      </c>
      <c r="P1006" s="71" t="n">
        <v>27017929.41</v>
      </c>
      <c r="Q1006" s="71" t="n">
        <v>11618844.99</v>
      </c>
      <c r="R1006" t="inlineStr">
        <is>
          <t>Refined</t>
        </is>
      </c>
      <c r="S1006" t="inlineStr">
        <is>
          <t>No</t>
        </is>
      </c>
      <c r="T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SA100998</t>
        </is>
      </c>
      <c r="B1007" s="68" t="n">
        <v>45800</v>
      </c>
      <c r="C1007" s="69" t="n">
        <v>2025</v>
      </c>
      <c r="D1007" t="inlineStr">
        <is>
          <t>May</t>
        </is>
      </c>
      <c r="E1007" t="inlineStr">
        <is>
          <t>North America</t>
        </is>
      </c>
      <c r="F1007" t="inlineStr">
        <is>
          <t>USA</t>
        </is>
      </c>
      <c r="G1007" t="inlineStr">
        <is>
          <t>Jet fuel</t>
        </is>
      </c>
      <c r="H1007" t="inlineStr">
        <is>
          <t>Term contract</t>
        </is>
      </c>
      <c r="I1007" t="inlineStr">
        <is>
          <t>Refiner</t>
        </is>
      </c>
      <c r="J1007" t="inlineStr">
        <is>
          <t>Ana Costa</t>
        </is>
      </c>
      <c r="K1007" s="70" t="n">
        <v>433000</v>
      </c>
      <c r="L1007" s="71" t="n">
        <v>100.98</v>
      </c>
      <c r="M1007" s="71" t="n">
        <v>43724340</v>
      </c>
      <c r="N1007" s="71" t="n">
        <v>0</v>
      </c>
      <c r="O1007" s="71" t="n">
        <v>43724340</v>
      </c>
      <c r="P1007" s="71" t="n">
        <v>32129469.62</v>
      </c>
      <c r="Q1007" s="71" t="n">
        <v>11594870.38</v>
      </c>
      <c r="R1007" t="inlineStr">
        <is>
          <t>Refined</t>
        </is>
      </c>
      <c r="S1007" t="inlineStr">
        <is>
          <t>Yes</t>
        </is>
      </c>
      <c r="T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SA100999</t>
        </is>
      </c>
      <c r="B1008" s="68" t="n">
        <v>45800</v>
      </c>
      <c r="C1008" s="69" t="n">
        <v>2025</v>
      </c>
      <c r="D1008" t="inlineStr">
        <is>
          <t>May</t>
        </is>
      </c>
      <c r="E1008" t="inlineStr">
        <is>
          <t>Europe</t>
        </is>
      </c>
      <c r="F1008" t="inlineStr">
        <is>
          <t>Netherlands</t>
        </is>
      </c>
      <c r="G1008" t="inlineStr">
        <is>
          <t>Arab Light</t>
        </is>
      </c>
      <c r="H1008" t="inlineStr">
        <is>
          <t>Term contract</t>
        </is>
      </c>
      <c r="I1008" t="inlineStr">
        <is>
          <t>National oil company</t>
        </is>
      </c>
      <c r="J1008" t="inlineStr">
        <is>
          <t>Ravindra Patil</t>
        </is>
      </c>
      <c r="K1008" s="70" t="n">
        <v>1420000</v>
      </c>
      <c r="L1008" s="71" t="n">
        <v>80.78</v>
      </c>
      <c r="M1008" s="71" t="n">
        <v>114707600</v>
      </c>
      <c r="N1008" s="71" t="n">
        <v>2294152</v>
      </c>
      <c r="O1008" s="71" t="n">
        <v>112413448</v>
      </c>
      <c r="P1008" s="71" t="n">
        <v>26120856.77</v>
      </c>
      <c r="Q1008" s="71" t="n">
        <v>86292591.23</v>
      </c>
      <c r="R1008" t="inlineStr">
        <is>
          <t>Crude</t>
        </is>
      </c>
      <c r="S1008" t="inlineStr">
        <is>
          <t>Yes</t>
        </is>
      </c>
      <c r="T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SA101000</t>
        </is>
      </c>
      <c r="B1009" s="68" t="n">
        <v>45800</v>
      </c>
      <c r="C1009" s="69" t="n">
        <v>2025</v>
      </c>
      <c r="D1009" t="inlineStr">
        <is>
          <t>May</t>
        </is>
      </c>
      <c r="E1009" t="inlineStr">
        <is>
          <t>Asia</t>
        </is>
      </c>
      <c r="F1009" t="inlineStr">
        <is>
          <t>India</t>
        </is>
      </c>
      <c r="G1009" t="inlineStr">
        <is>
          <t>Arab Extra Light</t>
        </is>
      </c>
      <c r="H1009" t="inlineStr">
        <is>
          <t>Spot</t>
        </is>
      </c>
      <c r="I1009" t="inlineStr">
        <is>
          <t>National oil company</t>
        </is>
      </c>
      <c r="J1009" t="inlineStr">
        <is>
          <t>Mei Lin</t>
        </is>
      </c>
      <c r="K1009" s="70" t="n">
        <v>1846000</v>
      </c>
      <c r="L1009" s="71" t="n">
        <v>83.31</v>
      </c>
      <c r="M1009" s="71" t="n">
        <v>153790260</v>
      </c>
      <c r="N1009" s="71" t="n">
        <v>1537902.6</v>
      </c>
      <c r="O1009" s="71" t="n">
        <v>152252357.4</v>
      </c>
      <c r="P1009" s="71" t="n">
        <v>33753980.88</v>
      </c>
      <c r="Q1009" s="71" t="n">
        <v>118498376.52</v>
      </c>
      <c r="R1009" t="inlineStr">
        <is>
          <t>Crude</t>
        </is>
      </c>
      <c r="S1009" t="inlineStr">
        <is>
          <t>Yes</t>
        </is>
      </c>
      <c r="T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SA101001</t>
        </is>
      </c>
      <c r="B1010" s="68" t="n">
        <v>45800</v>
      </c>
      <c r="C1010" s="69" t="n">
        <v>2025</v>
      </c>
      <c r="D1010" t="inlineStr">
        <is>
          <t>May</t>
        </is>
      </c>
      <c r="E1010" t="inlineStr">
        <is>
          <t>Asia</t>
        </is>
      </c>
      <c r="F1010" t="inlineStr">
        <is>
          <t>South Korea</t>
        </is>
      </c>
      <c r="G1010" t="inlineStr">
        <is>
          <t>Gasoline</t>
        </is>
      </c>
      <c r="H1010" t="inlineStr">
        <is>
          <t>Term contract</t>
        </is>
      </c>
      <c r="I1010" t="inlineStr">
        <is>
          <t>Trader</t>
        </is>
      </c>
      <c r="J1010" t="inlineStr">
        <is>
          <t>Emma Clarke</t>
        </is>
      </c>
      <c r="K1010" s="70" t="n">
        <v>260000</v>
      </c>
      <c r="L1010" s="71" t="n">
        <v>96.13</v>
      </c>
      <c r="M1010" s="71" t="n">
        <v>24993800</v>
      </c>
      <c r="N1010" s="71" t="n">
        <v>499876</v>
      </c>
      <c r="O1010" s="71" t="n">
        <v>24493924</v>
      </c>
      <c r="P1010" s="71" t="n">
        <v>18150918.76</v>
      </c>
      <c r="Q1010" s="71" t="n">
        <v>6343005.24</v>
      </c>
      <c r="R1010" t="inlineStr">
        <is>
          <t>Refined</t>
        </is>
      </c>
      <c r="S1010" t="inlineStr">
        <is>
          <t>Yes</t>
        </is>
      </c>
      <c r="T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SA101002</t>
        </is>
      </c>
      <c r="B1011" s="68" t="n">
        <v>45801</v>
      </c>
      <c r="C1011" s="69" t="n">
        <v>2025</v>
      </c>
      <c r="D1011" t="inlineStr">
        <is>
          <t>May</t>
        </is>
      </c>
      <c r="E1011" t="inlineStr">
        <is>
          <t>Middle East</t>
        </is>
      </c>
      <c r="F1011" t="inlineStr">
        <is>
          <t>UAE</t>
        </is>
      </c>
      <c r="G1011" t="inlineStr">
        <is>
          <t>Diesel</t>
        </is>
      </c>
      <c r="H1011" t="inlineStr">
        <is>
          <t>Spot</t>
        </is>
      </c>
      <c r="I1011" t="inlineStr">
        <is>
          <t>National oil company</t>
        </is>
      </c>
      <c r="J1011" t="inlineStr">
        <is>
          <t>Ana Costa</t>
        </is>
      </c>
      <c r="K1011" s="70" t="n">
        <v>112000</v>
      </c>
      <c r="L1011" s="71" t="n">
        <v>91.8</v>
      </c>
      <c r="M1011" s="71" t="n">
        <v>10281600</v>
      </c>
      <c r="N1011" s="71" t="n">
        <v>0</v>
      </c>
      <c r="O1011" s="71" t="n">
        <v>10281600</v>
      </c>
      <c r="P1011" s="71" t="n">
        <v>7978458.17</v>
      </c>
      <c r="Q1011" s="71" t="n">
        <v>2303141.83</v>
      </c>
      <c r="R1011" t="inlineStr">
        <is>
          <t>Refined</t>
        </is>
      </c>
      <c r="S1011" t="inlineStr">
        <is>
          <t>Yes</t>
        </is>
      </c>
      <c r="T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SA101003</t>
        </is>
      </c>
      <c r="B1012" s="68" t="n">
        <v>45801</v>
      </c>
      <c r="C1012" s="69" t="n">
        <v>2025</v>
      </c>
      <c r="D1012" t="inlineStr">
        <is>
          <t>May</t>
        </is>
      </c>
      <c r="E1012" t="inlineStr">
        <is>
          <t>Asia</t>
        </is>
      </c>
      <c r="F1012" t="inlineStr">
        <is>
          <t>China</t>
        </is>
      </c>
      <c r="G1012" t="inlineStr">
        <is>
          <t>Arab Heavy</t>
        </is>
      </c>
      <c r="H1012" t="inlineStr">
        <is>
          <t>Term contract</t>
        </is>
      </c>
      <c r="I1012" t="inlineStr">
        <is>
          <t>Refiner</t>
        </is>
      </c>
      <c r="J1012" t="inlineStr">
        <is>
          <t>Ana Costa</t>
        </is>
      </c>
      <c r="K1012" s="70" t="n">
        <v>1427000</v>
      </c>
      <c r="L1012" s="71" t="n">
        <v>82.08</v>
      </c>
      <c r="M1012" s="71" t="n">
        <v>117128160</v>
      </c>
      <c r="N1012" s="71" t="n">
        <v>0</v>
      </c>
      <c r="O1012" s="71" t="n">
        <v>117128160</v>
      </c>
      <c r="P1012" s="71" t="n">
        <v>25287146.27</v>
      </c>
      <c r="Q1012" s="71" t="n">
        <v>91841013.73</v>
      </c>
      <c r="R1012" t="inlineStr">
        <is>
          <t>Crude</t>
        </is>
      </c>
      <c r="S1012" t="inlineStr">
        <is>
          <t>Yes</t>
        </is>
      </c>
      <c r="T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SA101004</t>
        </is>
      </c>
      <c r="B1013" s="68" t="n">
        <v>45801</v>
      </c>
      <c r="C1013" s="69" t="n">
        <v>2025</v>
      </c>
      <c r="D1013" t="inlineStr">
        <is>
          <t>May</t>
        </is>
      </c>
      <c r="E1013" t="inlineStr">
        <is>
          <t>Middle East</t>
        </is>
      </c>
      <c r="F1013" t="inlineStr">
        <is>
          <t>Bahrain</t>
        </is>
      </c>
      <c r="G1013" t="inlineStr">
        <is>
          <t>Arab Medium</t>
        </is>
      </c>
      <c r="H1013" t="inlineStr">
        <is>
          <t>Term contract</t>
        </is>
      </c>
      <c r="I1013" t="inlineStr">
        <is>
          <t>National oil company</t>
        </is>
      </c>
      <c r="J1013" t="inlineStr">
        <is>
          <t>Noah Smith</t>
        </is>
      </c>
      <c r="K1013" s="70" t="n">
        <v>577000</v>
      </c>
      <c r="L1013" s="71" t="n">
        <v>74.09999999999999</v>
      </c>
      <c r="M1013" s="71" t="n">
        <v>42755700</v>
      </c>
      <c r="N1013" s="71" t="n">
        <v>427557</v>
      </c>
      <c r="O1013" s="71" t="n">
        <v>42328143</v>
      </c>
      <c r="P1013" s="71" t="n">
        <v>9882128.369999999</v>
      </c>
      <c r="Q1013" s="71" t="n">
        <v>32446014.63</v>
      </c>
      <c r="R1013" t="inlineStr">
        <is>
          <t>Crude</t>
        </is>
      </c>
      <c r="S1013" t="inlineStr">
        <is>
          <t>Yes</t>
        </is>
      </c>
      <c r="T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SA101005</t>
        </is>
      </c>
      <c r="B1014" s="68" t="n">
        <v>45801</v>
      </c>
      <c r="C1014" s="69" t="n">
        <v>2025</v>
      </c>
      <c r="D1014" t="inlineStr">
        <is>
          <t>May</t>
        </is>
      </c>
      <c r="E1014" t="inlineStr">
        <is>
          <t>Asia</t>
        </is>
      </c>
      <c r="F1014" t="inlineStr">
        <is>
          <t>Japan</t>
        </is>
      </c>
      <c r="G1014" t="inlineStr">
        <is>
          <t>Arab Light</t>
        </is>
      </c>
      <c r="H1014" t="inlineStr">
        <is>
          <t>Term contract</t>
        </is>
      </c>
      <c r="I1014" t="inlineStr">
        <is>
          <t>National oil company</t>
        </is>
      </c>
      <c r="J1014" t="inlineStr">
        <is>
          <t>Priya Nair</t>
        </is>
      </c>
      <c r="K1014" s="70" t="n">
        <v>953000</v>
      </c>
      <c r="L1014" s="71" t="n">
        <v>76.63</v>
      </c>
      <c r="M1014" s="71" t="n">
        <v>73028390</v>
      </c>
      <c r="N1014" s="71" t="n">
        <v>730283.9</v>
      </c>
      <c r="O1014" s="71" t="n">
        <v>72298106.09999999</v>
      </c>
      <c r="P1014" s="71" t="n">
        <v>17392175.61</v>
      </c>
      <c r="Q1014" s="71" t="n">
        <v>54905930.49</v>
      </c>
      <c r="R1014" t="inlineStr">
        <is>
          <t>Crude</t>
        </is>
      </c>
      <c r="S1014" t="inlineStr">
        <is>
          <t>Yes</t>
        </is>
      </c>
      <c r="T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SA101006</t>
        </is>
      </c>
      <c r="B1015" s="68" t="n">
        <v>45801</v>
      </c>
      <c r="C1015" s="69" t="n">
        <v>2025</v>
      </c>
      <c r="D1015" t="inlineStr">
        <is>
          <t>May</t>
        </is>
      </c>
      <c r="E1015" t="inlineStr">
        <is>
          <t>Asia</t>
        </is>
      </c>
      <c r="F1015" t="inlineStr">
        <is>
          <t>India</t>
        </is>
      </c>
      <c r="G1015" t="inlineStr">
        <is>
          <t>Arab Extra Light</t>
        </is>
      </c>
      <c r="H1015" t="inlineStr">
        <is>
          <t>Term contract</t>
        </is>
      </c>
      <c r="I1015" t="inlineStr">
        <is>
          <t>National oil company</t>
        </is>
      </c>
      <c r="J1015" t="inlineStr">
        <is>
          <t>Lucas Martin</t>
        </is>
      </c>
      <c r="K1015" s="70" t="n">
        <v>1755000</v>
      </c>
      <c r="L1015" s="71" t="n">
        <v>84.05</v>
      </c>
      <c r="M1015" s="71" t="n">
        <v>147507750</v>
      </c>
      <c r="N1015" s="71" t="n">
        <v>2950155</v>
      </c>
      <c r="O1015" s="71" t="n">
        <v>144557595</v>
      </c>
      <c r="P1015" s="71" t="n">
        <v>31722861.77</v>
      </c>
      <c r="Q1015" s="71" t="n">
        <v>112834733.23</v>
      </c>
      <c r="R1015" t="inlineStr">
        <is>
          <t>Crude</t>
        </is>
      </c>
      <c r="S1015" t="inlineStr">
        <is>
          <t>Yes</t>
        </is>
      </c>
      <c r="T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SA101007</t>
        </is>
      </c>
      <c r="B1016" s="68" t="n">
        <v>45801</v>
      </c>
      <c r="C1016" s="69" t="n">
        <v>2025</v>
      </c>
      <c r="D1016" t="inlineStr">
        <is>
          <t>May</t>
        </is>
      </c>
      <c r="E1016" t="inlineStr">
        <is>
          <t>North America</t>
        </is>
      </c>
      <c r="F1016" t="inlineStr">
        <is>
          <t>USA</t>
        </is>
      </c>
      <c r="G1016" t="inlineStr">
        <is>
          <t>Diesel</t>
        </is>
      </c>
      <c r="H1016" t="inlineStr">
        <is>
          <t>Term contract</t>
        </is>
      </c>
      <c r="I1016" t="inlineStr">
        <is>
          <t>Refiner</t>
        </is>
      </c>
      <c r="J1016" t="inlineStr">
        <is>
          <t>Aisha Bello</t>
        </is>
      </c>
      <c r="K1016" s="70" t="n">
        <v>498000</v>
      </c>
      <c r="L1016" s="71" t="n">
        <v>97.8</v>
      </c>
      <c r="M1016" s="71" t="n">
        <v>48704400</v>
      </c>
      <c r="N1016" s="71" t="n">
        <v>0</v>
      </c>
      <c r="O1016" s="71" t="n">
        <v>48704400</v>
      </c>
      <c r="P1016" s="71" t="n">
        <v>34854072.03</v>
      </c>
      <c r="Q1016" s="71" t="n">
        <v>13850327.97</v>
      </c>
      <c r="R1016" t="inlineStr">
        <is>
          <t>Refined</t>
        </is>
      </c>
      <c r="S1016" t="inlineStr">
        <is>
          <t>Yes</t>
        </is>
      </c>
      <c r="T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SA101008</t>
        </is>
      </c>
      <c r="B1017" s="68" t="n">
        <v>45801</v>
      </c>
      <c r="C1017" s="69" t="n">
        <v>2025</v>
      </c>
      <c r="D1017" t="inlineStr">
        <is>
          <t>May</t>
        </is>
      </c>
      <c r="E1017" t="inlineStr">
        <is>
          <t>Middle East</t>
        </is>
      </c>
      <c r="F1017" t="inlineStr">
        <is>
          <t>Saudi Arabia</t>
        </is>
      </c>
      <c r="G1017" t="inlineStr">
        <is>
          <t>Arab Light</t>
        </is>
      </c>
      <c r="H1017" t="inlineStr">
        <is>
          <t>Domestic</t>
        </is>
      </c>
      <c r="I1017" t="inlineStr">
        <is>
          <t>Refiner</t>
        </is>
      </c>
      <c r="J1017" t="inlineStr">
        <is>
          <t>Hiroshi Tanaka</t>
        </is>
      </c>
      <c r="K1017" s="70" t="n">
        <v>1148000</v>
      </c>
      <c r="L1017" s="71" t="n">
        <v>84.48999999999999</v>
      </c>
      <c r="M1017" s="71" t="n">
        <v>96994520</v>
      </c>
      <c r="N1017" s="71" t="n">
        <v>1939890.4</v>
      </c>
      <c r="O1017" s="71" t="n">
        <v>95054629.59999999</v>
      </c>
      <c r="P1017" s="71" t="n">
        <v>20636385.51</v>
      </c>
      <c r="Q1017" s="71" t="n">
        <v>74418244.09</v>
      </c>
      <c r="R1017" t="inlineStr">
        <is>
          <t>Crude</t>
        </is>
      </c>
      <c r="S1017" t="inlineStr">
        <is>
          <t>No</t>
        </is>
      </c>
      <c r="T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SA101009</t>
        </is>
      </c>
      <c r="B1018" s="68" t="n">
        <v>45801</v>
      </c>
      <c r="C1018" s="69" t="n">
        <v>2025</v>
      </c>
      <c r="D1018" t="inlineStr">
        <is>
          <t>May</t>
        </is>
      </c>
      <c r="E1018" t="inlineStr">
        <is>
          <t>Middle East</t>
        </is>
      </c>
      <c r="F1018" t="inlineStr">
        <is>
          <t>Bahrain</t>
        </is>
      </c>
      <c r="G1018" t="inlineStr">
        <is>
          <t>Jet fuel</t>
        </is>
      </c>
      <c r="H1018" t="inlineStr">
        <is>
          <t>Term contract</t>
        </is>
      </c>
      <c r="I1018" t="inlineStr">
        <is>
          <t>Refiner</t>
        </is>
      </c>
      <c r="J1018" t="inlineStr">
        <is>
          <t>Sara Rossi</t>
        </is>
      </c>
      <c r="K1018" s="70" t="n">
        <v>187000</v>
      </c>
      <c r="L1018" s="71" t="n">
        <v>108.14</v>
      </c>
      <c r="M1018" s="71" t="n">
        <v>20222180</v>
      </c>
      <c r="N1018" s="71" t="n">
        <v>0</v>
      </c>
      <c r="O1018" s="71" t="n">
        <v>20222180</v>
      </c>
      <c r="P1018" s="71" t="n">
        <v>13943977.08</v>
      </c>
      <c r="Q1018" s="71" t="n">
        <v>6278202.92</v>
      </c>
      <c r="R1018" t="inlineStr">
        <is>
          <t>Refined</t>
        </is>
      </c>
      <c r="S1018" t="inlineStr">
        <is>
          <t>Yes</t>
        </is>
      </c>
      <c r="T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SA101010</t>
        </is>
      </c>
      <c r="B1019" s="68" t="n">
        <v>45801</v>
      </c>
      <c r="C1019" s="69" t="n">
        <v>2025</v>
      </c>
      <c r="D1019" t="inlineStr">
        <is>
          <t>May</t>
        </is>
      </c>
      <c r="E1019" t="inlineStr">
        <is>
          <t>Europe</t>
        </is>
      </c>
      <c r="F1019" t="inlineStr">
        <is>
          <t>Italy</t>
        </is>
      </c>
      <c r="G1019" t="inlineStr">
        <is>
          <t>Arab Light</t>
        </is>
      </c>
      <c r="H1019" t="inlineStr">
        <is>
          <t>Spot</t>
        </is>
      </c>
      <c r="I1019" t="inlineStr">
        <is>
          <t>National oil company</t>
        </is>
      </c>
      <c r="J1019" t="inlineStr">
        <is>
          <t>Aisha Bello</t>
        </is>
      </c>
      <c r="K1019" s="70" t="n">
        <v>551000</v>
      </c>
      <c r="L1019" s="71" t="n">
        <v>81.27</v>
      </c>
      <c r="M1019" s="71" t="n">
        <v>44779770</v>
      </c>
      <c r="N1019" s="71" t="n">
        <v>0</v>
      </c>
      <c r="O1019" s="71" t="n">
        <v>44779770</v>
      </c>
      <c r="P1019" s="71" t="n">
        <v>9809156.970000001</v>
      </c>
      <c r="Q1019" s="71" t="n">
        <v>34970613.03</v>
      </c>
      <c r="R1019" t="inlineStr">
        <is>
          <t>Crude</t>
        </is>
      </c>
      <c r="S1019" t="inlineStr">
        <is>
          <t>Yes</t>
        </is>
      </c>
      <c r="T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SA101011</t>
        </is>
      </c>
      <c r="B1020" s="68" t="n">
        <v>45802</v>
      </c>
      <c r="C1020" s="69" t="n">
        <v>2025</v>
      </c>
      <c r="D1020" t="inlineStr">
        <is>
          <t>May</t>
        </is>
      </c>
      <c r="E1020" t="inlineStr">
        <is>
          <t>Asia</t>
        </is>
      </c>
      <c r="F1020" t="inlineStr">
        <is>
          <t>India</t>
        </is>
      </c>
      <c r="G1020" t="inlineStr">
        <is>
          <t>Arab Heavy</t>
        </is>
      </c>
      <c r="H1020" t="inlineStr">
        <is>
          <t>Spot</t>
        </is>
      </c>
      <c r="I1020" t="inlineStr">
        <is>
          <t>National oil company</t>
        </is>
      </c>
      <c r="J1020" t="inlineStr">
        <is>
          <t>Zoya Ahmed</t>
        </is>
      </c>
      <c r="K1020" s="70" t="n">
        <v>1587000</v>
      </c>
      <c r="L1020" s="71" t="n">
        <v>70.08</v>
      </c>
      <c r="M1020" s="71" t="n">
        <v>111216960</v>
      </c>
      <c r="N1020" s="71" t="n">
        <v>2224339.2</v>
      </c>
      <c r="O1020" s="71" t="n">
        <v>108992620.8</v>
      </c>
      <c r="P1020" s="71" t="n">
        <v>27594828.16</v>
      </c>
      <c r="Q1020" s="71" t="n">
        <v>81397792.64</v>
      </c>
      <c r="R1020" t="inlineStr">
        <is>
          <t>Crude</t>
        </is>
      </c>
      <c r="S1020" t="inlineStr">
        <is>
          <t>Yes</t>
        </is>
      </c>
      <c r="T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SA101012</t>
        </is>
      </c>
      <c r="B1021" s="68" t="n">
        <v>45802</v>
      </c>
      <c r="C1021" s="69" t="n">
        <v>2025</v>
      </c>
      <c r="D1021" t="inlineStr">
        <is>
          <t>May</t>
        </is>
      </c>
      <c r="E1021" t="inlineStr">
        <is>
          <t>Asia</t>
        </is>
      </c>
      <c r="F1021" t="inlineStr">
        <is>
          <t>South Korea</t>
        </is>
      </c>
      <c r="G1021" t="inlineStr">
        <is>
          <t>Arab Extra Light</t>
        </is>
      </c>
      <c r="H1021" t="inlineStr">
        <is>
          <t>Term contract</t>
        </is>
      </c>
      <c r="I1021" t="inlineStr">
        <is>
          <t>National oil company</t>
        </is>
      </c>
      <c r="J1021" t="inlineStr">
        <is>
          <t>Ruhi Shaikh</t>
        </is>
      </c>
      <c r="K1021" s="70" t="n">
        <v>454000</v>
      </c>
      <c r="L1021" s="71" t="n">
        <v>76.70999999999999</v>
      </c>
      <c r="M1021" s="71" t="n">
        <v>34826340</v>
      </c>
      <c r="N1021" s="71" t="n">
        <v>0</v>
      </c>
      <c r="O1021" s="71" t="n">
        <v>34826340</v>
      </c>
      <c r="P1021" s="71" t="n">
        <v>8630404.52</v>
      </c>
      <c r="Q1021" s="71" t="n">
        <v>26195935.48</v>
      </c>
      <c r="R1021" t="inlineStr">
        <is>
          <t>Crude</t>
        </is>
      </c>
      <c r="S1021" t="inlineStr">
        <is>
          <t>Yes</t>
        </is>
      </c>
      <c r="T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SA101013</t>
        </is>
      </c>
      <c r="B1022" s="68" t="n">
        <v>45802</v>
      </c>
      <c r="C1022" s="69" t="n">
        <v>2025</v>
      </c>
      <c r="D1022" t="inlineStr">
        <is>
          <t>May</t>
        </is>
      </c>
      <c r="E1022" t="inlineStr">
        <is>
          <t>Asia</t>
        </is>
      </c>
      <c r="F1022" t="inlineStr">
        <is>
          <t>South Korea</t>
        </is>
      </c>
      <c r="G1022" t="inlineStr">
        <is>
          <t>Arab Light</t>
        </is>
      </c>
      <c r="H1022" t="inlineStr">
        <is>
          <t>Term contract</t>
        </is>
      </c>
      <c r="I1022" t="inlineStr">
        <is>
          <t>Refiner</t>
        </is>
      </c>
      <c r="J1022" t="inlineStr">
        <is>
          <t>Emma Clarke</t>
        </is>
      </c>
      <c r="K1022" s="70" t="n">
        <v>1249000</v>
      </c>
      <c r="L1022" s="71" t="n">
        <v>80.03</v>
      </c>
      <c r="M1022" s="71" t="n">
        <v>99957470</v>
      </c>
      <c r="N1022" s="71" t="n">
        <v>0</v>
      </c>
      <c r="O1022" s="71" t="n">
        <v>99957470</v>
      </c>
      <c r="P1022" s="71" t="n">
        <v>22903766.28</v>
      </c>
      <c r="Q1022" s="71" t="n">
        <v>77053703.72</v>
      </c>
      <c r="R1022" t="inlineStr">
        <is>
          <t>Crude</t>
        </is>
      </c>
      <c r="S1022" t="inlineStr">
        <is>
          <t>Yes</t>
        </is>
      </c>
      <c r="T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SA101014</t>
        </is>
      </c>
      <c r="B1023" s="68" t="n">
        <v>45802</v>
      </c>
      <c r="C1023" s="69" t="n">
        <v>2025</v>
      </c>
      <c r="D1023" t="inlineStr">
        <is>
          <t>May</t>
        </is>
      </c>
      <c r="E1023" t="inlineStr">
        <is>
          <t>Middle East</t>
        </is>
      </c>
      <c r="F1023" t="inlineStr">
        <is>
          <t>UAE</t>
        </is>
      </c>
      <c r="G1023" t="inlineStr">
        <is>
          <t>Arab Extra Light</t>
        </is>
      </c>
      <c r="H1023" t="inlineStr">
        <is>
          <t>Term contract</t>
        </is>
      </c>
      <c r="I1023" t="inlineStr">
        <is>
          <t>National oil company</t>
        </is>
      </c>
      <c r="J1023" t="inlineStr">
        <is>
          <t>Carlos Silva</t>
        </is>
      </c>
      <c r="K1023" s="70" t="n">
        <v>1313000</v>
      </c>
      <c r="L1023" s="71" t="n">
        <v>78.92</v>
      </c>
      <c r="M1023" s="71" t="n">
        <v>103621960</v>
      </c>
      <c r="N1023" s="71" t="n">
        <v>0</v>
      </c>
      <c r="O1023" s="71" t="n">
        <v>103621960</v>
      </c>
      <c r="P1023" s="71" t="n">
        <v>24830896.1</v>
      </c>
      <c r="Q1023" s="71" t="n">
        <v>78791063.90000001</v>
      </c>
      <c r="R1023" t="inlineStr">
        <is>
          <t>Crude</t>
        </is>
      </c>
      <c r="S1023" t="inlineStr">
        <is>
          <t>Yes</t>
        </is>
      </c>
      <c r="T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SA101015</t>
        </is>
      </c>
      <c r="B1024" s="68" t="n">
        <v>45802</v>
      </c>
      <c r="C1024" s="69" t="n">
        <v>2025</v>
      </c>
      <c r="D1024" t="inlineStr">
        <is>
          <t>May</t>
        </is>
      </c>
      <c r="E1024" t="inlineStr">
        <is>
          <t>Asia</t>
        </is>
      </c>
      <c r="F1024" t="inlineStr">
        <is>
          <t>Japan</t>
        </is>
      </c>
      <c r="G1024" t="inlineStr">
        <is>
          <t>Arab Light</t>
        </is>
      </c>
      <c r="H1024" t="inlineStr">
        <is>
          <t>Term contract</t>
        </is>
      </c>
      <c r="I1024" t="inlineStr">
        <is>
          <t>National oil company</t>
        </is>
      </c>
      <c r="J1024" t="inlineStr">
        <is>
          <t>Mei Lin</t>
        </is>
      </c>
      <c r="K1024" s="70" t="n">
        <v>729000</v>
      </c>
      <c r="L1024" s="71" t="n">
        <v>77.53</v>
      </c>
      <c r="M1024" s="71" t="n">
        <v>56519370</v>
      </c>
      <c r="N1024" s="71" t="n">
        <v>565193.7</v>
      </c>
      <c r="O1024" s="71" t="n">
        <v>55954176.3</v>
      </c>
      <c r="P1024" s="71" t="n">
        <v>13104167.59</v>
      </c>
      <c r="Q1024" s="71" t="n">
        <v>42850008.71</v>
      </c>
      <c r="R1024" t="inlineStr">
        <is>
          <t>Crude</t>
        </is>
      </c>
      <c r="S1024" t="inlineStr">
        <is>
          <t>Yes</t>
        </is>
      </c>
      <c r="T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SA101016</t>
        </is>
      </c>
      <c r="B1025" s="68" t="n">
        <v>45802</v>
      </c>
      <c r="C1025" s="69" t="n">
        <v>2025</v>
      </c>
      <c r="D1025" t="inlineStr">
        <is>
          <t>May</t>
        </is>
      </c>
      <c r="E1025" t="inlineStr">
        <is>
          <t>North America</t>
        </is>
      </c>
      <c r="F1025" t="inlineStr">
        <is>
          <t>USA</t>
        </is>
      </c>
      <c r="G1025" t="inlineStr">
        <is>
          <t>Arab Heavy</t>
        </is>
      </c>
      <c r="H1025" t="inlineStr">
        <is>
          <t>Term contract</t>
        </is>
      </c>
      <c r="I1025" t="inlineStr">
        <is>
          <t>National oil company</t>
        </is>
      </c>
      <c r="J1025" t="inlineStr">
        <is>
          <t>Emma Clarke</t>
        </is>
      </c>
      <c r="K1025" s="70" t="n">
        <v>663000</v>
      </c>
      <c r="L1025" s="71" t="n">
        <v>77.87</v>
      </c>
      <c r="M1025" s="71" t="n">
        <v>51627810</v>
      </c>
      <c r="N1025" s="71" t="n">
        <v>0</v>
      </c>
      <c r="O1025" s="71" t="n">
        <v>51627810</v>
      </c>
      <c r="P1025" s="71" t="n">
        <v>11902097.6</v>
      </c>
      <c r="Q1025" s="71" t="n">
        <v>39725712.4</v>
      </c>
      <c r="R1025" t="inlineStr">
        <is>
          <t>Crude</t>
        </is>
      </c>
      <c r="S1025" t="inlineStr">
        <is>
          <t>Yes</t>
        </is>
      </c>
      <c r="T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SA101017</t>
        </is>
      </c>
      <c r="B1026" s="68" t="n">
        <v>45802</v>
      </c>
      <c r="C1026" s="69" t="n">
        <v>2025</v>
      </c>
      <c r="D1026" t="inlineStr">
        <is>
          <t>May</t>
        </is>
      </c>
      <c r="E1026" t="inlineStr">
        <is>
          <t>Asia</t>
        </is>
      </c>
      <c r="F1026" t="inlineStr">
        <is>
          <t>China</t>
        </is>
      </c>
      <c r="G1026" t="inlineStr">
        <is>
          <t>Arab Medium</t>
        </is>
      </c>
      <c r="H1026" t="inlineStr">
        <is>
          <t>Spot</t>
        </is>
      </c>
      <c r="I1026" t="inlineStr">
        <is>
          <t>National oil company</t>
        </is>
      </c>
      <c r="J1026" t="inlineStr">
        <is>
          <t>Amir Khan</t>
        </is>
      </c>
      <c r="K1026" s="70" t="n">
        <v>1719000</v>
      </c>
      <c r="L1026" s="71" t="n">
        <v>72.81999999999999</v>
      </c>
      <c r="M1026" s="71" t="n">
        <v>125177580</v>
      </c>
      <c r="N1026" s="71" t="n">
        <v>0</v>
      </c>
      <c r="O1026" s="71" t="n">
        <v>125177580</v>
      </c>
      <c r="P1026" s="71" t="n">
        <v>31265513.58</v>
      </c>
      <c r="Q1026" s="71" t="n">
        <v>93912066.42</v>
      </c>
      <c r="R1026" t="inlineStr">
        <is>
          <t>Crude</t>
        </is>
      </c>
      <c r="S1026" t="inlineStr">
        <is>
          <t>Yes</t>
        </is>
      </c>
      <c r="T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SA101018</t>
        </is>
      </c>
      <c r="B1027" s="68" t="n">
        <v>45802</v>
      </c>
      <c r="C1027" s="69" t="n">
        <v>2025</v>
      </c>
      <c r="D1027" t="inlineStr">
        <is>
          <t>May</t>
        </is>
      </c>
      <c r="E1027" t="inlineStr">
        <is>
          <t>Asia</t>
        </is>
      </c>
      <c r="F1027" t="inlineStr">
        <is>
          <t>China</t>
        </is>
      </c>
      <c r="G1027" t="inlineStr">
        <is>
          <t>Arab Light</t>
        </is>
      </c>
      <c r="H1027" t="inlineStr">
        <is>
          <t>Term contract</t>
        </is>
      </c>
      <c r="I1027" t="inlineStr">
        <is>
          <t>Trader</t>
        </is>
      </c>
      <c r="J1027" t="inlineStr">
        <is>
          <t>Olivia Brown</t>
        </is>
      </c>
      <c r="K1027" s="70" t="n">
        <v>774000</v>
      </c>
      <c r="L1027" s="71" t="n">
        <v>84.12</v>
      </c>
      <c r="M1027" s="71" t="n">
        <v>65108880</v>
      </c>
      <c r="N1027" s="71" t="n">
        <v>0</v>
      </c>
      <c r="O1027" s="71" t="n">
        <v>65108880</v>
      </c>
      <c r="P1027" s="71" t="n">
        <v>14260670.28</v>
      </c>
      <c r="Q1027" s="71" t="n">
        <v>50848209.72</v>
      </c>
      <c r="R1027" t="inlineStr">
        <is>
          <t>Crude</t>
        </is>
      </c>
      <c r="S1027" t="inlineStr">
        <is>
          <t>Yes</t>
        </is>
      </c>
      <c r="T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SA101019</t>
        </is>
      </c>
      <c r="B1028" s="68" t="n">
        <v>45802</v>
      </c>
      <c r="C1028" s="69" t="n">
        <v>2025</v>
      </c>
      <c r="D1028" t="inlineStr">
        <is>
          <t>May</t>
        </is>
      </c>
      <c r="E1028" t="inlineStr">
        <is>
          <t>Asia</t>
        </is>
      </c>
      <c r="F1028" t="inlineStr">
        <is>
          <t>Japan</t>
        </is>
      </c>
      <c r="G1028" t="inlineStr">
        <is>
          <t>Gasoline</t>
        </is>
      </c>
      <c r="H1028" t="inlineStr">
        <is>
          <t>Term contract</t>
        </is>
      </c>
      <c r="I1028" t="inlineStr">
        <is>
          <t>National oil company</t>
        </is>
      </c>
      <c r="J1028" t="inlineStr">
        <is>
          <t>Omar Haddad</t>
        </is>
      </c>
      <c r="K1028" s="70" t="n">
        <v>465000</v>
      </c>
      <c r="L1028" s="71" t="n">
        <v>94.66</v>
      </c>
      <c r="M1028" s="71" t="n">
        <v>44016900</v>
      </c>
      <c r="N1028" s="71" t="n">
        <v>440169</v>
      </c>
      <c r="O1028" s="71" t="n">
        <v>43576731</v>
      </c>
      <c r="P1028" s="71" t="n">
        <v>33611440.93</v>
      </c>
      <c r="Q1028" s="71" t="n">
        <v>9965290.07</v>
      </c>
      <c r="R1028" t="inlineStr">
        <is>
          <t>Refined</t>
        </is>
      </c>
      <c r="S1028" t="inlineStr">
        <is>
          <t>Yes</t>
        </is>
      </c>
      <c r="T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SA101020</t>
        </is>
      </c>
      <c r="B1029" s="68" t="n">
        <v>45802</v>
      </c>
      <c r="C1029" s="69" t="n">
        <v>2025</v>
      </c>
      <c r="D1029" t="inlineStr">
        <is>
          <t>May</t>
        </is>
      </c>
      <c r="E1029" t="inlineStr">
        <is>
          <t>Europe</t>
        </is>
      </c>
      <c r="F1029" t="inlineStr">
        <is>
          <t>France</t>
        </is>
      </c>
      <c r="G1029" t="inlineStr">
        <is>
          <t>Arab Light</t>
        </is>
      </c>
      <c r="H1029" t="inlineStr">
        <is>
          <t>Term contract</t>
        </is>
      </c>
      <c r="I1029" t="inlineStr">
        <is>
          <t>Refiner</t>
        </is>
      </c>
      <c r="J1029" t="inlineStr">
        <is>
          <t>Wei Chen</t>
        </is>
      </c>
      <c r="K1029" s="70" t="n">
        <v>940000</v>
      </c>
      <c r="L1029" s="71" t="n">
        <v>76.05</v>
      </c>
      <c r="M1029" s="71" t="n">
        <v>71487000</v>
      </c>
      <c r="N1029" s="71" t="n">
        <v>0</v>
      </c>
      <c r="O1029" s="71" t="n">
        <v>71487000</v>
      </c>
      <c r="P1029" s="71" t="n">
        <v>16850881.44</v>
      </c>
      <c r="Q1029" s="71" t="n">
        <v>54636118.56</v>
      </c>
      <c r="R1029" t="inlineStr">
        <is>
          <t>Crude</t>
        </is>
      </c>
      <c r="S1029" t="inlineStr">
        <is>
          <t>Yes</t>
        </is>
      </c>
      <c r="T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SA101021</t>
        </is>
      </c>
      <c r="B1030" s="68" t="n">
        <v>45802</v>
      </c>
      <c r="C1030" s="69" t="n">
        <v>2025</v>
      </c>
      <c r="D1030" t="inlineStr">
        <is>
          <t>May</t>
        </is>
      </c>
      <c r="E1030" t="inlineStr">
        <is>
          <t>Europe</t>
        </is>
      </c>
      <c r="F1030" t="inlineStr">
        <is>
          <t>Italy</t>
        </is>
      </c>
      <c r="G1030" t="inlineStr">
        <is>
          <t>Arab Heavy</t>
        </is>
      </c>
      <c r="H1030" t="inlineStr">
        <is>
          <t>Spot</t>
        </is>
      </c>
      <c r="I1030" t="inlineStr">
        <is>
          <t>National oil company</t>
        </is>
      </c>
      <c r="J1030" t="inlineStr">
        <is>
          <t>Ravindra Patil</t>
        </is>
      </c>
      <c r="K1030" s="70" t="n">
        <v>1087000</v>
      </c>
      <c r="L1030" s="71" t="n">
        <v>70.5</v>
      </c>
      <c r="M1030" s="71" t="n">
        <v>76633500</v>
      </c>
      <c r="N1030" s="71" t="n">
        <v>1532670</v>
      </c>
      <c r="O1030" s="71" t="n">
        <v>75100830</v>
      </c>
      <c r="P1030" s="71" t="n">
        <v>18649646.92</v>
      </c>
      <c r="Q1030" s="71" t="n">
        <v>56451183.08</v>
      </c>
      <c r="R1030" t="inlineStr">
        <is>
          <t>Crude</t>
        </is>
      </c>
      <c r="S1030" t="inlineStr">
        <is>
          <t>Yes</t>
        </is>
      </c>
      <c r="T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SA101022</t>
        </is>
      </c>
      <c r="B1031" s="68" t="n">
        <v>45803</v>
      </c>
      <c r="C1031" s="69" t="n">
        <v>2025</v>
      </c>
      <c r="D1031" t="inlineStr">
        <is>
          <t>May</t>
        </is>
      </c>
      <c r="E1031" t="inlineStr">
        <is>
          <t>Asia</t>
        </is>
      </c>
      <c r="F1031" t="inlineStr">
        <is>
          <t>China</t>
        </is>
      </c>
      <c r="G1031" t="inlineStr">
        <is>
          <t>Gasoline</t>
        </is>
      </c>
      <c r="H1031" t="inlineStr">
        <is>
          <t>Term contract</t>
        </is>
      </c>
      <c r="I1031" t="inlineStr">
        <is>
          <t>Refiner</t>
        </is>
      </c>
      <c r="J1031" t="inlineStr">
        <is>
          <t>Wei Chen</t>
        </is>
      </c>
      <c r="K1031" s="70" t="n">
        <v>192000</v>
      </c>
      <c r="L1031" s="71" t="n">
        <v>86.65000000000001</v>
      </c>
      <c r="M1031" s="71" t="n">
        <v>16636800</v>
      </c>
      <c r="N1031" s="71" t="n">
        <v>0</v>
      </c>
      <c r="O1031" s="71" t="n">
        <v>16636800</v>
      </c>
      <c r="P1031" s="71" t="n">
        <v>14036061.72</v>
      </c>
      <c r="Q1031" s="71" t="n">
        <v>2600738.28</v>
      </c>
      <c r="R1031" t="inlineStr">
        <is>
          <t>Refined</t>
        </is>
      </c>
      <c r="S1031" t="inlineStr">
        <is>
          <t>Yes</t>
        </is>
      </c>
      <c r="T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SA101023</t>
        </is>
      </c>
      <c r="B1032" s="68" t="n">
        <v>45803</v>
      </c>
      <c r="C1032" s="69" t="n">
        <v>2025</v>
      </c>
      <c r="D1032" t="inlineStr">
        <is>
          <t>May</t>
        </is>
      </c>
      <c r="E1032" t="inlineStr">
        <is>
          <t>Europe</t>
        </is>
      </c>
      <c r="F1032" t="inlineStr">
        <is>
          <t>France</t>
        </is>
      </c>
      <c r="G1032" t="inlineStr">
        <is>
          <t>Arab Light</t>
        </is>
      </c>
      <c r="H1032" t="inlineStr">
        <is>
          <t>Spot</t>
        </is>
      </c>
      <c r="I1032" t="inlineStr">
        <is>
          <t>National oil company</t>
        </is>
      </c>
      <c r="J1032" t="inlineStr">
        <is>
          <t>Fatima Al-Saud</t>
        </is>
      </c>
      <c r="K1032" s="70" t="n">
        <v>1802000</v>
      </c>
      <c r="L1032" s="71" t="n">
        <v>80.92</v>
      </c>
      <c r="M1032" s="71" t="n">
        <v>145817840</v>
      </c>
      <c r="N1032" s="71" t="n">
        <v>1458178.4</v>
      </c>
      <c r="O1032" s="71" t="n">
        <v>144359661.6</v>
      </c>
      <c r="P1032" s="71" t="n">
        <v>32499254.53</v>
      </c>
      <c r="Q1032" s="71" t="n">
        <v>111860407.07</v>
      </c>
      <c r="R1032" t="inlineStr">
        <is>
          <t>Crude</t>
        </is>
      </c>
      <c r="S1032" t="inlineStr">
        <is>
          <t>Yes</t>
        </is>
      </c>
      <c r="T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SA101024</t>
        </is>
      </c>
      <c r="B1033" s="68" t="n">
        <v>45803</v>
      </c>
      <c r="C1033" s="69" t="n">
        <v>2025</v>
      </c>
      <c r="D1033" t="inlineStr">
        <is>
          <t>May</t>
        </is>
      </c>
      <c r="E1033" t="inlineStr">
        <is>
          <t>North America</t>
        </is>
      </c>
      <c r="F1033" t="inlineStr">
        <is>
          <t>USA</t>
        </is>
      </c>
      <c r="G1033" t="inlineStr">
        <is>
          <t>Arab Light</t>
        </is>
      </c>
      <c r="H1033" t="inlineStr">
        <is>
          <t>Term contract</t>
        </is>
      </c>
      <c r="I1033" t="inlineStr">
        <is>
          <t>Refiner</t>
        </is>
      </c>
      <c r="J1033" t="inlineStr">
        <is>
          <t>Carlos Silva</t>
        </is>
      </c>
      <c r="K1033" s="70" t="n">
        <v>874000</v>
      </c>
      <c r="L1033" s="71" t="n">
        <v>88.27</v>
      </c>
      <c r="M1033" s="71" t="n">
        <v>77147980</v>
      </c>
      <c r="N1033" s="71" t="n">
        <v>0</v>
      </c>
      <c r="O1033" s="71" t="n">
        <v>77147980</v>
      </c>
      <c r="P1033" s="71" t="n">
        <v>15913309.28</v>
      </c>
      <c r="Q1033" s="71" t="n">
        <v>61234670.72</v>
      </c>
      <c r="R1033" t="inlineStr">
        <is>
          <t>Crude</t>
        </is>
      </c>
      <c r="S1033" t="inlineStr">
        <is>
          <t>Yes</t>
        </is>
      </c>
      <c r="T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SA101025</t>
        </is>
      </c>
      <c r="B1034" s="68" t="n">
        <v>45803</v>
      </c>
      <c r="C1034" s="69" t="n">
        <v>2025</v>
      </c>
      <c r="D1034" t="inlineStr">
        <is>
          <t>May</t>
        </is>
      </c>
      <c r="E1034" t="inlineStr">
        <is>
          <t>North America</t>
        </is>
      </c>
      <c r="F1034" t="inlineStr">
        <is>
          <t>USA</t>
        </is>
      </c>
      <c r="G1034" t="inlineStr">
        <is>
          <t>Arab Light</t>
        </is>
      </c>
      <c r="H1034" t="inlineStr">
        <is>
          <t>Spot</t>
        </is>
      </c>
      <c r="I1034" t="inlineStr">
        <is>
          <t>National oil company</t>
        </is>
      </c>
      <c r="J1034" t="inlineStr">
        <is>
          <t>Sophie Müller</t>
        </is>
      </c>
      <c r="K1034" s="70" t="n">
        <v>1217000</v>
      </c>
      <c r="L1034" s="71" t="n">
        <v>75.04000000000001</v>
      </c>
      <c r="M1034" s="71" t="n">
        <v>91323680</v>
      </c>
      <c r="N1034" s="71" t="n">
        <v>913236.8</v>
      </c>
      <c r="O1034" s="71" t="n">
        <v>90410443.2</v>
      </c>
      <c r="P1034" s="71" t="n">
        <v>21468557.18</v>
      </c>
      <c r="Q1034" s="71" t="n">
        <v>68941886.02</v>
      </c>
      <c r="R1034" t="inlineStr">
        <is>
          <t>Crude</t>
        </is>
      </c>
      <c r="S1034" t="inlineStr">
        <is>
          <t>Yes</t>
        </is>
      </c>
      <c r="T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SA101026</t>
        </is>
      </c>
      <c r="B1035" s="68" t="n">
        <v>45803</v>
      </c>
      <c r="C1035" s="69" t="n">
        <v>2025</v>
      </c>
      <c r="D1035" t="inlineStr">
        <is>
          <t>May</t>
        </is>
      </c>
      <c r="E1035" t="inlineStr">
        <is>
          <t>Asia</t>
        </is>
      </c>
      <c r="F1035" t="inlineStr">
        <is>
          <t>India</t>
        </is>
      </c>
      <c r="G1035" t="inlineStr">
        <is>
          <t>Arab Extra Light</t>
        </is>
      </c>
      <c r="H1035" t="inlineStr">
        <is>
          <t>Term contract</t>
        </is>
      </c>
      <c r="I1035" t="inlineStr">
        <is>
          <t>Refiner</t>
        </is>
      </c>
      <c r="J1035" t="inlineStr">
        <is>
          <t>Fatima Al-Saud</t>
        </is>
      </c>
      <c r="K1035" s="70" t="n">
        <v>1100000</v>
      </c>
      <c r="L1035" s="71" t="n">
        <v>87.13</v>
      </c>
      <c r="M1035" s="71" t="n">
        <v>95843000</v>
      </c>
      <c r="N1035" s="71" t="n">
        <v>958430</v>
      </c>
      <c r="O1035" s="71" t="n">
        <v>94884570</v>
      </c>
      <c r="P1035" s="71" t="n">
        <v>20738539.29</v>
      </c>
      <c r="Q1035" s="71" t="n">
        <v>74146030.70999999</v>
      </c>
      <c r="R1035" t="inlineStr">
        <is>
          <t>Crude</t>
        </is>
      </c>
      <c r="S1035" t="inlineStr">
        <is>
          <t>Yes</t>
        </is>
      </c>
      <c r="T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SA101027</t>
        </is>
      </c>
      <c r="B1036" s="68" t="n">
        <v>45803</v>
      </c>
      <c r="C1036" s="69" t="n">
        <v>2025</v>
      </c>
      <c r="D1036" t="inlineStr">
        <is>
          <t>May</t>
        </is>
      </c>
      <c r="E1036" t="inlineStr">
        <is>
          <t>Middle East</t>
        </is>
      </c>
      <c r="F1036" t="inlineStr">
        <is>
          <t>Saudi Arabia</t>
        </is>
      </c>
      <c r="G1036" t="inlineStr">
        <is>
          <t>Arab Heavy</t>
        </is>
      </c>
      <c r="H1036" t="inlineStr">
        <is>
          <t>Domestic</t>
        </is>
      </c>
      <c r="I1036" t="inlineStr">
        <is>
          <t>National oil company</t>
        </is>
      </c>
      <c r="J1036" t="inlineStr">
        <is>
          <t>Lucas Martin</t>
        </is>
      </c>
      <c r="K1036" s="70" t="n">
        <v>762000</v>
      </c>
      <c r="L1036" s="71" t="n">
        <v>73.42</v>
      </c>
      <c r="M1036" s="71" t="n">
        <v>55946040</v>
      </c>
      <c r="N1036" s="71" t="n">
        <v>0</v>
      </c>
      <c r="O1036" s="71" t="n">
        <v>55946040</v>
      </c>
      <c r="P1036" s="71" t="n">
        <v>13842151.92</v>
      </c>
      <c r="Q1036" s="71" t="n">
        <v>42103888.08</v>
      </c>
      <c r="R1036" t="inlineStr">
        <is>
          <t>Crude</t>
        </is>
      </c>
      <c r="S1036" t="inlineStr">
        <is>
          <t>No</t>
        </is>
      </c>
      <c r="T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SA101028</t>
        </is>
      </c>
      <c r="B1037" s="68" t="n">
        <v>45803</v>
      </c>
      <c r="C1037" s="69" t="n">
        <v>2025</v>
      </c>
      <c r="D1037" t="inlineStr">
        <is>
          <t>May</t>
        </is>
      </c>
      <c r="E1037" t="inlineStr">
        <is>
          <t>Europe</t>
        </is>
      </c>
      <c r="F1037" t="inlineStr">
        <is>
          <t>Italy</t>
        </is>
      </c>
      <c r="G1037" t="inlineStr">
        <is>
          <t>Arab Medium</t>
        </is>
      </c>
      <c r="H1037" t="inlineStr">
        <is>
          <t>Term contract</t>
        </is>
      </c>
      <c r="I1037" t="inlineStr">
        <is>
          <t>National oil company</t>
        </is>
      </c>
      <c r="J1037" t="inlineStr">
        <is>
          <t>Aisha Bello</t>
        </is>
      </c>
      <c r="K1037" s="70" t="n">
        <v>1729000</v>
      </c>
      <c r="L1037" s="71" t="n">
        <v>79.75</v>
      </c>
      <c r="M1037" s="71" t="n">
        <v>137887750</v>
      </c>
      <c r="N1037" s="71" t="n">
        <v>2757755</v>
      </c>
      <c r="O1037" s="71" t="n">
        <v>135129995</v>
      </c>
      <c r="P1037" s="71" t="n">
        <v>29719306.97</v>
      </c>
      <c r="Q1037" s="71" t="n">
        <v>105410688.03</v>
      </c>
      <c r="R1037" t="inlineStr">
        <is>
          <t>Crude</t>
        </is>
      </c>
      <c r="S1037" t="inlineStr">
        <is>
          <t>Yes</t>
        </is>
      </c>
      <c r="T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SA101029</t>
        </is>
      </c>
      <c r="B1038" s="68" t="n">
        <v>45804</v>
      </c>
      <c r="C1038" s="69" t="n">
        <v>2025</v>
      </c>
      <c r="D1038" t="inlineStr">
        <is>
          <t>May</t>
        </is>
      </c>
      <c r="E1038" t="inlineStr">
        <is>
          <t>Asia</t>
        </is>
      </c>
      <c r="F1038" t="inlineStr">
        <is>
          <t>South Korea</t>
        </is>
      </c>
      <c r="G1038" t="inlineStr">
        <is>
          <t>Jet fuel</t>
        </is>
      </c>
      <c r="H1038" t="inlineStr">
        <is>
          <t>Spot</t>
        </is>
      </c>
      <c r="I1038" t="inlineStr">
        <is>
          <t>National oil company</t>
        </is>
      </c>
      <c r="J1038" t="inlineStr">
        <is>
          <t>Olivia Brown</t>
        </is>
      </c>
      <c r="K1038" s="70" t="n">
        <v>573000</v>
      </c>
      <c r="L1038" s="71" t="n">
        <v>99.91</v>
      </c>
      <c r="M1038" s="71" t="n">
        <v>57248430</v>
      </c>
      <c r="N1038" s="71" t="n">
        <v>0</v>
      </c>
      <c r="O1038" s="71" t="n">
        <v>57248430</v>
      </c>
      <c r="P1038" s="71" t="n">
        <v>42862908.99</v>
      </c>
      <c r="Q1038" s="71" t="n">
        <v>14385521.01</v>
      </c>
      <c r="R1038" t="inlineStr">
        <is>
          <t>Refined</t>
        </is>
      </c>
      <c r="S1038" t="inlineStr">
        <is>
          <t>Yes</t>
        </is>
      </c>
      <c r="T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SA101030</t>
        </is>
      </c>
      <c r="B1039" s="68" t="n">
        <v>45804</v>
      </c>
      <c r="C1039" s="69" t="n">
        <v>2025</v>
      </c>
      <c r="D1039" t="inlineStr">
        <is>
          <t>May</t>
        </is>
      </c>
      <c r="E1039" t="inlineStr">
        <is>
          <t>North America</t>
        </is>
      </c>
      <c r="F1039" t="inlineStr">
        <is>
          <t>USA</t>
        </is>
      </c>
      <c r="G1039" t="inlineStr">
        <is>
          <t>Diesel</t>
        </is>
      </c>
      <c r="H1039" t="inlineStr">
        <is>
          <t>Term contract</t>
        </is>
      </c>
      <c r="I1039" t="inlineStr">
        <is>
          <t>National oil company</t>
        </is>
      </c>
      <c r="J1039" t="inlineStr">
        <is>
          <t>Emma Clarke</t>
        </is>
      </c>
      <c r="K1039" s="70" t="n">
        <v>418000</v>
      </c>
      <c r="L1039" s="71" t="n">
        <v>99.26000000000001</v>
      </c>
      <c r="M1039" s="71" t="n">
        <v>41490680</v>
      </c>
      <c r="N1039" s="71" t="n">
        <v>414906.8</v>
      </c>
      <c r="O1039" s="71" t="n">
        <v>41075773.2</v>
      </c>
      <c r="P1039" s="71" t="n">
        <v>30588837.49</v>
      </c>
      <c r="Q1039" s="71" t="n">
        <v>10486935.71</v>
      </c>
      <c r="R1039" t="inlineStr">
        <is>
          <t>Refined</t>
        </is>
      </c>
      <c r="S1039" t="inlineStr">
        <is>
          <t>Yes</t>
        </is>
      </c>
      <c r="T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SA101031</t>
        </is>
      </c>
      <c r="B1040" s="68" t="n">
        <v>45804</v>
      </c>
      <c r="C1040" s="69" t="n">
        <v>2025</v>
      </c>
      <c r="D1040" t="inlineStr">
        <is>
          <t>May</t>
        </is>
      </c>
      <c r="E1040" t="inlineStr">
        <is>
          <t>Middle East</t>
        </is>
      </c>
      <c r="F1040" t="inlineStr">
        <is>
          <t>UAE</t>
        </is>
      </c>
      <c r="G1040" t="inlineStr">
        <is>
          <t>Arab Medium</t>
        </is>
      </c>
      <c r="H1040" t="inlineStr">
        <is>
          <t>Term contract</t>
        </is>
      </c>
      <c r="I1040" t="inlineStr">
        <is>
          <t>National oil company</t>
        </is>
      </c>
      <c r="J1040" t="inlineStr">
        <is>
          <t>Kofi Mensah</t>
        </is>
      </c>
      <c r="K1040" s="70" t="n">
        <v>1218000</v>
      </c>
      <c r="L1040" s="71" t="n">
        <v>84.8</v>
      </c>
      <c r="M1040" s="71" t="n">
        <v>103286400</v>
      </c>
      <c r="N1040" s="71" t="n">
        <v>0</v>
      </c>
      <c r="O1040" s="71" t="n">
        <v>103286400</v>
      </c>
      <c r="P1040" s="71" t="n">
        <v>21261154.53</v>
      </c>
      <c r="Q1040" s="71" t="n">
        <v>82025245.47</v>
      </c>
      <c r="R1040" t="inlineStr">
        <is>
          <t>Crude</t>
        </is>
      </c>
      <c r="S1040" t="inlineStr">
        <is>
          <t>Yes</t>
        </is>
      </c>
      <c r="T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SA101032</t>
        </is>
      </c>
      <c r="B1041" s="68" t="n">
        <v>45804</v>
      </c>
      <c r="C1041" s="69" t="n">
        <v>2025</v>
      </c>
      <c r="D1041" t="inlineStr">
        <is>
          <t>May</t>
        </is>
      </c>
      <c r="E1041" t="inlineStr">
        <is>
          <t>Asia</t>
        </is>
      </c>
      <c r="F1041" t="inlineStr">
        <is>
          <t>Japan</t>
        </is>
      </c>
      <c r="G1041" t="inlineStr">
        <is>
          <t>Arab Light</t>
        </is>
      </c>
      <c r="H1041" t="inlineStr">
        <is>
          <t>Term contract</t>
        </is>
      </c>
      <c r="I1041" t="inlineStr">
        <is>
          <t>National oil company</t>
        </is>
      </c>
      <c r="J1041" t="inlineStr">
        <is>
          <t>Sara Rossi</t>
        </is>
      </c>
      <c r="K1041" s="70" t="n">
        <v>426000</v>
      </c>
      <c r="L1041" s="71" t="n">
        <v>83.02</v>
      </c>
      <c r="M1041" s="71" t="n">
        <v>35366520</v>
      </c>
      <c r="N1041" s="71" t="n">
        <v>707330.4</v>
      </c>
      <c r="O1041" s="71" t="n">
        <v>34659189.6</v>
      </c>
      <c r="P1041" s="71" t="n">
        <v>7837740.93</v>
      </c>
      <c r="Q1041" s="71" t="n">
        <v>26821448.67</v>
      </c>
      <c r="R1041" t="inlineStr">
        <is>
          <t>Crude</t>
        </is>
      </c>
      <c r="S1041" t="inlineStr">
        <is>
          <t>Yes</t>
        </is>
      </c>
      <c r="T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SA101033</t>
        </is>
      </c>
      <c r="B1042" s="68" t="n">
        <v>45804</v>
      </c>
      <c r="C1042" s="69" t="n">
        <v>2025</v>
      </c>
      <c r="D1042" t="inlineStr">
        <is>
          <t>May</t>
        </is>
      </c>
      <c r="E1042" t="inlineStr">
        <is>
          <t>Middle East</t>
        </is>
      </c>
      <c r="F1042" t="inlineStr">
        <is>
          <t>Saudi Arabia</t>
        </is>
      </c>
      <c r="G1042" t="inlineStr">
        <is>
          <t>Diesel</t>
        </is>
      </c>
      <c r="H1042" t="inlineStr">
        <is>
          <t>Domestic</t>
        </is>
      </c>
      <c r="I1042" t="inlineStr">
        <is>
          <t>Refiner</t>
        </is>
      </c>
      <c r="J1042" t="inlineStr">
        <is>
          <t>Priya Nair</t>
        </is>
      </c>
      <c r="K1042" s="70" t="n">
        <v>395000</v>
      </c>
      <c r="L1042" s="71" t="n">
        <v>99.31999999999999</v>
      </c>
      <c r="M1042" s="71" t="n">
        <v>39231400</v>
      </c>
      <c r="N1042" s="71" t="n">
        <v>784628</v>
      </c>
      <c r="O1042" s="71" t="n">
        <v>38446772</v>
      </c>
      <c r="P1042" s="71" t="n">
        <v>28439314.76</v>
      </c>
      <c r="Q1042" s="71" t="n">
        <v>10007457.24</v>
      </c>
      <c r="R1042" t="inlineStr">
        <is>
          <t>Refined</t>
        </is>
      </c>
      <c r="S1042" t="inlineStr">
        <is>
          <t>No</t>
        </is>
      </c>
      <c r="T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SA101034</t>
        </is>
      </c>
      <c r="B1043" s="68" t="n">
        <v>45804</v>
      </c>
      <c r="C1043" s="69" t="n">
        <v>2025</v>
      </c>
      <c r="D1043" t="inlineStr">
        <is>
          <t>May</t>
        </is>
      </c>
      <c r="E1043" t="inlineStr">
        <is>
          <t>Asia</t>
        </is>
      </c>
      <c r="F1043" t="inlineStr">
        <is>
          <t>China</t>
        </is>
      </c>
      <c r="G1043" t="inlineStr">
        <is>
          <t>Arab Medium</t>
        </is>
      </c>
      <c r="H1043" t="inlineStr">
        <is>
          <t>Term contract</t>
        </is>
      </c>
      <c r="I1043" t="inlineStr">
        <is>
          <t>Refiner</t>
        </is>
      </c>
      <c r="J1043" t="inlineStr">
        <is>
          <t>Emma Clarke</t>
        </is>
      </c>
      <c r="K1043" s="70" t="n">
        <v>1149000</v>
      </c>
      <c r="L1043" s="71" t="n">
        <v>77.52</v>
      </c>
      <c r="M1043" s="71" t="n">
        <v>89070480</v>
      </c>
      <c r="N1043" s="71" t="n">
        <v>0</v>
      </c>
      <c r="O1043" s="71" t="n">
        <v>89070480</v>
      </c>
      <c r="P1043" s="71" t="n">
        <v>20220640.88</v>
      </c>
      <c r="Q1043" s="71" t="n">
        <v>68849839.12</v>
      </c>
      <c r="R1043" t="inlineStr">
        <is>
          <t>Crude</t>
        </is>
      </c>
      <c r="S1043" t="inlineStr">
        <is>
          <t>Yes</t>
        </is>
      </c>
      <c r="T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SA101035</t>
        </is>
      </c>
      <c r="B1044" s="68" t="n">
        <v>45804</v>
      </c>
      <c r="C1044" s="69" t="n">
        <v>2025</v>
      </c>
      <c r="D1044" t="inlineStr">
        <is>
          <t>May</t>
        </is>
      </c>
      <c r="E1044" t="inlineStr">
        <is>
          <t>Asia</t>
        </is>
      </c>
      <c r="F1044" t="inlineStr">
        <is>
          <t>Japan</t>
        </is>
      </c>
      <c r="G1044" t="inlineStr">
        <is>
          <t>Arab Medium</t>
        </is>
      </c>
      <c r="H1044" t="inlineStr">
        <is>
          <t>Term contract</t>
        </is>
      </c>
      <c r="I1044" t="inlineStr">
        <is>
          <t>Refiner</t>
        </is>
      </c>
      <c r="J1044" t="inlineStr">
        <is>
          <t>Lucas Martin</t>
        </is>
      </c>
      <c r="K1044" s="70" t="n">
        <v>1136000</v>
      </c>
      <c r="L1044" s="71" t="n">
        <v>75.81</v>
      </c>
      <c r="M1044" s="71" t="n">
        <v>86120160</v>
      </c>
      <c r="N1044" s="71" t="n">
        <v>1722403.2</v>
      </c>
      <c r="O1044" s="71" t="n">
        <v>84397756.8</v>
      </c>
      <c r="P1044" s="71" t="n">
        <v>19828781.55</v>
      </c>
      <c r="Q1044" s="71" t="n">
        <v>64568975.25</v>
      </c>
      <c r="R1044" t="inlineStr">
        <is>
          <t>Crude</t>
        </is>
      </c>
      <c r="S1044" t="inlineStr">
        <is>
          <t>Yes</t>
        </is>
      </c>
      <c r="T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SA101036</t>
        </is>
      </c>
      <c r="B1045" s="68" t="n">
        <v>45804</v>
      </c>
      <c r="C1045" s="69" t="n">
        <v>2025</v>
      </c>
      <c r="D1045" t="inlineStr">
        <is>
          <t>May</t>
        </is>
      </c>
      <c r="E1045" t="inlineStr">
        <is>
          <t>Asia</t>
        </is>
      </c>
      <c r="F1045" t="inlineStr">
        <is>
          <t>India</t>
        </is>
      </c>
      <c r="G1045" t="inlineStr">
        <is>
          <t>Arab Extra Light</t>
        </is>
      </c>
      <c r="H1045" t="inlineStr">
        <is>
          <t>Term contract</t>
        </is>
      </c>
      <c r="I1045" t="inlineStr">
        <is>
          <t>Refiner</t>
        </is>
      </c>
      <c r="J1045" t="inlineStr">
        <is>
          <t>Priya Nair</t>
        </is>
      </c>
      <c r="K1045" s="70" t="n">
        <v>486000</v>
      </c>
      <c r="L1045" s="71" t="n">
        <v>76.94</v>
      </c>
      <c r="M1045" s="71" t="n">
        <v>37392840</v>
      </c>
      <c r="N1045" s="71" t="n">
        <v>0</v>
      </c>
      <c r="O1045" s="71" t="n">
        <v>37392840</v>
      </c>
      <c r="P1045" s="71" t="n">
        <v>9190012.35</v>
      </c>
      <c r="Q1045" s="71" t="n">
        <v>28202827.65</v>
      </c>
      <c r="R1045" t="inlineStr">
        <is>
          <t>Crude</t>
        </is>
      </c>
      <c r="S1045" t="inlineStr">
        <is>
          <t>Yes</t>
        </is>
      </c>
      <c r="T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SA101037</t>
        </is>
      </c>
      <c r="B1046" s="68" t="n">
        <v>45805</v>
      </c>
      <c r="C1046" s="69" t="n">
        <v>2025</v>
      </c>
      <c r="D1046" t="inlineStr">
        <is>
          <t>May</t>
        </is>
      </c>
      <c r="E1046" t="inlineStr">
        <is>
          <t>Asia</t>
        </is>
      </c>
      <c r="F1046" t="inlineStr">
        <is>
          <t>India</t>
        </is>
      </c>
      <c r="G1046" t="inlineStr">
        <is>
          <t>Arab Light</t>
        </is>
      </c>
      <c r="H1046" t="inlineStr">
        <is>
          <t>Term contract</t>
        </is>
      </c>
      <c r="I1046" t="inlineStr">
        <is>
          <t>National oil company</t>
        </is>
      </c>
      <c r="J1046" t="inlineStr">
        <is>
          <t>Omar Haddad</t>
        </is>
      </c>
      <c r="K1046" s="70" t="n">
        <v>1262000</v>
      </c>
      <c r="L1046" s="71" t="n">
        <v>80.44</v>
      </c>
      <c r="M1046" s="71" t="n">
        <v>101515280</v>
      </c>
      <c r="N1046" s="71" t="n">
        <v>2030305.6</v>
      </c>
      <c r="O1046" s="71" t="n">
        <v>99484974.40000001</v>
      </c>
      <c r="P1046" s="71" t="n">
        <v>23507091.79</v>
      </c>
      <c r="Q1046" s="71" t="n">
        <v>75977882.61</v>
      </c>
      <c r="R1046" t="inlineStr">
        <is>
          <t>Crude</t>
        </is>
      </c>
      <c r="S1046" t="inlineStr">
        <is>
          <t>Yes</t>
        </is>
      </c>
      <c r="T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SA101038</t>
        </is>
      </c>
      <c r="B1047" s="68" t="n">
        <v>45805</v>
      </c>
      <c r="C1047" s="69" t="n">
        <v>2025</v>
      </c>
      <c r="D1047" t="inlineStr">
        <is>
          <t>May</t>
        </is>
      </c>
      <c r="E1047" t="inlineStr">
        <is>
          <t>Middle East</t>
        </is>
      </c>
      <c r="F1047" t="inlineStr">
        <is>
          <t>UAE</t>
        </is>
      </c>
      <c r="G1047" t="inlineStr">
        <is>
          <t>Gasoline</t>
        </is>
      </c>
      <c r="H1047" t="inlineStr">
        <is>
          <t>Term contract</t>
        </is>
      </c>
      <c r="I1047" t="inlineStr">
        <is>
          <t>Refiner</t>
        </is>
      </c>
      <c r="J1047" t="inlineStr">
        <is>
          <t>Kofi Mensah</t>
        </is>
      </c>
      <c r="K1047" s="70" t="n">
        <v>597000</v>
      </c>
      <c r="L1047" s="71" t="n">
        <v>102.81</v>
      </c>
      <c r="M1047" s="71" t="n">
        <v>61377570</v>
      </c>
      <c r="N1047" s="71" t="n">
        <v>0</v>
      </c>
      <c r="O1047" s="71" t="n">
        <v>61377570</v>
      </c>
      <c r="P1047" s="71" t="n">
        <v>41007608.54</v>
      </c>
      <c r="Q1047" s="71" t="n">
        <v>20369961.46</v>
      </c>
      <c r="R1047" t="inlineStr">
        <is>
          <t>Refined</t>
        </is>
      </c>
      <c r="S1047" t="inlineStr">
        <is>
          <t>Yes</t>
        </is>
      </c>
      <c r="T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SA101039</t>
        </is>
      </c>
      <c r="B1048" s="68" t="n">
        <v>45805</v>
      </c>
      <c r="C1048" s="69" t="n">
        <v>2025</v>
      </c>
      <c r="D1048" t="inlineStr">
        <is>
          <t>May</t>
        </is>
      </c>
      <c r="E1048" t="inlineStr">
        <is>
          <t>Asia</t>
        </is>
      </c>
      <c r="F1048" t="inlineStr">
        <is>
          <t>China</t>
        </is>
      </c>
      <c r="G1048" t="inlineStr">
        <is>
          <t>Jet fuel</t>
        </is>
      </c>
      <c r="H1048" t="inlineStr">
        <is>
          <t>Term contract</t>
        </is>
      </c>
      <c r="I1048" t="inlineStr">
        <is>
          <t>National oil company</t>
        </is>
      </c>
      <c r="J1048" t="inlineStr">
        <is>
          <t>Olivia Brown</t>
        </is>
      </c>
      <c r="K1048" s="70" t="n">
        <v>535000</v>
      </c>
      <c r="L1048" s="71" t="n">
        <v>92.66</v>
      </c>
      <c r="M1048" s="71" t="n">
        <v>49573100</v>
      </c>
      <c r="N1048" s="71" t="n">
        <v>495731</v>
      </c>
      <c r="O1048" s="71" t="n">
        <v>49077369</v>
      </c>
      <c r="P1048" s="71" t="n">
        <v>38082244.4</v>
      </c>
      <c r="Q1048" s="71" t="n">
        <v>10995124.6</v>
      </c>
      <c r="R1048" t="inlineStr">
        <is>
          <t>Refined</t>
        </is>
      </c>
      <c r="S1048" t="inlineStr">
        <is>
          <t>Yes</t>
        </is>
      </c>
      <c r="T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SA101040</t>
        </is>
      </c>
      <c r="B1049" s="68" t="n">
        <v>45805</v>
      </c>
      <c r="C1049" s="69" t="n">
        <v>2025</v>
      </c>
      <c r="D1049" t="inlineStr">
        <is>
          <t>May</t>
        </is>
      </c>
      <c r="E1049" t="inlineStr">
        <is>
          <t>Asia</t>
        </is>
      </c>
      <c r="F1049" t="inlineStr">
        <is>
          <t>China</t>
        </is>
      </c>
      <c r="G1049" t="inlineStr">
        <is>
          <t>Diesel</t>
        </is>
      </c>
      <c r="H1049" t="inlineStr">
        <is>
          <t>Spot</t>
        </is>
      </c>
      <c r="I1049" t="inlineStr">
        <is>
          <t>National oil company</t>
        </is>
      </c>
      <c r="J1049" t="inlineStr">
        <is>
          <t>Lucas Martin</t>
        </is>
      </c>
      <c r="K1049" s="70" t="n">
        <v>282000</v>
      </c>
      <c r="L1049" s="71" t="n">
        <v>105.6</v>
      </c>
      <c r="M1049" s="71" t="n">
        <v>29779200</v>
      </c>
      <c r="N1049" s="71" t="n">
        <v>297792</v>
      </c>
      <c r="O1049" s="71" t="n">
        <v>29481408</v>
      </c>
      <c r="P1049" s="71" t="n">
        <v>20253028.92</v>
      </c>
      <c r="Q1049" s="71" t="n">
        <v>9228379.08</v>
      </c>
      <c r="R1049" t="inlineStr">
        <is>
          <t>Refined</t>
        </is>
      </c>
      <c r="S1049" t="inlineStr">
        <is>
          <t>Yes</t>
        </is>
      </c>
      <c r="T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SA101041</t>
        </is>
      </c>
      <c r="B1050" s="68" t="n">
        <v>45805</v>
      </c>
      <c r="C1050" s="69" t="n">
        <v>2025</v>
      </c>
      <c r="D1050" t="inlineStr">
        <is>
          <t>May</t>
        </is>
      </c>
      <c r="E1050" t="inlineStr">
        <is>
          <t>Asia</t>
        </is>
      </c>
      <c r="F1050" t="inlineStr">
        <is>
          <t>China</t>
        </is>
      </c>
      <c r="G1050" t="inlineStr">
        <is>
          <t>Arab Light</t>
        </is>
      </c>
      <c r="H1050" t="inlineStr">
        <is>
          <t>Term contract</t>
        </is>
      </c>
      <c r="I1050" t="inlineStr">
        <is>
          <t>Trader</t>
        </is>
      </c>
      <c r="J1050" t="inlineStr">
        <is>
          <t>Shraddha Kulkarni</t>
        </is>
      </c>
      <c r="K1050" s="70" t="n">
        <v>534000</v>
      </c>
      <c r="L1050" s="71" t="n">
        <v>80.42</v>
      </c>
      <c r="M1050" s="71" t="n">
        <v>42944280</v>
      </c>
      <c r="N1050" s="71" t="n">
        <v>0</v>
      </c>
      <c r="O1050" s="71" t="n">
        <v>42944280</v>
      </c>
      <c r="P1050" s="71" t="n">
        <v>9631467.65</v>
      </c>
      <c r="Q1050" s="71" t="n">
        <v>33312812.35</v>
      </c>
      <c r="R1050" t="inlineStr">
        <is>
          <t>Crude</t>
        </is>
      </c>
      <c r="S1050" t="inlineStr">
        <is>
          <t>Yes</t>
        </is>
      </c>
      <c r="T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SA101042</t>
        </is>
      </c>
      <c r="B1051" s="68" t="n">
        <v>45805</v>
      </c>
      <c r="C1051" s="69" t="n">
        <v>2025</v>
      </c>
      <c r="D1051" t="inlineStr">
        <is>
          <t>May</t>
        </is>
      </c>
      <c r="E1051" t="inlineStr">
        <is>
          <t>Europe</t>
        </is>
      </c>
      <c r="F1051" t="inlineStr">
        <is>
          <t>Italy</t>
        </is>
      </c>
      <c r="G1051" t="inlineStr">
        <is>
          <t>Arab Light</t>
        </is>
      </c>
      <c r="H1051" t="inlineStr">
        <is>
          <t>Term contract</t>
        </is>
      </c>
      <c r="I1051" t="inlineStr">
        <is>
          <t>Refiner</t>
        </is>
      </c>
      <c r="J1051" t="inlineStr">
        <is>
          <t>Lucas Martin</t>
        </is>
      </c>
      <c r="K1051" s="70" t="n">
        <v>676000</v>
      </c>
      <c r="L1051" s="71" t="n">
        <v>77.06999999999999</v>
      </c>
      <c r="M1051" s="71" t="n">
        <v>52099320</v>
      </c>
      <c r="N1051" s="71" t="n">
        <v>520993.2</v>
      </c>
      <c r="O1051" s="71" t="n">
        <v>51578326.8</v>
      </c>
      <c r="P1051" s="71" t="n">
        <v>11831111.81</v>
      </c>
      <c r="Q1051" s="71" t="n">
        <v>39747214.99</v>
      </c>
      <c r="R1051" t="inlineStr">
        <is>
          <t>Crude</t>
        </is>
      </c>
      <c r="S1051" t="inlineStr">
        <is>
          <t>Yes</t>
        </is>
      </c>
      <c r="T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SA101043</t>
        </is>
      </c>
      <c r="B1052" s="68" t="n">
        <v>45805</v>
      </c>
      <c r="C1052" s="69" t="n">
        <v>2025</v>
      </c>
      <c r="D1052" t="inlineStr">
        <is>
          <t>May</t>
        </is>
      </c>
      <c r="E1052" t="inlineStr">
        <is>
          <t>Asia</t>
        </is>
      </c>
      <c r="F1052" t="inlineStr">
        <is>
          <t>South Korea</t>
        </is>
      </c>
      <c r="G1052" t="inlineStr">
        <is>
          <t>Diesel</t>
        </is>
      </c>
      <c r="H1052" t="inlineStr">
        <is>
          <t>Term contract</t>
        </is>
      </c>
      <c r="I1052" t="inlineStr">
        <is>
          <t>Trader</t>
        </is>
      </c>
      <c r="J1052" t="inlineStr">
        <is>
          <t>Shraddha Kulkarni</t>
        </is>
      </c>
      <c r="K1052" s="70" t="n">
        <v>202000</v>
      </c>
      <c r="L1052" s="71" t="n">
        <v>88.78</v>
      </c>
      <c r="M1052" s="71" t="n">
        <v>17933560</v>
      </c>
      <c r="N1052" s="71" t="n">
        <v>179335.6</v>
      </c>
      <c r="O1052" s="71" t="n">
        <v>17754224.4</v>
      </c>
      <c r="P1052" s="71" t="n">
        <v>13868706.99</v>
      </c>
      <c r="Q1052" s="71" t="n">
        <v>3885517.41</v>
      </c>
      <c r="R1052" t="inlineStr">
        <is>
          <t>Refined</t>
        </is>
      </c>
      <c r="S1052" t="inlineStr">
        <is>
          <t>Yes</t>
        </is>
      </c>
      <c r="T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SA101044</t>
        </is>
      </c>
      <c r="B1053" s="68" t="n">
        <v>45805</v>
      </c>
      <c r="C1053" s="69" t="n">
        <v>2025</v>
      </c>
      <c r="D1053" t="inlineStr">
        <is>
          <t>May</t>
        </is>
      </c>
      <c r="E1053" t="inlineStr">
        <is>
          <t>Middle East</t>
        </is>
      </c>
      <c r="F1053" t="inlineStr">
        <is>
          <t>Bahrain</t>
        </is>
      </c>
      <c r="G1053" t="inlineStr">
        <is>
          <t>Diesel</t>
        </is>
      </c>
      <c r="H1053" t="inlineStr">
        <is>
          <t>Term contract</t>
        </is>
      </c>
      <c r="I1053" t="inlineStr">
        <is>
          <t>Trader</t>
        </is>
      </c>
      <c r="J1053" t="inlineStr">
        <is>
          <t>Arjun Mehta</t>
        </is>
      </c>
      <c r="K1053" s="70" t="n">
        <v>571000</v>
      </c>
      <c r="L1053" s="71" t="n">
        <v>103.4</v>
      </c>
      <c r="M1053" s="71" t="n">
        <v>59041400</v>
      </c>
      <c r="N1053" s="71" t="n">
        <v>0</v>
      </c>
      <c r="O1053" s="71" t="n">
        <v>59041400</v>
      </c>
      <c r="P1053" s="71" t="n">
        <v>40492785.96</v>
      </c>
      <c r="Q1053" s="71" t="n">
        <v>18548614.04</v>
      </c>
      <c r="R1053" t="inlineStr">
        <is>
          <t>Refined</t>
        </is>
      </c>
      <c r="S1053" t="inlineStr">
        <is>
          <t>Yes</t>
        </is>
      </c>
      <c r="T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SA101045</t>
        </is>
      </c>
      <c r="B1054" s="68" t="n">
        <v>45809</v>
      </c>
      <c r="C1054" s="69" t="n">
        <v>2025</v>
      </c>
      <c r="D1054" t="inlineStr">
        <is>
          <t>Jun</t>
        </is>
      </c>
      <c r="E1054" t="inlineStr">
        <is>
          <t>Middle East</t>
        </is>
      </c>
      <c r="F1054" t="inlineStr">
        <is>
          <t>Saudi Arabia</t>
        </is>
      </c>
      <c r="G1054" t="inlineStr">
        <is>
          <t>Arab Medium</t>
        </is>
      </c>
      <c r="H1054" t="inlineStr">
        <is>
          <t>Domestic</t>
        </is>
      </c>
      <c r="I1054" t="inlineStr">
        <is>
          <t>Refiner</t>
        </is>
      </c>
      <c r="J1054" t="inlineStr">
        <is>
          <t>Amir Khan</t>
        </is>
      </c>
      <c r="K1054" s="70" t="n">
        <v>338000</v>
      </c>
      <c r="L1054" s="71" t="n">
        <v>79.72</v>
      </c>
      <c r="M1054" s="71" t="n">
        <v>26945360</v>
      </c>
      <c r="N1054" s="71" t="n">
        <v>269453.6</v>
      </c>
      <c r="O1054" s="71" t="n">
        <v>26675906.4</v>
      </c>
      <c r="P1054" s="71" t="n">
        <v>5935168.41</v>
      </c>
      <c r="Q1054" s="71" t="n">
        <v>20740737.99</v>
      </c>
      <c r="R1054" t="inlineStr">
        <is>
          <t>Crude</t>
        </is>
      </c>
      <c r="S1054" t="inlineStr">
        <is>
          <t>No</t>
        </is>
      </c>
      <c r="T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SA101046</t>
        </is>
      </c>
      <c r="B1055" s="68" t="n">
        <v>45809</v>
      </c>
      <c r="C1055" s="69" t="n">
        <v>2025</v>
      </c>
      <c r="D1055" t="inlineStr">
        <is>
          <t>Jun</t>
        </is>
      </c>
      <c r="E1055" t="inlineStr">
        <is>
          <t>Asia</t>
        </is>
      </c>
      <c r="F1055" t="inlineStr">
        <is>
          <t>China</t>
        </is>
      </c>
      <c r="G1055" t="inlineStr">
        <is>
          <t>Arab Medium</t>
        </is>
      </c>
      <c r="H1055" t="inlineStr">
        <is>
          <t>Term contract</t>
        </is>
      </c>
      <c r="I1055" t="inlineStr">
        <is>
          <t>Refiner</t>
        </is>
      </c>
      <c r="J1055" t="inlineStr">
        <is>
          <t>Noah Smith</t>
        </is>
      </c>
      <c r="K1055" s="70" t="n">
        <v>426000</v>
      </c>
      <c r="L1055" s="71" t="n">
        <v>80.09999999999999</v>
      </c>
      <c r="M1055" s="71" t="n">
        <v>34122600</v>
      </c>
      <c r="N1055" s="71" t="n">
        <v>341226</v>
      </c>
      <c r="O1055" s="71" t="n">
        <v>33781374</v>
      </c>
      <c r="P1055" s="71" t="n">
        <v>7474837.2</v>
      </c>
      <c r="Q1055" s="71" t="n">
        <v>26306536.8</v>
      </c>
      <c r="R1055" t="inlineStr">
        <is>
          <t>Crude</t>
        </is>
      </c>
      <c r="S1055" t="inlineStr">
        <is>
          <t>Yes</t>
        </is>
      </c>
      <c r="T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SA101047</t>
        </is>
      </c>
      <c r="B1056" s="68" t="n">
        <v>45809</v>
      </c>
      <c r="C1056" s="69" t="n">
        <v>2025</v>
      </c>
      <c r="D1056" t="inlineStr">
        <is>
          <t>Jun</t>
        </is>
      </c>
      <c r="E1056" t="inlineStr">
        <is>
          <t>Asia</t>
        </is>
      </c>
      <c r="F1056" t="inlineStr">
        <is>
          <t>Japan</t>
        </is>
      </c>
      <c r="G1056" t="inlineStr">
        <is>
          <t>Arab Extra Light</t>
        </is>
      </c>
      <c r="H1056" t="inlineStr">
        <is>
          <t>Term contract</t>
        </is>
      </c>
      <c r="I1056" t="inlineStr">
        <is>
          <t>National oil company</t>
        </is>
      </c>
      <c r="J1056" t="inlineStr">
        <is>
          <t>Yuki Sato</t>
        </is>
      </c>
      <c r="K1056" s="70" t="n">
        <v>851000</v>
      </c>
      <c r="L1056" s="71" t="n">
        <v>79.06999999999999</v>
      </c>
      <c r="M1056" s="71" t="n">
        <v>67288570</v>
      </c>
      <c r="N1056" s="71" t="n">
        <v>672885.7</v>
      </c>
      <c r="O1056" s="71" t="n">
        <v>66615684.3</v>
      </c>
      <c r="P1056" s="71" t="n">
        <v>15554566.84</v>
      </c>
      <c r="Q1056" s="71" t="n">
        <v>51061117.46</v>
      </c>
      <c r="R1056" t="inlineStr">
        <is>
          <t>Crude</t>
        </is>
      </c>
      <c r="S1056" t="inlineStr">
        <is>
          <t>Yes</t>
        </is>
      </c>
      <c r="T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SA101048</t>
        </is>
      </c>
      <c r="B1057" s="68" t="n">
        <v>45809</v>
      </c>
      <c r="C1057" s="69" t="n">
        <v>2025</v>
      </c>
      <c r="D1057" t="inlineStr">
        <is>
          <t>Jun</t>
        </is>
      </c>
      <c r="E1057" t="inlineStr">
        <is>
          <t>Middle East</t>
        </is>
      </c>
      <c r="F1057" t="inlineStr">
        <is>
          <t>Bahrain</t>
        </is>
      </c>
      <c r="G1057" t="inlineStr">
        <is>
          <t>Arab Light</t>
        </is>
      </c>
      <c r="H1057" t="inlineStr">
        <is>
          <t>Term contract</t>
        </is>
      </c>
      <c r="I1057" t="inlineStr">
        <is>
          <t>Refiner</t>
        </is>
      </c>
      <c r="J1057" t="inlineStr">
        <is>
          <t>Lucas Martin</t>
        </is>
      </c>
      <c r="K1057" s="70" t="n">
        <v>1320000</v>
      </c>
      <c r="L1057" s="71" t="n">
        <v>87.72</v>
      </c>
      <c r="M1057" s="71" t="n">
        <v>115790400</v>
      </c>
      <c r="N1057" s="71" t="n">
        <v>2315808</v>
      </c>
      <c r="O1057" s="71" t="n">
        <v>113474592</v>
      </c>
      <c r="P1057" s="71" t="n">
        <v>23970562.15</v>
      </c>
      <c r="Q1057" s="71" t="n">
        <v>89504029.84999999</v>
      </c>
      <c r="R1057" t="inlineStr">
        <is>
          <t>Crude</t>
        </is>
      </c>
      <c r="S1057" t="inlineStr">
        <is>
          <t>Yes</t>
        </is>
      </c>
      <c r="T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SA101049</t>
        </is>
      </c>
      <c r="B1058" s="68" t="n">
        <v>45809</v>
      </c>
      <c r="C1058" s="69" t="n">
        <v>2025</v>
      </c>
      <c r="D1058" t="inlineStr">
        <is>
          <t>Jun</t>
        </is>
      </c>
      <c r="E1058" t="inlineStr">
        <is>
          <t>Europe</t>
        </is>
      </c>
      <c r="F1058" t="inlineStr">
        <is>
          <t>Netherlands</t>
        </is>
      </c>
      <c r="G1058" t="inlineStr">
        <is>
          <t>Arab Light</t>
        </is>
      </c>
      <c r="H1058" t="inlineStr">
        <is>
          <t>Spot</t>
        </is>
      </c>
      <c r="I1058" t="inlineStr">
        <is>
          <t>Trader</t>
        </is>
      </c>
      <c r="J1058" t="inlineStr">
        <is>
          <t>Shraddha Kulkarni</t>
        </is>
      </c>
      <c r="K1058" s="70" t="n">
        <v>1135000</v>
      </c>
      <c r="L1058" s="71" t="n">
        <v>76.76000000000001</v>
      </c>
      <c r="M1058" s="71" t="n">
        <v>87122600</v>
      </c>
      <c r="N1058" s="71" t="n">
        <v>1742452</v>
      </c>
      <c r="O1058" s="71" t="n">
        <v>85380148</v>
      </c>
      <c r="P1058" s="71" t="n">
        <v>19674497.75</v>
      </c>
      <c r="Q1058" s="71" t="n">
        <v>65705650.25</v>
      </c>
      <c r="R1058" t="inlineStr">
        <is>
          <t>Crude</t>
        </is>
      </c>
      <c r="S1058" t="inlineStr">
        <is>
          <t>Yes</t>
        </is>
      </c>
      <c r="T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SA101050</t>
        </is>
      </c>
      <c r="B1059" s="68" t="n">
        <v>45809</v>
      </c>
      <c r="C1059" s="69" t="n">
        <v>2025</v>
      </c>
      <c r="D1059" t="inlineStr">
        <is>
          <t>Jun</t>
        </is>
      </c>
      <c r="E1059" t="inlineStr">
        <is>
          <t>Asia</t>
        </is>
      </c>
      <c r="F1059" t="inlineStr">
        <is>
          <t>China</t>
        </is>
      </c>
      <c r="G1059" t="inlineStr">
        <is>
          <t>Arab Medium</t>
        </is>
      </c>
      <c r="H1059" t="inlineStr">
        <is>
          <t>Term contract</t>
        </is>
      </c>
      <c r="I1059" t="inlineStr">
        <is>
          <t>Refiner</t>
        </is>
      </c>
      <c r="J1059" t="inlineStr">
        <is>
          <t>Arjun Mehta</t>
        </is>
      </c>
      <c r="K1059" s="70" t="n">
        <v>391000</v>
      </c>
      <c r="L1059" s="71" t="n">
        <v>78.20999999999999</v>
      </c>
      <c r="M1059" s="71" t="n">
        <v>30580110</v>
      </c>
      <c r="N1059" s="71" t="n">
        <v>0</v>
      </c>
      <c r="O1059" s="71" t="n">
        <v>30580110</v>
      </c>
      <c r="P1059" s="71" t="n">
        <v>6719073.64</v>
      </c>
      <c r="Q1059" s="71" t="n">
        <v>23861036.36</v>
      </c>
      <c r="R1059" t="inlineStr">
        <is>
          <t>Crude</t>
        </is>
      </c>
      <c r="S1059" t="inlineStr">
        <is>
          <t>Yes</t>
        </is>
      </c>
      <c r="T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SA101051</t>
        </is>
      </c>
      <c r="B1060" s="68" t="n">
        <v>45810</v>
      </c>
      <c r="C1060" s="69" t="n">
        <v>2025</v>
      </c>
      <c r="D1060" t="inlineStr">
        <is>
          <t>Jun</t>
        </is>
      </c>
      <c r="E1060" t="inlineStr">
        <is>
          <t>Asia</t>
        </is>
      </c>
      <c r="F1060" t="inlineStr">
        <is>
          <t>India</t>
        </is>
      </c>
      <c r="G1060" t="inlineStr">
        <is>
          <t>Arab Light</t>
        </is>
      </c>
      <c r="H1060" t="inlineStr">
        <is>
          <t>Term contract</t>
        </is>
      </c>
      <c r="I1060" t="inlineStr">
        <is>
          <t>Trader</t>
        </is>
      </c>
      <c r="J1060" t="inlineStr">
        <is>
          <t>Priya Nair</t>
        </is>
      </c>
      <c r="K1060" s="70" t="n">
        <v>744000</v>
      </c>
      <c r="L1060" s="71" t="n">
        <v>81.88</v>
      </c>
      <c r="M1060" s="71" t="n">
        <v>60918720</v>
      </c>
      <c r="N1060" s="71" t="n">
        <v>0</v>
      </c>
      <c r="O1060" s="71" t="n">
        <v>60918720</v>
      </c>
      <c r="P1060" s="71" t="n">
        <v>13254837.36</v>
      </c>
      <c r="Q1060" s="71" t="n">
        <v>47663882.64</v>
      </c>
      <c r="R1060" t="inlineStr">
        <is>
          <t>Crude</t>
        </is>
      </c>
      <c r="S1060" t="inlineStr">
        <is>
          <t>Yes</t>
        </is>
      </c>
      <c r="T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SA101052</t>
        </is>
      </c>
      <c r="B1061" s="68" t="n">
        <v>45810</v>
      </c>
      <c r="C1061" s="69" t="n">
        <v>2025</v>
      </c>
      <c r="D1061" t="inlineStr">
        <is>
          <t>Jun</t>
        </is>
      </c>
      <c r="E1061" t="inlineStr">
        <is>
          <t>Europe</t>
        </is>
      </c>
      <c r="F1061" t="inlineStr">
        <is>
          <t>Netherlands</t>
        </is>
      </c>
      <c r="G1061" t="inlineStr">
        <is>
          <t>Arab Light</t>
        </is>
      </c>
      <c r="H1061" t="inlineStr">
        <is>
          <t>Term contract</t>
        </is>
      </c>
      <c r="I1061" t="inlineStr">
        <is>
          <t>National oil company</t>
        </is>
      </c>
      <c r="J1061" t="inlineStr">
        <is>
          <t>Hiroshi Tanaka</t>
        </is>
      </c>
      <c r="K1061" s="70" t="n">
        <v>1161000</v>
      </c>
      <c r="L1061" s="71" t="n">
        <v>79.45</v>
      </c>
      <c r="M1061" s="71" t="n">
        <v>92241450</v>
      </c>
      <c r="N1061" s="71" t="n">
        <v>1844829</v>
      </c>
      <c r="O1061" s="71" t="n">
        <v>90396621</v>
      </c>
      <c r="P1061" s="71" t="n">
        <v>20194252.39</v>
      </c>
      <c r="Q1061" s="71" t="n">
        <v>70202368.61</v>
      </c>
      <c r="R1061" t="inlineStr">
        <is>
          <t>Crude</t>
        </is>
      </c>
      <c r="S1061" t="inlineStr">
        <is>
          <t>Yes</t>
        </is>
      </c>
      <c r="T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SA101053</t>
        </is>
      </c>
      <c r="B1062" s="68" t="n">
        <v>45810</v>
      </c>
      <c r="C1062" s="69" t="n">
        <v>2025</v>
      </c>
      <c r="D1062" t="inlineStr">
        <is>
          <t>Jun</t>
        </is>
      </c>
      <c r="E1062" t="inlineStr">
        <is>
          <t>Europe</t>
        </is>
      </c>
      <c r="F1062" t="inlineStr">
        <is>
          <t>Italy</t>
        </is>
      </c>
      <c r="G1062" t="inlineStr">
        <is>
          <t>Gasoline</t>
        </is>
      </c>
      <c r="H1062" t="inlineStr">
        <is>
          <t>Term contract</t>
        </is>
      </c>
      <c r="I1062" t="inlineStr">
        <is>
          <t>National oil company</t>
        </is>
      </c>
      <c r="J1062" t="inlineStr">
        <is>
          <t>Hiroshi Tanaka</t>
        </is>
      </c>
      <c r="K1062" s="70" t="n">
        <v>226000</v>
      </c>
      <c r="L1062" s="71" t="n">
        <v>87.51000000000001</v>
      </c>
      <c r="M1062" s="71" t="n">
        <v>19777260</v>
      </c>
      <c r="N1062" s="71" t="n">
        <v>395545.2</v>
      </c>
      <c r="O1062" s="71" t="n">
        <v>19381714.8</v>
      </c>
      <c r="P1062" s="71" t="n">
        <v>15422594.82</v>
      </c>
      <c r="Q1062" s="71" t="n">
        <v>3959119.98</v>
      </c>
      <c r="R1062" t="inlineStr">
        <is>
          <t>Refined</t>
        </is>
      </c>
      <c r="S1062" t="inlineStr">
        <is>
          <t>Yes</t>
        </is>
      </c>
      <c r="T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SA101054</t>
        </is>
      </c>
      <c r="B1063" s="68" t="n">
        <v>45810</v>
      </c>
      <c r="C1063" s="69" t="n">
        <v>2025</v>
      </c>
      <c r="D1063" t="inlineStr">
        <is>
          <t>Jun</t>
        </is>
      </c>
      <c r="E1063" t="inlineStr">
        <is>
          <t>Asia</t>
        </is>
      </c>
      <c r="F1063" t="inlineStr">
        <is>
          <t>Japan</t>
        </is>
      </c>
      <c r="G1063" t="inlineStr">
        <is>
          <t>Arab Heavy</t>
        </is>
      </c>
      <c r="H1063" t="inlineStr">
        <is>
          <t>Term contract</t>
        </is>
      </c>
      <c r="I1063" t="inlineStr">
        <is>
          <t>Refiner</t>
        </is>
      </c>
      <c r="J1063" t="inlineStr">
        <is>
          <t>Emma Clarke</t>
        </is>
      </c>
      <c r="K1063" s="70" t="n">
        <v>1810000</v>
      </c>
      <c r="L1063" s="71" t="n">
        <v>71.09999999999999</v>
      </c>
      <c r="M1063" s="71" t="n">
        <v>128691000</v>
      </c>
      <c r="N1063" s="71" t="n">
        <v>0</v>
      </c>
      <c r="O1063" s="71" t="n">
        <v>128691000</v>
      </c>
      <c r="P1063" s="71" t="n">
        <v>31014750.92</v>
      </c>
      <c r="Q1063" s="71" t="n">
        <v>97676249.08</v>
      </c>
      <c r="R1063" t="inlineStr">
        <is>
          <t>Crude</t>
        </is>
      </c>
      <c r="S1063" t="inlineStr">
        <is>
          <t>Yes</t>
        </is>
      </c>
      <c r="T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SA101055</t>
        </is>
      </c>
      <c r="B1064" s="68" t="n">
        <v>45810</v>
      </c>
      <c r="C1064" s="69" t="n">
        <v>2025</v>
      </c>
      <c r="D1064" t="inlineStr">
        <is>
          <t>Jun</t>
        </is>
      </c>
      <c r="E1064" t="inlineStr">
        <is>
          <t>Europe</t>
        </is>
      </c>
      <c r="F1064" t="inlineStr">
        <is>
          <t>Netherlands</t>
        </is>
      </c>
      <c r="G1064" t="inlineStr">
        <is>
          <t>Arab Light</t>
        </is>
      </c>
      <c r="H1064" t="inlineStr">
        <is>
          <t>Term contract</t>
        </is>
      </c>
      <c r="I1064" t="inlineStr">
        <is>
          <t>Refiner</t>
        </is>
      </c>
      <c r="J1064" t="inlineStr">
        <is>
          <t>Priya Nair</t>
        </is>
      </c>
      <c r="K1064" s="70" t="n">
        <v>1731000</v>
      </c>
      <c r="L1064" s="71" t="n">
        <v>84.55</v>
      </c>
      <c r="M1064" s="71" t="n">
        <v>146356050</v>
      </c>
      <c r="N1064" s="71" t="n">
        <v>0</v>
      </c>
      <c r="O1064" s="71" t="n">
        <v>146356050</v>
      </c>
      <c r="P1064" s="71" t="n">
        <v>30764704.79</v>
      </c>
      <c r="Q1064" s="71" t="n">
        <v>115591345.21</v>
      </c>
      <c r="R1064" t="inlineStr">
        <is>
          <t>Crude</t>
        </is>
      </c>
      <c r="S1064" t="inlineStr">
        <is>
          <t>Yes</t>
        </is>
      </c>
      <c r="T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SA101056</t>
        </is>
      </c>
      <c r="B1065" s="68" t="n">
        <v>45810</v>
      </c>
      <c r="C1065" s="69" t="n">
        <v>2025</v>
      </c>
      <c r="D1065" t="inlineStr">
        <is>
          <t>Jun</t>
        </is>
      </c>
      <c r="E1065" t="inlineStr">
        <is>
          <t>Middle East</t>
        </is>
      </c>
      <c r="F1065" t="inlineStr">
        <is>
          <t>Saudi Arabia</t>
        </is>
      </c>
      <c r="G1065" t="inlineStr">
        <is>
          <t>Gasoline</t>
        </is>
      </c>
      <c r="H1065" t="inlineStr">
        <is>
          <t>Domestic</t>
        </is>
      </c>
      <c r="I1065" t="inlineStr">
        <is>
          <t>National oil company</t>
        </is>
      </c>
      <c r="J1065" t="inlineStr">
        <is>
          <t>Liam O'Brien</t>
        </is>
      </c>
      <c r="K1065" s="70" t="n">
        <v>275000</v>
      </c>
      <c r="L1065" s="71" t="n">
        <v>98.95999999999999</v>
      </c>
      <c r="M1065" s="71" t="n">
        <v>27214000</v>
      </c>
      <c r="N1065" s="71" t="n">
        <v>0</v>
      </c>
      <c r="O1065" s="71" t="n">
        <v>27214000</v>
      </c>
      <c r="P1065" s="71" t="n">
        <v>19523501.25</v>
      </c>
      <c r="Q1065" s="71" t="n">
        <v>7690498.75</v>
      </c>
      <c r="R1065" t="inlineStr">
        <is>
          <t>Refined</t>
        </is>
      </c>
      <c r="S1065" t="inlineStr">
        <is>
          <t>No</t>
        </is>
      </c>
      <c r="T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SA101057</t>
        </is>
      </c>
      <c r="B1066" s="68" t="n">
        <v>45811</v>
      </c>
      <c r="C1066" s="69" t="n">
        <v>2025</v>
      </c>
      <c r="D1066" t="inlineStr">
        <is>
          <t>Jun</t>
        </is>
      </c>
      <c r="E1066" t="inlineStr">
        <is>
          <t>Europe</t>
        </is>
      </c>
      <c r="F1066" t="inlineStr">
        <is>
          <t>Italy</t>
        </is>
      </c>
      <c r="G1066" t="inlineStr">
        <is>
          <t>Arab Light</t>
        </is>
      </c>
      <c r="H1066" t="inlineStr">
        <is>
          <t>Spot</t>
        </is>
      </c>
      <c r="I1066" t="inlineStr">
        <is>
          <t>Refiner</t>
        </is>
      </c>
      <c r="J1066" t="inlineStr">
        <is>
          <t>Sara Rossi</t>
        </is>
      </c>
      <c r="K1066" s="70" t="n">
        <v>396000</v>
      </c>
      <c r="L1066" s="71" t="n">
        <v>82.81</v>
      </c>
      <c r="M1066" s="71" t="n">
        <v>32792760</v>
      </c>
      <c r="N1066" s="71" t="n">
        <v>0</v>
      </c>
      <c r="O1066" s="71" t="n">
        <v>32792760</v>
      </c>
      <c r="P1066" s="71" t="n">
        <v>7223583.82</v>
      </c>
      <c r="Q1066" s="71" t="n">
        <v>25569176.18</v>
      </c>
      <c r="R1066" t="inlineStr">
        <is>
          <t>Crude</t>
        </is>
      </c>
      <c r="S1066" t="inlineStr">
        <is>
          <t>Yes</t>
        </is>
      </c>
      <c r="T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SA101058</t>
        </is>
      </c>
      <c r="B1067" s="68" t="n">
        <v>45811</v>
      </c>
      <c r="C1067" s="69" t="n">
        <v>2025</v>
      </c>
      <c r="D1067" t="inlineStr">
        <is>
          <t>Jun</t>
        </is>
      </c>
      <c r="E1067" t="inlineStr">
        <is>
          <t>Middle East</t>
        </is>
      </c>
      <c r="F1067" t="inlineStr">
        <is>
          <t>Saudi Arabia</t>
        </is>
      </c>
      <c r="G1067" t="inlineStr">
        <is>
          <t>Arab Medium</t>
        </is>
      </c>
      <c r="H1067" t="inlineStr">
        <is>
          <t>Domestic</t>
        </is>
      </c>
      <c r="I1067" t="inlineStr">
        <is>
          <t>National oil company</t>
        </is>
      </c>
      <c r="J1067" t="inlineStr">
        <is>
          <t>Omar Haddad</t>
        </is>
      </c>
      <c r="K1067" s="70" t="n">
        <v>1189000</v>
      </c>
      <c r="L1067" s="71" t="n">
        <v>85.68000000000001</v>
      </c>
      <c r="M1067" s="71" t="n">
        <v>101873520</v>
      </c>
      <c r="N1067" s="71" t="n">
        <v>2037470.4</v>
      </c>
      <c r="O1067" s="71" t="n">
        <v>99836049.59999999</v>
      </c>
      <c r="P1067" s="71" t="n">
        <v>20692603.65</v>
      </c>
      <c r="Q1067" s="71" t="n">
        <v>79143445.95</v>
      </c>
      <c r="R1067" t="inlineStr">
        <is>
          <t>Crude</t>
        </is>
      </c>
      <c r="S1067" t="inlineStr">
        <is>
          <t>No</t>
        </is>
      </c>
      <c r="T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SA101059</t>
        </is>
      </c>
      <c r="B1068" s="68" t="n">
        <v>45811</v>
      </c>
      <c r="C1068" s="69" t="n">
        <v>2025</v>
      </c>
      <c r="D1068" t="inlineStr">
        <is>
          <t>Jun</t>
        </is>
      </c>
      <c r="E1068" t="inlineStr">
        <is>
          <t>Europe</t>
        </is>
      </c>
      <c r="F1068" t="inlineStr">
        <is>
          <t>Netherlands</t>
        </is>
      </c>
      <c r="G1068" t="inlineStr">
        <is>
          <t>Arab Extra Light</t>
        </is>
      </c>
      <c r="H1068" t="inlineStr">
        <is>
          <t>Term contract</t>
        </is>
      </c>
      <c r="I1068" t="inlineStr">
        <is>
          <t>Trader</t>
        </is>
      </c>
      <c r="J1068" t="inlineStr">
        <is>
          <t>Noah Smith</t>
        </is>
      </c>
      <c r="K1068" s="70" t="n">
        <v>436000</v>
      </c>
      <c r="L1068" s="71" t="n">
        <v>85.56999999999999</v>
      </c>
      <c r="M1068" s="71" t="n">
        <v>37308520</v>
      </c>
      <c r="N1068" s="71" t="n">
        <v>0</v>
      </c>
      <c r="O1068" s="71" t="n">
        <v>37308520</v>
      </c>
      <c r="P1068" s="71" t="n">
        <v>7931170.3</v>
      </c>
      <c r="Q1068" s="71" t="n">
        <v>29377349.7</v>
      </c>
      <c r="R1068" t="inlineStr">
        <is>
          <t>Crude</t>
        </is>
      </c>
      <c r="S1068" t="inlineStr">
        <is>
          <t>Yes</t>
        </is>
      </c>
      <c r="T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SA101060</t>
        </is>
      </c>
      <c r="B1069" s="68" t="n">
        <v>45811</v>
      </c>
      <c r="C1069" s="69" t="n">
        <v>2025</v>
      </c>
      <c r="D1069" t="inlineStr">
        <is>
          <t>Jun</t>
        </is>
      </c>
      <c r="E1069" t="inlineStr">
        <is>
          <t>Asia</t>
        </is>
      </c>
      <c r="F1069" t="inlineStr">
        <is>
          <t>South Korea</t>
        </is>
      </c>
      <c r="G1069" t="inlineStr">
        <is>
          <t>Diesel</t>
        </is>
      </c>
      <c r="H1069" t="inlineStr">
        <is>
          <t>Term contract</t>
        </is>
      </c>
      <c r="I1069" t="inlineStr">
        <is>
          <t>Trader</t>
        </is>
      </c>
      <c r="J1069" t="inlineStr">
        <is>
          <t>Priya Nair</t>
        </is>
      </c>
      <c r="K1069" s="70" t="n">
        <v>273000</v>
      </c>
      <c r="L1069" s="71" t="n">
        <v>91.52</v>
      </c>
      <c r="M1069" s="71" t="n">
        <v>24984960</v>
      </c>
      <c r="N1069" s="71" t="n">
        <v>249849.6</v>
      </c>
      <c r="O1069" s="71" t="n">
        <v>24735110.4</v>
      </c>
      <c r="P1069" s="71" t="n">
        <v>18836663.1</v>
      </c>
      <c r="Q1069" s="71" t="n">
        <v>5898447.3</v>
      </c>
      <c r="R1069" t="inlineStr">
        <is>
          <t>Refined</t>
        </is>
      </c>
      <c r="S1069" t="inlineStr">
        <is>
          <t>Yes</t>
        </is>
      </c>
      <c r="T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SA101061</t>
        </is>
      </c>
      <c r="B1070" s="68" t="n">
        <v>45811</v>
      </c>
      <c r="C1070" s="69" t="n">
        <v>2025</v>
      </c>
      <c r="D1070" t="inlineStr">
        <is>
          <t>Jun</t>
        </is>
      </c>
      <c r="E1070" t="inlineStr">
        <is>
          <t>Asia</t>
        </is>
      </c>
      <c r="F1070" t="inlineStr">
        <is>
          <t>China</t>
        </is>
      </c>
      <c r="G1070" t="inlineStr">
        <is>
          <t>Jet fuel</t>
        </is>
      </c>
      <c r="H1070" t="inlineStr">
        <is>
          <t>Term contract</t>
        </is>
      </c>
      <c r="I1070" t="inlineStr">
        <is>
          <t>Refiner</t>
        </is>
      </c>
      <c r="J1070" t="inlineStr">
        <is>
          <t>Ruhi Shaikh</t>
        </is>
      </c>
      <c r="K1070" s="70" t="n">
        <v>391000</v>
      </c>
      <c r="L1070" s="71" t="n">
        <v>96.36</v>
      </c>
      <c r="M1070" s="71" t="n">
        <v>37676760</v>
      </c>
      <c r="N1070" s="71" t="n">
        <v>753535.2</v>
      </c>
      <c r="O1070" s="71" t="n">
        <v>36923224.8</v>
      </c>
      <c r="P1070" s="71" t="n">
        <v>28140619.73</v>
      </c>
      <c r="Q1070" s="71" t="n">
        <v>8782605.07</v>
      </c>
      <c r="R1070" t="inlineStr">
        <is>
          <t>Refined</t>
        </is>
      </c>
      <c r="S1070" t="inlineStr">
        <is>
          <t>Yes</t>
        </is>
      </c>
      <c r="T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SA101062</t>
        </is>
      </c>
      <c r="B1071" s="68" t="n">
        <v>45811</v>
      </c>
      <c r="C1071" s="69" t="n">
        <v>2025</v>
      </c>
      <c r="D1071" t="inlineStr">
        <is>
          <t>Jun</t>
        </is>
      </c>
      <c r="E1071" t="inlineStr">
        <is>
          <t>Middle East</t>
        </is>
      </c>
      <c r="F1071" t="inlineStr">
        <is>
          <t>UAE</t>
        </is>
      </c>
      <c r="G1071" t="inlineStr">
        <is>
          <t>Arab Medium</t>
        </is>
      </c>
      <c r="H1071" t="inlineStr">
        <is>
          <t>Term contract</t>
        </is>
      </c>
      <c r="I1071" t="inlineStr">
        <is>
          <t>National oil company</t>
        </is>
      </c>
      <c r="J1071" t="inlineStr">
        <is>
          <t>Olivia Brown</t>
        </is>
      </c>
      <c r="K1071" s="70" t="n">
        <v>685000</v>
      </c>
      <c r="L1071" s="71" t="n">
        <v>75.93000000000001</v>
      </c>
      <c r="M1071" s="71" t="n">
        <v>52012050</v>
      </c>
      <c r="N1071" s="71" t="n">
        <v>520120.5</v>
      </c>
      <c r="O1071" s="71" t="n">
        <v>51491929.5</v>
      </c>
      <c r="P1071" s="71" t="n">
        <v>12532477.21</v>
      </c>
      <c r="Q1071" s="71" t="n">
        <v>38959452.29</v>
      </c>
      <c r="R1071" t="inlineStr">
        <is>
          <t>Crude</t>
        </is>
      </c>
      <c r="S1071" t="inlineStr">
        <is>
          <t>Yes</t>
        </is>
      </c>
      <c r="T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SA101063</t>
        </is>
      </c>
      <c r="B1072" s="68" t="n">
        <v>45811</v>
      </c>
      <c r="C1072" s="69" t="n">
        <v>2025</v>
      </c>
      <c r="D1072" t="inlineStr">
        <is>
          <t>Jun</t>
        </is>
      </c>
      <c r="E1072" t="inlineStr">
        <is>
          <t>North America</t>
        </is>
      </c>
      <c r="F1072" t="inlineStr">
        <is>
          <t>USA</t>
        </is>
      </c>
      <c r="G1072" t="inlineStr">
        <is>
          <t>Arab Medium</t>
        </is>
      </c>
      <c r="H1072" t="inlineStr">
        <is>
          <t>Term contract</t>
        </is>
      </c>
      <c r="I1072" t="inlineStr">
        <is>
          <t>Refiner</t>
        </is>
      </c>
      <c r="J1072" t="inlineStr">
        <is>
          <t>Carlos Silva</t>
        </is>
      </c>
      <c r="K1072" s="70" t="n">
        <v>1177000</v>
      </c>
      <c r="L1072" s="71" t="n">
        <v>82.48999999999999</v>
      </c>
      <c r="M1072" s="71" t="n">
        <v>97090730</v>
      </c>
      <c r="N1072" s="71" t="n">
        <v>0</v>
      </c>
      <c r="O1072" s="71" t="n">
        <v>97090730</v>
      </c>
      <c r="P1072" s="71" t="n">
        <v>21428880.42</v>
      </c>
      <c r="Q1072" s="71" t="n">
        <v>75661849.58</v>
      </c>
      <c r="R1072" t="inlineStr">
        <is>
          <t>Crude</t>
        </is>
      </c>
      <c r="S1072" t="inlineStr">
        <is>
          <t>Yes</t>
        </is>
      </c>
      <c r="T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SA101064</t>
        </is>
      </c>
      <c r="B1073" s="68" t="n">
        <v>45812</v>
      </c>
      <c r="C1073" s="69" t="n">
        <v>2025</v>
      </c>
      <c r="D1073" t="inlineStr">
        <is>
          <t>Jun</t>
        </is>
      </c>
      <c r="E1073" t="inlineStr">
        <is>
          <t>Asia</t>
        </is>
      </c>
      <c r="F1073" t="inlineStr">
        <is>
          <t>Japan</t>
        </is>
      </c>
      <c r="G1073" t="inlineStr">
        <is>
          <t>Arab Heavy</t>
        </is>
      </c>
      <c r="H1073" t="inlineStr">
        <is>
          <t>Spot</t>
        </is>
      </c>
      <c r="I1073" t="inlineStr">
        <is>
          <t>National oil company</t>
        </is>
      </c>
      <c r="J1073" t="inlineStr">
        <is>
          <t>Kofi Mensah</t>
        </is>
      </c>
      <c r="K1073" s="70" t="n">
        <v>1660000</v>
      </c>
      <c r="L1073" s="71" t="n">
        <v>76.15000000000001</v>
      </c>
      <c r="M1073" s="71" t="n">
        <v>126409000</v>
      </c>
      <c r="N1073" s="71" t="n">
        <v>0</v>
      </c>
      <c r="O1073" s="71" t="n">
        <v>126409000</v>
      </c>
      <c r="P1073" s="71" t="n">
        <v>28848953.29</v>
      </c>
      <c r="Q1073" s="71" t="n">
        <v>97560046.70999999</v>
      </c>
      <c r="R1073" t="inlineStr">
        <is>
          <t>Crude</t>
        </is>
      </c>
      <c r="S1073" t="inlineStr">
        <is>
          <t>Yes</t>
        </is>
      </c>
      <c r="T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SA101065</t>
        </is>
      </c>
      <c r="B1074" s="68" t="n">
        <v>45812</v>
      </c>
      <c r="C1074" s="69" t="n">
        <v>2025</v>
      </c>
      <c r="D1074" t="inlineStr">
        <is>
          <t>Jun</t>
        </is>
      </c>
      <c r="E1074" t="inlineStr">
        <is>
          <t>Middle East</t>
        </is>
      </c>
      <c r="F1074" t="inlineStr">
        <is>
          <t>Bahrain</t>
        </is>
      </c>
      <c r="G1074" t="inlineStr">
        <is>
          <t>Arab Heavy</t>
        </is>
      </c>
      <c r="H1074" t="inlineStr">
        <is>
          <t>Term contract</t>
        </is>
      </c>
      <c r="I1074" t="inlineStr">
        <is>
          <t>Refiner</t>
        </is>
      </c>
      <c r="J1074" t="inlineStr">
        <is>
          <t>Yuki Sato</t>
        </is>
      </c>
      <c r="K1074" s="70" t="n">
        <v>1805000</v>
      </c>
      <c r="L1074" s="71" t="n">
        <v>79.36</v>
      </c>
      <c r="M1074" s="71" t="n">
        <v>143244800</v>
      </c>
      <c r="N1074" s="71" t="n">
        <v>0</v>
      </c>
      <c r="O1074" s="71" t="n">
        <v>143244800</v>
      </c>
      <c r="P1074" s="71" t="n">
        <v>32630310.42</v>
      </c>
      <c r="Q1074" s="71" t="n">
        <v>110614489.58</v>
      </c>
      <c r="R1074" t="inlineStr">
        <is>
          <t>Crude</t>
        </is>
      </c>
      <c r="S1074" t="inlineStr">
        <is>
          <t>Yes</t>
        </is>
      </c>
      <c r="T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SA101066</t>
        </is>
      </c>
      <c r="B1075" s="68" t="n">
        <v>45812</v>
      </c>
      <c r="C1075" s="69" t="n">
        <v>2025</v>
      </c>
      <c r="D1075" t="inlineStr">
        <is>
          <t>Jun</t>
        </is>
      </c>
      <c r="E1075" t="inlineStr">
        <is>
          <t>North America</t>
        </is>
      </c>
      <c r="F1075" t="inlineStr">
        <is>
          <t>USA</t>
        </is>
      </c>
      <c r="G1075" t="inlineStr">
        <is>
          <t>Diesel</t>
        </is>
      </c>
      <c r="H1075" t="inlineStr">
        <is>
          <t>Spot</t>
        </is>
      </c>
      <c r="I1075" t="inlineStr">
        <is>
          <t>National oil company</t>
        </is>
      </c>
      <c r="J1075" t="inlineStr">
        <is>
          <t>Arjun Mehta</t>
        </is>
      </c>
      <c r="K1075" s="70" t="n">
        <v>307000</v>
      </c>
      <c r="L1075" s="71" t="n">
        <v>90.19</v>
      </c>
      <c r="M1075" s="71" t="n">
        <v>27688330</v>
      </c>
      <c r="N1075" s="71" t="n">
        <v>276883.3</v>
      </c>
      <c r="O1075" s="71" t="n">
        <v>27411446.7</v>
      </c>
      <c r="P1075" s="71" t="n">
        <v>20956916.88</v>
      </c>
      <c r="Q1075" s="71" t="n">
        <v>6454529.82</v>
      </c>
      <c r="R1075" t="inlineStr">
        <is>
          <t>Refined</t>
        </is>
      </c>
      <c r="S1075" t="inlineStr">
        <is>
          <t>Yes</t>
        </is>
      </c>
      <c r="T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SA101067</t>
        </is>
      </c>
      <c r="B1076" s="68" t="n">
        <v>45812</v>
      </c>
      <c r="C1076" s="69" t="n">
        <v>2025</v>
      </c>
      <c r="D1076" t="inlineStr">
        <is>
          <t>Jun</t>
        </is>
      </c>
      <c r="E1076" t="inlineStr">
        <is>
          <t>Asia</t>
        </is>
      </c>
      <c r="F1076" t="inlineStr">
        <is>
          <t>China</t>
        </is>
      </c>
      <c r="G1076" t="inlineStr">
        <is>
          <t>Gasoline</t>
        </is>
      </c>
      <c r="H1076" t="inlineStr">
        <is>
          <t>Spot</t>
        </is>
      </c>
      <c r="I1076" t="inlineStr">
        <is>
          <t>Refiner</t>
        </is>
      </c>
      <c r="J1076" t="inlineStr">
        <is>
          <t>Carlos Silva</t>
        </is>
      </c>
      <c r="K1076" s="70" t="n">
        <v>484000</v>
      </c>
      <c r="L1076" s="71" t="n">
        <v>97.51000000000001</v>
      </c>
      <c r="M1076" s="71" t="n">
        <v>47194840</v>
      </c>
      <c r="N1076" s="71" t="n">
        <v>471948.4</v>
      </c>
      <c r="O1076" s="71" t="n">
        <v>46722891.6</v>
      </c>
      <c r="P1076" s="71" t="n">
        <v>35226015.04</v>
      </c>
      <c r="Q1076" s="71" t="n">
        <v>11496876.56</v>
      </c>
      <c r="R1076" t="inlineStr">
        <is>
          <t>Refined</t>
        </is>
      </c>
      <c r="S1076" t="inlineStr">
        <is>
          <t>Yes</t>
        </is>
      </c>
      <c r="T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SA101068</t>
        </is>
      </c>
      <c r="B1077" s="68" t="n">
        <v>45812</v>
      </c>
      <c r="C1077" s="69" t="n">
        <v>2025</v>
      </c>
      <c r="D1077" t="inlineStr">
        <is>
          <t>Jun</t>
        </is>
      </c>
      <c r="E1077" t="inlineStr">
        <is>
          <t>Asia</t>
        </is>
      </c>
      <c r="F1077" t="inlineStr">
        <is>
          <t>India</t>
        </is>
      </c>
      <c r="G1077" t="inlineStr">
        <is>
          <t>Arab Light</t>
        </is>
      </c>
      <c r="H1077" t="inlineStr">
        <is>
          <t>Term contract</t>
        </is>
      </c>
      <c r="I1077" t="inlineStr">
        <is>
          <t>National oil company</t>
        </is>
      </c>
      <c r="J1077" t="inlineStr">
        <is>
          <t>Wei Chen</t>
        </is>
      </c>
      <c r="K1077" s="70" t="n">
        <v>1374000</v>
      </c>
      <c r="L1077" s="71" t="n">
        <v>89.39</v>
      </c>
      <c r="M1077" s="71" t="n">
        <v>122821860</v>
      </c>
      <c r="N1077" s="71" t="n">
        <v>0</v>
      </c>
      <c r="O1077" s="71" t="n">
        <v>122821860</v>
      </c>
      <c r="P1077" s="71" t="n">
        <v>25251624.07</v>
      </c>
      <c r="Q1077" s="71" t="n">
        <v>97570235.93000001</v>
      </c>
      <c r="R1077" t="inlineStr">
        <is>
          <t>Crude</t>
        </is>
      </c>
      <c r="S1077" t="inlineStr">
        <is>
          <t>Yes</t>
        </is>
      </c>
      <c r="T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SA101069</t>
        </is>
      </c>
      <c r="B1078" s="68" t="n">
        <v>45812</v>
      </c>
      <c r="C1078" s="69" t="n">
        <v>2025</v>
      </c>
      <c r="D1078" t="inlineStr">
        <is>
          <t>Jun</t>
        </is>
      </c>
      <c r="E1078" t="inlineStr">
        <is>
          <t>Asia</t>
        </is>
      </c>
      <c r="F1078" t="inlineStr">
        <is>
          <t>China</t>
        </is>
      </c>
      <c r="G1078" t="inlineStr">
        <is>
          <t>Arab Heavy</t>
        </is>
      </c>
      <c r="H1078" t="inlineStr">
        <is>
          <t>Term contract</t>
        </is>
      </c>
      <c r="I1078" t="inlineStr">
        <is>
          <t>Refiner</t>
        </is>
      </c>
      <c r="J1078" t="inlineStr">
        <is>
          <t>Sophie Müller</t>
        </is>
      </c>
      <c r="K1078" s="70" t="n">
        <v>764000</v>
      </c>
      <c r="L1078" s="71" t="n">
        <v>73.11</v>
      </c>
      <c r="M1078" s="71" t="n">
        <v>55856040</v>
      </c>
      <c r="N1078" s="71" t="n">
        <v>0</v>
      </c>
      <c r="O1078" s="71" t="n">
        <v>55856040</v>
      </c>
      <c r="P1078" s="71" t="n">
        <v>14018219.59</v>
      </c>
      <c r="Q1078" s="71" t="n">
        <v>41837820.41</v>
      </c>
      <c r="R1078" t="inlineStr">
        <is>
          <t>Crude</t>
        </is>
      </c>
      <c r="S1078" t="inlineStr">
        <is>
          <t>Yes</t>
        </is>
      </c>
      <c r="T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SA101070</t>
        </is>
      </c>
      <c r="B1079" s="68" t="n">
        <v>45812</v>
      </c>
      <c r="C1079" s="69" t="n">
        <v>2025</v>
      </c>
      <c r="D1079" t="inlineStr">
        <is>
          <t>Jun</t>
        </is>
      </c>
      <c r="E1079" t="inlineStr">
        <is>
          <t>Middle East</t>
        </is>
      </c>
      <c r="F1079" t="inlineStr">
        <is>
          <t>UAE</t>
        </is>
      </c>
      <c r="G1079" t="inlineStr">
        <is>
          <t>Diesel</t>
        </is>
      </c>
      <c r="H1079" t="inlineStr">
        <is>
          <t>Term contract</t>
        </is>
      </c>
      <c r="I1079" t="inlineStr">
        <is>
          <t>Refiner</t>
        </is>
      </c>
      <c r="J1079" t="inlineStr">
        <is>
          <t>Noah Smith</t>
        </is>
      </c>
      <c r="K1079" s="70" t="n">
        <v>143000</v>
      </c>
      <c r="L1079" s="71" t="n">
        <v>104.34</v>
      </c>
      <c r="M1079" s="71" t="n">
        <v>14920620</v>
      </c>
      <c r="N1079" s="71" t="n">
        <v>149206.2</v>
      </c>
      <c r="O1079" s="71" t="n">
        <v>14771413.8</v>
      </c>
      <c r="P1079" s="71" t="n">
        <v>9782090.91</v>
      </c>
      <c r="Q1079" s="71" t="n">
        <v>4989322.89</v>
      </c>
      <c r="R1079" t="inlineStr">
        <is>
          <t>Refined</t>
        </is>
      </c>
      <c r="S1079" t="inlineStr">
        <is>
          <t>Yes</t>
        </is>
      </c>
      <c r="T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SA101071</t>
        </is>
      </c>
      <c r="B1080" s="68" t="n">
        <v>45812</v>
      </c>
      <c r="C1080" s="69" t="n">
        <v>2025</v>
      </c>
      <c r="D1080" t="inlineStr">
        <is>
          <t>Jun</t>
        </is>
      </c>
      <c r="E1080" t="inlineStr">
        <is>
          <t>Middle East</t>
        </is>
      </c>
      <c r="F1080" t="inlineStr">
        <is>
          <t>Saudi Arabia</t>
        </is>
      </c>
      <c r="G1080" t="inlineStr">
        <is>
          <t>Gasoline</t>
        </is>
      </c>
      <c r="H1080" t="inlineStr">
        <is>
          <t>Domestic</t>
        </is>
      </c>
      <c r="I1080" t="inlineStr">
        <is>
          <t>Refiner</t>
        </is>
      </c>
      <c r="J1080" t="inlineStr">
        <is>
          <t>Emma Clarke</t>
        </is>
      </c>
      <c r="K1080" s="70" t="n">
        <v>408000</v>
      </c>
      <c r="L1080" s="71" t="n">
        <v>92.20999999999999</v>
      </c>
      <c r="M1080" s="71" t="n">
        <v>37621680</v>
      </c>
      <c r="N1080" s="71" t="n">
        <v>376216.8</v>
      </c>
      <c r="O1080" s="71" t="n">
        <v>37245463.2</v>
      </c>
      <c r="P1080" s="71" t="n">
        <v>27568681.68</v>
      </c>
      <c r="Q1080" s="71" t="n">
        <v>9676781.52</v>
      </c>
      <c r="R1080" t="inlineStr">
        <is>
          <t>Refined</t>
        </is>
      </c>
      <c r="S1080" t="inlineStr">
        <is>
          <t>No</t>
        </is>
      </c>
      <c r="T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SA101072</t>
        </is>
      </c>
      <c r="B1081" s="68" t="n">
        <v>45812</v>
      </c>
      <c r="C1081" s="69" t="n">
        <v>2025</v>
      </c>
      <c r="D1081" t="inlineStr">
        <is>
          <t>Jun</t>
        </is>
      </c>
      <c r="E1081" t="inlineStr">
        <is>
          <t>Asia</t>
        </is>
      </c>
      <c r="F1081" t="inlineStr">
        <is>
          <t>India</t>
        </is>
      </c>
      <c r="G1081" t="inlineStr">
        <is>
          <t>Arab Light</t>
        </is>
      </c>
      <c r="H1081" t="inlineStr">
        <is>
          <t>Spot</t>
        </is>
      </c>
      <c r="I1081" t="inlineStr">
        <is>
          <t>Refiner</t>
        </is>
      </c>
      <c r="J1081" t="inlineStr">
        <is>
          <t>Carlos Silva</t>
        </is>
      </c>
      <c r="K1081" s="70" t="n">
        <v>1579000</v>
      </c>
      <c r="L1081" s="71" t="n">
        <v>78.45999999999999</v>
      </c>
      <c r="M1081" s="71" t="n">
        <v>123888340</v>
      </c>
      <c r="N1081" s="71" t="n">
        <v>1238883.4</v>
      </c>
      <c r="O1081" s="71" t="n">
        <v>122649456.6</v>
      </c>
      <c r="P1081" s="71" t="n">
        <v>27560632.97</v>
      </c>
      <c r="Q1081" s="71" t="n">
        <v>95088823.63</v>
      </c>
      <c r="R1081" t="inlineStr">
        <is>
          <t>Crude</t>
        </is>
      </c>
      <c r="S1081" t="inlineStr">
        <is>
          <t>Yes</t>
        </is>
      </c>
      <c r="T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SA101073</t>
        </is>
      </c>
      <c r="B1082" s="68" t="n">
        <v>45812</v>
      </c>
      <c r="C1082" s="69" t="n">
        <v>2025</v>
      </c>
      <c r="D1082" t="inlineStr">
        <is>
          <t>Jun</t>
        </is>
      </c>
      <c r="E1082" t="inlineStr">
        <is>
          <t>Asia</t>
        </is>
      </c>
      <c r="F1082" t="inlineStr">
        <is>
          <t>South Korea</t>
        </is>
      </c>
      <c r="G1082" t="inlineStr">
        <is>
          <t>Arab Light</t>
        </is>
      </c>
      <c r="H1082" t="inlineStr">
        <is>
          <t>Term contract</t>
        </is>
      </c>
      <c r="I1082" t="inlineStr">
        <is>
          <t>National oil company</t>
        </is>
      </c>
      <c r="J1082" t="inlineStr">
        <is>
          <t>Priya Nair</t>
        </is>
      </c>
      <c r="K1082" s="70" t="n">
        <v>1687000</v>
      </c>
      <c r="L1082" s="71" t="n">
        <v>76.95999999999999</v>
      </c>
      <c r="M1082" s="71" t="n">
        <v>129831520</v>
      </c>
      <c r="N1082" s="71" t="n">
        <v>1298315.2</v>
      </c>
      <c r="O1082" s="71" t="n">
        <v>128533204.8</v>
      </c>
      <c r="P1082" s="71" t="n">
        <v>29457777.8</v>
      </c>
      <c r="Q1082" s="71" t="n">
        <v>99075427</v>
      </c>
      <c r="R1082" t="inlineStr">
        <is>
          <t>Crude</t>
        </is>
      </c>
      <c r="S1082" t="inlineStr">
        <is>
          <t>Yes</t>
        </is>
      </c>
      <c r="T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SA101074</t>
        </is>
      </c>
      <c r="B1083" s="68" t="n">
        <v>45812</v>
      </c>
      <c r="C1083" s="69" t="n">
        <v>2025</v>
      </c>
      <c r="D1083" t="inlineStr">
        <is>
          <t>Jun</t>
        </is>
      </c>
      <c r="E1083" t="inlineStr">
        <is>
          <t>Middle East</t>
        </is>
      </c>
      <c r="F1083" t="inlineStr">
        <is>
          <t>UAE</t>
        </is>
      </c>
      <c r="G1083" t="inlineStr">
        <is>
          <t>Diesel</t>
        </is>
      </c>
      <c r="H1083" t="inlineStr">
        <is>
          <t>Term contract</t>
        </is>
      </c>
      <c r="I1083" t="inlineStr">
        <is>
          <t>National oil company</t>
        </is>
      </c>
      <c r="J1083" t="inlineStr">
        <is>
          <t>Fatima Al-Saud</t>
        </is>
      </c>
      <c r="K1083" s="70" t="n">
        <v>171000</v>
      </c>
      <c r="L1083" s="71" t="n">
        <v>101.23</v>
      </c>
      <c r="M1083" s="71" t="n">
        <v>17310330</v>
      </c>
      <c r="N1083" s="71" t="n">
        <v>0</v>
      </c>
      <c r="O1083" s="71" t="n">
        <v>17310330</v>
      </c>
      <c r="P1083" s="71" t="n">
        <v>12502797.32</v>
      </c>
      <c r="Q1083" s="71" t="n">
        <v>4807532.68</v>
      </c>
      <c r="R1083" t="inlineStr">
        <is>
          <t>Refined</t>
        </is>
      </c>
      <c r="S1083" t="inlineStr">
        <is>
          <t>Yes</t>
        </is>
      </c>
      <c r="T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SA101075</t>
        </is>
      </c>
      <c r="B1084" s="68" t="n">
        <v>45812</v>
      </c>
      <c r="C1084" s="69" t="n">
        <v>2025</v>
      </c>
      <c r="D1084" t="inlineStr">
        <is>
          <t>Jun</t>
        </is>
      </c>
      <c r="E1084" t="inlineStr">
        <is>
          <t>Asia</t>
        </is>
      </c>
      <c r="F1084" t="inlineStr">
        <is>
          <t>Japan</t>
        </is>
      </c>
      <c r="G1084" t="inlineStr">
        <is>
          <t>Arab Light</t>
        </is>
      </c>
      <c r="H1084" t="inlineStr">
        <is>
          <t>Term contract</t>
        </is>
      </c>
      <c r="I1084" t="inlineStr">
        <is>
          <t>National oil company</t>
        </is>
      </c>
      <c r="J1084" t="inlineStr">
        <is>
          <t>Sophie Müller</t>
        </is>
      </c>
      <c r="K1084" s="70" t="n">
        <v>652000</v>
      </c>
      <c r="L1084" s="71" t="n">
        <v>82.15000000000001</v>
      </c>
      <c r="M1084" s="71" t="n">
        <v>53561800</v>
      </c>
      <c r="N1084" s="71" t="n">
        <v>535618</v>
      </c>
      <c r="O1084" s="71" t="n">
        <v>53026182</v>
      </c>
      <c r="P1084" s="71" t="n">
        <v>11574388.23</v>
      </c>
      <c r="Q1084" s="71" t="n">
        <v>41451793.77</v>
      </c>
      <c r="R1084" t="inlineStr">
        <is>
          <t>Crude</t>
        </is>
      </c>
      <c r="S1084" t="inlineStr">
        <is>
          <t>Yes</t>
        </is>
      </c>
      <c r="T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SA101076</t>
        </is>
      </c>
      <c r="B1085" s="68" t="n">
        <v>45812</v>
      </c>
      <c r="C1085" s="69" t="n">
        <v>2025</v>
      </c>
      <c r="D1085" t="inlineStr">
        <is>
          <t>Jun</t>
        </is>
      </c>
      <c r="E1085" t="inlineStr">
        <is>
          <t>Europe</t>
        </is>
      </c>
      <c r="F1085" t="inlineStr">
        <is>
          <t>Netherlands</t>
        </is>
      </c>
      <c r="G1085" t="inlineStr">
        <is>
          <t>Gasoline</t>
        </is>
      </c>
      <c r="H1085" t="inlineStr">
        <is>
          <t>Term contract</t>
        </is>
      </c>
      <c r="I1085" t="inlineStr">
        <is>
          <t>Refiner</t>
        </is>
      </c>
      <c r="J1085" t="inlineStr">
        <is>
          <t>Ana Costa</t>
        </is>
      </c>
      <c r="K1085" s="70" t="n">
        <v>361000</v>
      </c>
      <c r="L1085" s="71" t="n">
        <v>91.81</v>
      </c>
      <c r="M1085" s="71" t="n">
        <v>33143410</v>
      </c>
      <c r="N1085" s="71" t="n">
        <v>662868.2</v>
      </c>
      <c r="O1085" s="71" t="n">
        <v>32480541.8</v>
      </c>
      <c r="P1085" s="71" t="n">
        <v>24973005.04</v>
      </c>
      <c r="Q1085" s="71" t="n">
        <v>7507536.76</v>
      </c>
      <c r="R1085" t="inlineStr">
        <is>
          <t>Refined</t>
        </is>
      </c>
      <c r="S1085" t="inlineStr">
        <is>
          <t>Yes</t>
        </is>
      </c>
      <c r="T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SA101077</t>
        </is>
      </c>
      <c r="B1086" s="68" t="n">
        <v>45813</v>
      </c>
      <c r="C1086" s="69" t="n">
        <v>2025</v>
      </c>
      <c r="D1086" t="inlineStr">
        <is>
          <t>Jun</t>
        </is>
      </c>
      <c r="E1086" t="inlineStr">
        <is>
          <t>Middle East</t>
        </is>
      </c>
      <c r="F1086" t="inlineStr">
        <is>
          <t>Saudi Arabia</t>
        </is>
      </c>
      <c r="G1086" t="inlineStr">
        <is>
          <t>Arab Light</t>
        </is>
      </c>
      <c r="H1086" t="inlineStr">
        <is>
          <t>Domestic</t>
        </is>
      </c>
      <c r="I1086" t="inlineStr">
        <is>
          <t>National oil company</t>
        </is>
      </c>
      <c r="J1086" t="inlineStr">
        <is>
          <t>Olivia Brown</t>
        </is>
      </c>
      <c r="K1086" s="70" t="n">
        <v>785000</v>
      </c>
      <c r="L1086" s="71" t="n">
        <v>89.70999999999999</v>
      </c>
      <c r="M1086" s="71" t="n">
        <v>70422350</v>
      </c>
      <c r="N1086" s="71" t="n">
        <v>1408447</v>
      </c>
      <c r="O1086" s="71" t="n">
        <v>69013903</v>
      </c>
      <c r="P1086" s="71" t="n">
        <v>14400902.93</v>
      </c>
      <c r="Q1086" s="71" t="n">
        <v>54613000.07</v>
      </c>
      <c r="R1086" t="inlineStr">
        <is>
          <t>Crude</t>
        </is>
      </c>
      <c r="S1086" t="inlineStr">
        <is>
          <t>No</t>
        </is>
      </c>
      <c r="T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SA101078</t>
        </is>
      </c>
      <c r="B1087" s="68" t="n">
        <v>45813</v>
      </c>
      <c r="C1087" s="69" t="n">
        <v>2025</v>
      </c>
      <c r="D1087" t="inlineStr">
        <is>
          <t>Jun</t>
        </is>
      </c>
      <c r="E1087" t="inlineStr">
        <is>
          <t>North America</t>
        </is>
      </c>
      <c r="F1087" t="inlineStr">
        <is>
          <t>USA</t>
        </is>
      </c>
      <c r="G1087" t="inlineStr">
        <is>
          <t>Arab Light</t>
        </is>
      </c>
      <c r="H1087" t="inlineStr">
        <is>
          <t>Term contract</t>
        </is>
      </c>
      <c r="I1087" t="inlineStr">
        <is>
          <t>National oil company</t>
        </is>
      </c>
      <c r="J1087" t="inlineStr">
        <is>
          <t>Mei Lin</t>
        </is>
      </c>
      <c r="K1087" s="70" t="n">
        <v>589000</v>
      </c>
      <c r="L1087" s="71" t="n">
        <v>78.56</v>
      </c>
      <c r="M1087" s="71" t="n">
        <v>46271840</v>
      </c>
      <c r="N1087" s="71" t="n">
        <v>0</v>
      </c>
      <c r="O1087" s="71" t="n">
        <v>46271840</v>
      </c>
      <c r="P1087" s="71" t="n">
        <v>11008415.07</v>
      </c>
      <c r="Q1087" s="71" t="n">
        <v>35263424.93</v>
      </c>
      <c r="R1087" t="inlineStr">
        <is>
          <t>Crude</t>
        </is>
      </c>
      <c r="S1087" t="inlineStr">
        <is>
          <t>Yes</t>
        </is>
      </c>
      <c r="T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SA101079</t>
        </is>
      </c>
      <c r="B1088" s="68" t="n">
        <v>45813</v>
      </c>
      <c r="C1088" s="69" t="n">
        <v>2025</v>
      </c>
      <c r="D1088" t="inlineStr">
        <is>
          <t>Jun</t>
        </is>
      </c>
      <c r="E1088" t="inlineStr">
        <is>
          <t>Europe</t>
        </is>
      </c>
      <c r="F1088" t="inlineStr">
        <is>
          <t>France</t>
        </is>
      </c>
      <c r="G1088" t="inlineStr">
        <is>
          <t>Arab Light</t>
        </is>
      </c>
      <c r="H1088" t="inlineStr">
        <is>
          <t>Term contract</t>
        </is>
      </c>
      <c r="I1088" t="inlineStr">
        <is>
          <t>National oil company</t>
        </is>
      </c>
      <c r="J1088" t="inlineStr">
        <is>
          <t>Olivia Brown</t>
        </is>
      </c>
      <c r="K1088" s="70" t="n">
        <v>349000</v>
      </c>
      <c r="L1088" s="71" t="n">
        <v>87.3</v>
      </c>
      <c r="M1088" s="71" t="n">
        <v>30467700</v>
      </c>
      <c r="N1088" s="71" t="n">
        <v>0</v>
      </c>
      <c r="O1088" s="71" t="n">
        <v>30467700</v>
      </c>
      <c r="P1088" s="71" t="n">
        <v>6369561.36</v>
      </c>
      <c r="Q1088" s="71" t="n">
        <v>24098138.64</v>
      </c>
      <c r="R1088" t="inlineStr">
        <is>
          <t>Crude</t>
        </is>
      </c>
      <c r="S1088" t="inlineStr">
        <is>
          <t>Yes</t>
        </is>
      </c>
      <c r="T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SA101080</t>
        </is>
      </c>
      <c r="B1089" s="68" t="n">
        <v>45814</v>
      </c>
      <c r="C1089" s="69" t="n">
        <v>2025</v>
      </c>
      <c r="D1089" t="inlineStr">
        <is>
          <t>Jun</t>
        </is>
      </c>
      <c r="E1089" t="inlineStr">
        <is>
          <t>Europe</t>
        </is>
      </c>
      <c r="F1089" t="inlineStr">
        <is>
          <t>Netherlands</t>
        </is>
      </c>
      <c r="G1089" t="inlineStr">
        <is>
          <t>Arab Light</t>
        </is>
      </c>
      <c r="H1089" t="inlineStr">
        <is>
          <t>Term contract</t>
        </is>
      </c>
      <c r="I1089" t="inlineStr">
        <is>
          <t>Refiner</t>
        </is>
      </c>
      <c r="J1089" t="inlineStr">
        <is>
          <t>Noah Smith</t>
        </is>
      </c>
      <c r="K1089" s="70" t="n">
        <v>1992000</v>
      </c>
      <c r="L1089" s="71" t="n">
        <v>87.17</v>
      </c>
      <c r="M1089" s="71" t="n">
        <v>173642640</v>
      </c>
      <c r="N1089" s="71" t="n">
        <v>1736426.4</v>
      </c>
      <c r="O1089" s="71" t="n">
        <v>171906213.6</v>
      </c>
      <c r="P1089" s="71" t="n">
        <v>35270270.84</v>
      </c>
      <c r="Q1089" s="71" t="n">
        <v>136635942.76</v>
      </c>
      <c r="R1089" t="inlineStr">
        <is>
          <t>Crude</t>
        </is>
      </c>
      <c r="S1089" t="inlineStr">
        <is>
          <t>Yes</t>
        </is>
      </c>
      <c r="T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SA101081</t>
        </is>
      </c>
      <c r="B1090" s="68" t="n">
        <v>45814</v>
      </c>
      <c r="C1090" s="69" t="n">
        <v>2025</v>
      </c>
      <c r="D1090" t="inlineStr">
        <is>
          <t>Jun</t>
        </is>
      </c>
      <c r="E1090" t="inlineStr">
        <is>
          <t>Asia</t>
        </is>
      </c>
      <c r="F1090" t="inlineStr">
        <is>
          <t>Japan</t>
        </is>
      </c>
      <c r="G1090" t="inlineStr">
        <is>
          <t>Arab Light</t>
        </is>
      </c>
      <c r="H1090" t="inlineStr">
        <is>
          <t>Term contract</t>
        </is>
      </c>
      <c r="I1090" t="inlineStr">
        <is>
          <t>National oil company</t>
        </is>
      </c>
      <c r="J1090" t="inlineStr">
        <is>
          <t>Ana Costa</t>
        </is>
      </c>
      <c r="K1090" s="70" t="n">
        <v>1271000</v>
      </c>
      <c r="L1090" s="71" t="n">
        <v>88.91</v>
      </c>
      <c r="M1090" s="71" t="n">
        <v>113004610</v>
      </c>
      <c r="N1090" s="71" t="n">
        <v>0</v>
      </c>
      <c r="O1090" s="71" t="n">
        <v>113004610</v>
      </c>
      <c r="P1090" s="71" t="n">
        <v>22560919.09</v>
      </c>
      <c r="Q1090" s="71" t="n">
        <v>90443690.91</v>
      </c>
      <c r="R1090" t="inlineStr">
        <is>
          <t>Crude</t>
        </is>
      </c>
      <c r="S1090" t="inlineStr">
        <is>
          <t>Yes</t>
        </is>
      </c>
      <c r="T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SA101082</t>
        </is>
      </c>
      <c r="B1091" s="68" t="n">
        <v>45814</v>
      </c>
      <c r="C1091" s="69" t="n">
        <v>2025</v>
      </c>
      <c r="D1091" t="inlineStr">
        <is>
          <t>Jun</t>
        </is>
      </c>
      <c r="E1091" t="inlineStr">
        <is>
          <t>Middle East</t>
        </is>
      </c>
      <c r="F1091" t="inlineStr">
        <is>
          <t>UAE</t>
        </is>
      </c>
      <c r="G1091" t="inlineStr">
        <is>
          <t>Arab Light</t>
        </is>
      </c>
      <c r="H1091" t="inlineStr">
        <is>
          <t>Spot</t>
        </is>
      </c>
      <c r="I1091" t="inlineStr">
        <is>
          <t>Refiner</t>
        </is>
      </c>
      <c r="J1091" t="inlineStr">
        <is>
          <t>Lucas Martin</t>
        </is>
      </c>
      <c r="K1091" s="70" t="n">
        <v>1141000</v>
      </c>
      <c r="L1091" s="71" t="n">
        <v>73.86</v>
      </c>
      <c r="M1091" s="71" t="n">
        <v>84274260</v>
      </c>
      <c r="N1091" s="71" t="n">
        <v>0</v>
      </c>
      <c r="O1091" s="71" t="n">
        <v>84274260</v>
      </c>
      <c r="P1091" s="71" t="n">
        <v>21169651.06</v>
      </c>
      <c r="Q1091" s="71" t="n">
        <v>63104608.94</v>
      </c>
      <c r="R1091" t="inlineStr">
        <is>
          <t>Crude</t>
        </is>
      </c>
      <c r="S1091" t="inlineStr">
        <is>
          <t>Yes</t>
        </is>
      </c>
      <c r="T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SA101083</t>
        </is>
      </c>
      <c r="B1092" s="68" t="n">
        <v>45814</v>
      </c>
      <c r="C1092" s="69" t="n">
        <v>2025</v>
      </c>
      <c r="D1092" t="inlineStr">
        <is>
          <t>Jun</t>
        </is>
      </c>
      <c r="E1092" t="inlineStr">
        <is>
          <t>Middle East</t>
        </is>
      </c>
      <c r="F1092" t="inlineStr">
        <is>
          <t>UAE</t>
        </is>
      </c>
      <c r="G1092" t="inlineStr">
        <is>
          <t>Arab Light</t>
        </is>
      </c>
      <c r="H1092" t="inlineStr">
        <is>
          <t>Spot</t>
        </is>
      </c>
      <c r="I1092" t="inlineStr">
        <is>
          <t>National oil company</t>
        </is>
      </c>
      <c r="J1092" t="inlineStr">
        <is>
          <t>Fatima Al-Saud</t>
        </is>
      </c>
      <c r="K1092" s="70" t="n">
        <v>1984000</v>
      </c>
      <c r="L1092" s="71" t="n">
        <v>77.5</v>
      </c>
      <c r="M1092" s="71" t="n">
        <v>153760000</v>
      </c>
      <c r="N1092" s="71" t="n">
        <v>0</v>
      </c>
      <c r="O1092" s="71" t="n">
        <v>153760000</v>
      </c>
      <c r="P1092" s="71" t="n">
        <v>34660291.09</v>
      </c>
      <c r="Q1092" s="71" t="n">
        <v>119099708.91</v>
      </c>
      <c r="R1092" t="inlineStr">
        <is>
          <t>Crude</t>
        </is>
      </c>
      <c r="S1092" t="inlineStr">
        <is>
          <t>Yes</t>
        </is>
      </c>
      <c r="T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SA101084</t>
        </is>
      </c>
      <c r="B1093" s="68" t="n">
        <v>45814</v>
      </c>
      <c r="C1093" s="69" t="n">
        <v>2025</v>
      </c>
      <c r="D1093" t="inlineStr">
        <is>
          <t>Jun</t>
        </is>
      </c>
      <c r="E1093" t="inlineStr">
        <is>
          <t>Asia</t>
        </is>
      </c>
      <c r="F1093" t="inlineStr">
        <is>
          <t>South Korea</t>
        </is>
      </c>
      <c r="G1093" t="inlineStr">
        <is>
          <t>Jet fuel</t>
        </is>
      </c>
      <c r="H1093" t="inlineStr">
        <is>
          <t>Term contract</t>
        </is>
      </c>
      <c r="I1093" t="inlineStr">
        <is>
          <t>Refiner</t>
        </is>
      </c>
      <c r="J1093" t="inlineStr">
        <is>
          <t>Arjun Mehta</t>
        </is>
      </c>
      <c r="K1093" s="70" t="n">
        <v>353000</v>
      </c>
      <c r="L1093" s="71" t="n">
        <v>98.31999999999999</v>
      </c>
      <c r="M1093" s="71" t="n">
        <v>34706960</v>
      </c>
      <c r="N1093" s="71" t="n">
        <v>0</v>
      </c>
      <c r="O1093" s="71" t="n">
        <v>34706960</v>
      </c>
      <c r="P1093" s="71" t="n">
        <v>25405271.56</v>
      </c>
      <c r="Q1093" s="71" t="n">
        <v>9301688.439999999</v>
      </c>
      <c r="R1093" t="inlineStr">
        <is>
          <t>Refined</t>
        </is>
      </c>
      <c r="S1093" t="inlineStr">
        <is>
          <t>Yes</t>
        </is>
      </c>
      <c r="T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SA101085</t>
        </is>
      </c>
      <c r="B1094" s="68" t="n">
        <v>45814</v>
      </c>
      <c r="C1094" s="69" t="n">
        <v>2025</v>
      </c>
      <c r="D1094" t="inlineStr">
        <is>
          <t>Jun</t>
        </is>
      </c>
      <c r="E1094" t="inlineStr">
        <is>
          <t>Middle East</t>
        </is>
      </c>
      <c r="F1094" t="inlineStr">
        <is>
          <t>UAE</t>
        </is>
      </c>
      <c r="G1094" t="inlineStr">
        <is>
          <t>Arab Heavy</t>
        </is>
      </c>
      <c r="H1094" t="inlineStr">
        <is>
          <t>Term contract</t>
        </is>
      </c>
      <c r="I1094" t="inlineStr">
        <is>
          <t>Refiner</t>
        </is>
      </c>
      <c r="J1094" t="inlineStr">
        <is>
          <t>Aisha Bello</t>
        </is>
      </c>
      <c r="K1094" s="70" t="n">
        <v>631000</v>
      </c>
      <c r="L1094" s="71" t="n">
        <v>77.22</v>
      </c>
      <c r="M1094" s="71" t="n">
        <v>48725820</v>
      </c>
      <c r="N1094" s="71" t="n">
        <v>0</v>
      </c>
      <c r="O1094" s="71" t="n">
        <v>48725820</v>
      </c>
      <c r="P1094" s="71" t="n">
        <v>11301402.93</v>
      </c>
      <c r="Q1094" s="71" t="n">
        <v>37424417.07</v>
      </c>
      <c r="R1094" t="inlineStr">
        <is>
          <t>Crude</t>
        </is>
      </c>
      <c r="S1094" t="inlineStr">
        <is>
          <t>Yes</t>
        </is>
      </c>
      <c r="T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SA101086</t>
        </is>
      </c>
      <c r="B1095" s="68" t="n">
        <v>45814</v>
      </c>
      <c r="C1095" s="69" t="n">
        <v>2025</v>
      </c>
      <c r="D1095" t="inlineStr">
        <is>
          <t>Jun</t>
        </is>
      </c>
      <c r="E1095" t="inlineStr">
        <is>
          <t>Asia</t>
        </is>
      </c>
      <c r="F1095" t="inlineStr">
        <is>
          <t>China</t>
        </is>
      </c>
      <c r="G1095" t="inlineStr">
        <is>
          <t>Arab Medium</t>
        </is>
      </c>
      <c r="H1095" t="inlineStr">
        <is>
          <t>Spot</t>
        </is>
      </c>
      <c r="I1095" t="inlineStr">
        <is>
          <t>Trader</t>
        </is>
      </c>
      <c r="J1095" t="inlineStr">
        <is>
          <t>Ana Costa</t>
        </is>
      </c>
      <c r="K1095" s="70" t="n">
        <v>1100000</v>
      </c>
      <c r="L1095" s="71" t="n">
        <v>79.09999999999999</v>
      </c>
      <c r="M1095" s="71" t="n">
        <v>87010000</v>
      </c>
      <c r="N1095" s="71" t="n">
        <v>0</v>
      </c>
      <c r="O1095" s="71" t="n">
        <v>87010000</v>
      </c>
      <c r="P1095" s="71" t="n">
        <v>19521019.29</v>
      </c>
      <c r="Q1095" s="71" t="n">
        <v>67488980.70999999</v>
      </c>
      <c r="R1095" t="inlineStr">
        <is>
          <t>Crude</t>
        </is>
      </c>
      <c r="S1095" t="inlineStr">
        <is>
          <t>Yes</t>
        </is>
      </c>
      <c r="T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SA101087</t>
        </is>
      </c>
      <c r="B1096" s="68" t="n">
        <v>45814</v>
      </c>
      <c r="C1096" s="69" t="n">
        <v>2025</v>
      </c>
      <c r="D1096" t="inlineStr">
        <is>
          <t>Jun</t>
        </is>
      </c>
      <c r="E1096" t="inlineStr">
        <is>
          <t>Asia</t>
        </is>
      </c>
      <c r="F1096" t="inlineStr">
        <is>
          <t>South Korea</t>
        </is>
      </c>
      <c r="G1096" t="inlineStr">
        <is>
          <t>Arab Light</t>
        </is>
      </c>
      <c r="H1096" t="inlineStr">
        <is>
          <t>Spot</t>
        </is>
      </c>
      <c r="I1096" t="inlineStr">
        <is>
          <t>National oil company</t>
        </is>
      </c>
      <c r="J1096" t="inlineStr">
        <is>
          <t>Olivia Brown</t>
        </is>
      </c>
      <c r="K1096" s="70" t="n">
        <v>1787000</v>
      </c>
      <c r="L1096" s="71" t="n">
        <v>78.01000000000001</v>
      </c>
      <c r="M1096" s="71" t="n">
        <v>139403870</v>
      </c>
      <c r="N1096" s="71" t="n">
        <v>0</v>
      </c>
      <c r="O1096" s="71" t="n">
        <v>139403870</v>
      </c>
      <c r="P1096" s="71" t="n">
        <v>31156260.92</v>
      </c>
      <c r="Q1096" s="71" t="n">
        <v>108247609.08</v>
      </c>
      <c r="R1096" t="inlineStr">
        <is>
          <t>Crude</t>
        </is>
      </c>
      <c r="S1096" t="inlineStr">
        <is>
          <t>Yes</t>
        </is>
      </c>
      <c r="T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SA101088</t>
        </is>
      </c>
      <c r="B1097" s="68" t="n">
        <v>45814</v>
      </c>
      <c r="C1097" s="69" t="n">
        <v>2025</v>
      </c>
      <c r="D1097" t="inlineStr">
        <is>
          <t>Jun</t>
        </is>
      </c>
      <c r="E1097" t="inlineStr">
        <is>
          <t>Europe</t>
        </is>
      </c>
      <c r="F1097" t="inlineStr">
        <is>
          <t>Netherlands</t>
        </is>
      </c>
      <c r="G1097" t="inlineStr">
        <is>
          <t>Arab Medium</t>
        </is>
      </c>
      <c r="H1097" t="inlineStr">
        <is>
          <t>Term contract</t>
        </is>
      </c>
      <c r="I1097" t="inlineStr">
        <is>
          <t>Trader</t>
        </is>
      </c>
      <c r="J1097" t="inlineStr">
        <is>
          <t>Omar Haddad</t>
        </is>
      </c>
      <c r="K1097" s="70" t="n">
        <v>463000</v>
      </c>
      <c r="L1097" s="71" t="n">
        <v>82.61</v>
      </c>
      <c r="M1097" s="71" t="n">
        <v>38248430</v>
      </c>
      <c r="N1097" s="71" t="n">
        <v>382484.3</v>
      </c>
      <c r="O1097" s="71" t="n">
        <v>37865945.7</v>
      </c>
      <c r="P1097" s="71" t="n">
        <v>8260757.95</v>
      </c>
      <c r="Q1097" s="71" t="n">
        <v>29605187.75</v>
      </c>
      <c r="R1097" t="inlineStr">
        <is>
          <t>Crude</t>
        </is>
      </c>
      <c r="S1097" t="inlineStr">
        <is>
          <t>Yes</t>
        </is>
      </c>
      <c r="T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SA101089</t>
        </is>
      </c>
      <c r="B1098" s="68" t="n">
        <v>45815</v>
      </c>
      <c r="C1098" s="69" t="n">
        <v>2025</v>
      </c>
      <c r="D1098" t="inlineStr">
        <is>
          <t>Jun</t>
        </is>
      </c>
      <c r="E1098" t="inlineStr">
        <is>
          <t>North America</t>
        </is>
      </c>
      <c r="F1098" t="inlineStr">
        <is>
          <t>USA</t>
        </is>
      </c>
      <c r="G1098" t="inlineStr">
        <is>
          <t>Arab Light</t>
        </is>
      </c>
      <c r="H1098" t="inlineStr">
        <is>
          <t>Term contract</t>
        </is>
      </c>
      <c r="I1098" t="inlineStr">
        <is>
          <t>Refiner</t>
        </is>
      </c>
      <c r="J1098" t="inlineStr">
        <is>
          <t>Ravindra Patil</t>
        </is>
      </c>
      <c r="K1098" s="70" t="n">
        <v>1482000</v>
      </c>
      <c r="L1098" s="71" t="n">
        <v>75.25</v>
      </c>
      <c r="M1098" s="71" t="n">
        <v>111520500</v>
      </c>
      <c r="N1098" s="71" t="n">
        <v>0</v>
      </c>
      <c r="O1098" s="71" t="n">
        <v>111520500</v>
      </c>
      <c r="P1098" s="71" t="n">
        <v>27642662.31</v>
      </c>
      <c r="Q1098" s="71" t="n">
        <v>83877837.69</v>
      </c>
      <c r="R1098" t="inlineStr">
        <is>
          <t>Crude</t>
        </is>
      </c>
      <c r="S1098" t="inlineStr">
        <is>
          <t>Yes</t>
        </is>
      </c>
      <c r="T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SA101090</t>
        </is>
      </c>
      <c r="B1099" s="68" t="n">
        <v>45815</v>
      </c>
      <c r="C1099" s="69" t="n">
        <v>2025</v>
      </c>
      <c r="D1099" t="inlineStr">
        <is>
          <t>Jun</t>
        </is>
      </c>
      <c r="E1099" t="inlineStr">
        <is>
          <t>Asia</t>
        </is>
      </c>
      <c r="F1099" t="inlineStr">
        <is>
          <t>China</t>
        </is>
      </c>
      <c r="G1099" t="inlineStr">
        <is>
          <t>Jet fuel</t>
        </is>
      </c>
      <c r="H1099" t="inlineStr">
        <is>
          <t>Term contract</t>
        </is>
      </c>
      <c r="I1099" t="inlineStr">
        <is>
          <t>Refiner</t>
        </is>
      </c>
      <c r="J1099" t="inlineStr">
        <is>
          <t>Noah Smith</t>
        </is>
      </c>
      <c r="K1099" s="70" t="n">
        <v>198000</v>
      </c>
      <c r="L1099" s="71" t="n">
        <v>102.28</v>
      </c>
      <c r="M1099" s="71" t="n">
        <v>20251440</v>
      </c>
      <c r="N1099" s="71" t="n">
        <v>202514.4</v>
      </c>
      <c r="O1099" s="71" t="n">
        <v>20048925.6</v>
      </c>
      <c r="P1099" s="71" t="n">
        <v>14576592.97</v>
      </c>
      <c r="Q1099" s="71" t="n">
        <v>5472332.63</v>
      </c>
      <c r="R1099" t="inlineStr">
        <is>
          <t>Refined</t>
        </is>
      </c>
      <c r="S1099" t="inlineStr">
        <is>
          <t>Yes</t>
        </is>
      </c>
      <c r="T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SA101091</t>
        </is>
      </c>
      <c r="B1100" s="68" t="n">
        <v>45815</v>
      </c>
      <c r="C1100" s="69" t="n">
        <v>2025</v>
      </c>
      <c r="D1100" t="inlineStr">
        <is>
          <t>Jun</t>
        </is>
      </c>
      <c r="E1100" t="inlineStr">
        <is>
          <t>North America</t>
        </is>
      </c>
      <c r="F1100" t="inlineStr">
        <is>
          <t>USA</t>
        </is>
      </c>
      <c r="G1100" t="inlineStr">
        <is>
          <t>Arab Light</t>
        </is>
      </c>
      <c r="H1100" t="inlineStr">
        <is>
          <t>Term contract</t>
        </is>
      </c>
      <c r="I1100" t="inlineStr">
        <is>
          <t>National oil company</t>
        </is>
      </c>
      <c r="J1100" t="inlineStr">
        <is>
          <t>Priya Nair</t>
        </is>
      </c>
      <c r="K1100" s="70" t="n">
        <v>430000</v>
      </c>
      <c r="L1100" s="71" t="n">
        <v>88.64</v>
      </c>
      <c r="M1100" s="71" t="n">
        <v>38115200</v>
      </c>
      <c r="N1100" s="71" t="n">
        <v>381152</v>
      </c>
      <c r="O1100" s="71" t="n">
        <v>37734048</v>
      </c>
      <c r="P1100" s="71" t="n">
        <v>7521805.93</v>
      </c>
      <c r="Q1100" s="71" t="n">
        <v>30212242.07</v>
      </c>
      <c r="R1100" t="inlineStr">
        <is>
          <t>Crude</t>
        </is>
      </c>
      <c r="S1100" t="inlineStr">
        <is>
          <t>Yes</t>
        </is>
      </c>
      <c r="T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SA101092</t>
        </is>
      </c>
      <c r="B1101" s="68" t="n">
        <v>45815</v>
      </c>
      <c r="C1101" s="69" t="n">
        <v>2025</v>
      </c>
      <c r="D1101" t="inlineStr">
        <is>
          <t>Jun</t>
        </is>
      </c>
      <c r="E1101" t="inlineStr">
        <is>
          <t>Asia</t>
        </is>
      </c>
      <c r="F1101" t="inlineStr">
        <is>
          <t>South Korea</t>
        </is>
      </c>
      <c r="G1101" t="inlineStr">
        <is>
          <t>Arab Medium</t>
        </is>
      </c>
      <c r="H1101" t="inlineStr">
        <is>
          <t>Term contract</t>
        </is>
      </c>
      <c r="I1101" t="inlineStr">
        <is>
          <t>Trader</t>
        </is>
      </c>
      <c r="J1101" t="inlineStr">
        <is>
          <t>Shraddha Kulkarni</t>
        </is>
      </c>
      <c r="K1101" s="70" t="n">
        <v>1874000</v>
      </c>
      <c r="L1101" s="71" t="n">
        <v>80.29000000000001</v>
      </c>
      <c r="M1101" s="71" t="n">
        <v>150463460</v>
      </c>
      <c r="N1101" s="71" t="n">
        <v>0</v>
      </c>
      <c r="O1101" s="71" t="n">
        <v>150463460</v>
      </c>
      <c r="P1101" s="71" t="n">
        <v>32138766.73</v>
      </c>
      <c r="Q1101" s="71" t="n">
        <v>118324693.27</v>
      </c>
      <c r="R1101" t="inlineStr">
        <is>
          <t>Crude</t>
        </is>
      </c>
      <c r="S1101" t="inlineStr">
        <is>
          <t>Yes</t>
        </is>
      </c>
      <c r="T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SA101093</t>
        </is>
      </c>
      <c r="B1102" s="68" t="n">
        <v>45816</v>
      </c>
      <c r="C1102" s="69" t="n">
        <v>2025</v>
      </c>
      <c r="D1102" t="inlineStr">
        <is>
          <t>Jun</t>
        </is>
      </c>
      <c r="E1102" t="inlineStr">
        <is>
          <t>Middle East</t>
        </is>
      </c>
      <c r="F1102" t="inlineStr">
        <is>
          <t>Saudi Arabia</t>
        </is>
      </c>
      <c r="G1102" t="inlineStr">
        <is>
          <t>Arab Medium</t>
        </is>
      </c>
      <c r="H1102" t="inlineStr">
        <is>
          <t>Domestic</t>
        </is>
      </c>
      <c r="I1102" t="inlineStr">
        <is>
          <t>Refiner</t>
        </is>
      </c>
      <c r="J1102" t="inlineStr">
        <is>
          <t>Ruhi Shaikh</t>
        </is>
      </c>
      <c r="K1102" s="70" t="n">
        <v>1468000</v>
      </c>
      <c r="L1102" s="71" t="n">
        <v>80.61</v>
      </c>
      <c r="M1102" s="71" t="n">
        <v>118335480</v>
      </c>
      <c r="N1102" s="71" t="n">
        <v>1183354.8</v>
      </c>
      <c r="O1102" s="71" t="n">
        <v>117152125.2</v>
      </c>
      <c r="P1102" s="71" t="n">
        <v>24876686.9</v>
      </c>
      <c r="Q1102" s="71" t="n">
        <v>92275438.3</v>
      </c>
      <c r="R1102" t="inlineStr">
        <is>
          <t>Crude</t>
        </is>
      </c>
      <c r="S1102" t="inlineStr">
        <is>
          <t>No</t>
        </is>
      </c>
      <c r="T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SA101094</t>
        </is>
      </c>
      <c r="B1103" s="68" t="n">
        <v>45816</v>
      </c>
      <c r="C1103" s="69" t="n">
        <v>2025</v>
      </c>
      <c r="D1103" t="inlineStr">
        <is>
          <t>Jun</t>
        </is>
      </c>
      <c r="E1103" t="inlineStr">
        <is>
          <t>Europe</t>
        </is>
      </c>
      <c r="F1103" t="inlineStr">
        <is>
          <t>Netherlands</t>
        </is>
      </c>
      <c r="G1103" t="inlineStr">
        <is>
          <t>Arab Heavy</t>
        </is>
      </c>
      <c r="H1103" t="inlineStr">
        <is>
          <t>Term contract</t>
        </is>
      </c>
      <c r="I1103" t="inlineStr">
        <is>
          <t>Refiner</t>
        </is>
      </c>
      <c r="J1103" t="inlineStr">
        <is>
          <t>Lucas Martin</t>
        </is>
      </c>
      <c r="K1103" s="70" t="n">
        <v>1199000</v>
      </c>
      <c r="L1103" s="71" t="n">
        <v>73.62</v>
      </c>
      <c r="M1103" s="71" t="n">
        <v>88270380</v>
      </c>
      <c r="N1103" s="71" t="n">
        <v>0</v>
      </c>
      <c r="O1103" s="71" t="n">
        <v>88270380</v>
      </c>
      <c r="P1103" s="71" t="n">
        <v>21371950.01</v>
      </c>
      <c r="Q1103" s="71" t="n">
        <v>66898429.99</v>
      </c>
      <c r="R1103" t="inlineStr">
        <is>
          <t>Crude</t>
        </is>
      </c>
      <c r="S1103" t="inlineStr">
        <is>
          <t>Yes</t>
        </is>
      </c>
      <c r="T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SA101095</t>
        </is>
      </c>
      <c r="B1104" s="68" t="n">
        <v>45816</v>
      </c>
      <c r="C1104" s="69" t="n">
        <v>2025</v>
      </c>
      <c r="D1104" t="inlineStr">
        <is>
          <t>Jun</t>
        </is>
      </c>
      <c r="E1104" t="inlineStr">
        <is>
          <t>Asia</t>
        </is>
      </c>
      <c r="F1104" t="inlineStr">
        <is>
          <t>South Korea</t>
        </is>
      </c>
      <c r="G1104" t="inlineStr">
        <is>
          <t>Arab Light</t>
        </is>
      </c>
      <c r="H1104" t="inlineStr">
        <is>
          <t>Spot</t>
        </is>
      </c>
      <c r="I1104" t="inlineStr">
        <is>
          <t>Refiner</t>
        </is>
      </c>
      <c r="J1104" t="inlineStr">
        <is>
          <t>Noah Smith</t>
        </is>
      </c>
      <c r="K1104" s="70" t="n">
        <v>622000</v>
      </c>
      <c r="L1104" s="71" t="n">
        <v>77.67</v>
      </c>
      <c r="M1104" s="71" t="n">
        <v>48310740</v>
      </c>
      <c r="N1104" s="71" t="n">
        <v>483107.4</v>
      </c>
      <c r="O1104" s="71" t="n">
        <v>47827632.6</v>
      </c>
      <c r="P1104" s="71" t="n">
        <v>10922135.47</v>
      </c>
      <c r="Q1104" s="71" t="n">
        <v>36905497.13</v>
      </c>
      <c r="R1104" t="inlineStr">
        <is>
          <t>Crude</t>
        </is>
      </c>
      <c r="S1104" t="inlineStr">
        <is>
          <t>Yes</t>
        </is>
      </c>
      <c r="T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SA101096</t>
        </is>
      </c>
      <c r="B1105" s="68" t="n">
        <v>45816</v>
      </c>
      <c r="C1105" s="69" t="n">
        <v>2025</v>
      </c>
      <c r="D1105" t="inlineStr">
        <is>
          <t>Jun</t>
        </is>
      </c>
      <c r="E1105" t="inlineStr">
        <is>
          <t>Middle East</t>
        </is>
      </c>
      <c r="F1105" t="inlineStr">
        <is>
          <t>Bahrain</t>
        </is>
      </c>
      <c r="G1105" t="inlineStr">
        <is>
          <t>Arab Extra Light</t>
        </is>
      </c>
      <c r="H1105" t="inlineStr">
        <is>
          <t>Term contract</t>
        </is>
      </c>
      <c r="I1105" t="inlineStr">
        <is>
          <t>National oil company</t>
        </is>
      </c>
      <c r="J1105" t="inlineStr">
        <is>
          <t>Ana Costa</t>
        </is>
      </c>
      <c r="K1105" s="70" t="n">
        <v>1640000</v>
      </c>
      <c r="L1105" s="71" t="n">
        <v>92.31999999999999</v>
      </c>
      <c r="M1105" s="71" t="n">
        <v>151404800</v>
      </c>
      <c r="N1105" s="71" t="n">
        <v>0</v>
      </c>
      <c r="O1105" s="71" t="n">
        <v>151404800</v>
      </c>
      <c r="P1105" s="71" t="n">
        <v>29646633.14</v>
      </c>
      <c r="Q1105" s="71" t="n">
        <v>121758166.86</v>
      </c>
      <c r="R1105" t="inlineStr">
        <is>
          <t>Crude</t>
        </is>
      </c>
      <c r="S1105" t="inlineStr">
        <is>
          <t>Yes</t>
        </is>
      </c>
      <c r="T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SA101097</t>
        </is>
      </c>
      <c r="B1106" s="68" t="n">
        <v>45816</v>
      </c>
      <c r="C1106" s="69" t="n">
        <v>2025</v>
      </c>
      <c r="D1106" t="inlineStr">
        <is>
          <t>Jun</t>
        </is>
      </c>
      <c r="E1106" t="inlineStr">
        <is>
          <t>Asia</t>
        </is>
      </c>
      <c r="F1106" t="inlineStr">
        <is>
          <t>Japan</t>
        </is>
      </c>
      <c r="G1106" t="inlineStr">
        <is>
          <t>Gasoline</t>
        </is>
      </c>
      <c r="H1106" t="inlineStr">
        <is>
          <t>Term contract</t>
        </is>
      </c>
      <c r="I1106" t="inlineStr">
        <is>
          <t>National oil company</t>
        </is>
      </c>
      <c r="J1106" t="inlineStr">
        <is>
          <t>Sophie Müller</t>
        </is>
      </c>
      <c r="K1106" s="70" t="n">
        <v>212000</v>
      </c>
      <c r="L1106" s="71" t="n">
        <v>91.55</v>
      </c>
      <c r="M1106" s="71" t="n">
        <v>19408600</v>
      </c>
      <c r="N1106" s="71" t="n">
        <v>0</v>
      </c>
      <c r="O1106" s="71" t="n">
        <v>19408600</v>
      </c>
      <c r="P1106" s="71" t="n">
        <v>14486642.6</v>
      </c>
      <c r="Q1106" s="71" t="n">
        <v>4921957.4</v>
      </c>
      <c r="R1106" t="inlineStr">
        <is>
          <t>Refined</t>
        </is>
      </c>
      <c r="S1106" t="inlineStr">
        <is>
          <t>Yes</t>
        </is>
      </c>
      <c r="T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SA101098</t>
        </is>
      </c>
      <c r="B1107" s="68" t="n">
        <v>45816</v>
      </c>
      <c r="C1107" s="69" t="n">
        <v>2025</v>
      </c>
      <c r="D1107" t="inlineStr">
        <is>
          <t>Jun</t>
        </is>
      </c>
      <c r="E1107" t="inlineStr">
        <is>
          <t>Asia</t>
        </is>
      </c>
      <c r="F1107" t="inlineStr">
        <is>
          <t>Japan</t>
        </is>
      </c>
      <c r="G1107" t="inlineStr">
        <is>
          <t>Arab Medium</t>
        </is>
      </c>
      <c r="H1107" t="inlineStr">
        <is>
          <t>Term contract</t>
        </is>
      </c>
      <c r="I1107" t="inlineStr">
        <is>
          <t>National oil company</t>
        </is>
      </c>
      <c r="J1107" t="inlineStr">
        <is>
          <t>Carlos Silva</t>
        </is>
      </c>
      <c r="K1107" s="70" t="n">
        <v>885000</v>
      </c>
      <c r="L1107" s="71" t="n">
        <v>86.58</v>
      </c>
      <c r="M1107" s="71" t="n">
        <v>76623300</v>
      </c>
      <c r="N1107" s="71" t="n">
        <v>1532466</v>
      </c>
      <c r="O1107" s="71" t="n">
        <v>75090834</v>
      </c>
      <c r="P1107" s="71" t="n">
        <v>15983094.96</v>
      </c>
      <c r="Q1107" s="71" t="n">
        <v>59107739.04</v>
      </c>
      <c r="R1107" t="inlineStr">
        <is>
          <t>Crude</t>
        </is>
      </c>
      <c r="S1107" t="inlineStr">
        <is>
          <t>Yes</t>
        </is>
      </c>
      <c r="T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SA101099</t>
        </is>
      </c>
      <c r="B1108" s="68" t="n">
        <v>45816</v>
      </c>
      <c r="C1108" s="69" t="n">
        <v>2025</v>
      </c>
      <c r="D1108" t="inlineStr">
        <is>
          <t>Jun</t>
        </is>
      </c>
      <c r="E1108" t="inlineStr">
        <is>
          <t>Asia</t>
        </is>
      </c>
      <c r="F1108" t="inlineStr">
        <is>
          <t>China</t>
        </is>
      </c>
      <c r="G1108" t="inlineStr">
        <is>
          <t>Arab Light</t>
        </is>
      </c>
      <c r="H1108" t="inlineStr">
        <is>
          <t>Spot</t>
        </is>
      </c>
      <c r="I1108" t="inlineStr">
        <is>
          <t>National oil company</t>
        </is>
      </c>
      <c r="J1108" t="inlineStr">
        <is>
          <t>Sophie Müller</t>
        </is>
      </c>
      <c r="K1108" s="70" t="n">
        <v>1559000</v>
      </c>
      <c r="L1108" s="71" t="n">
        <v>83.77</v>
      </c>
      <c r="M1108" s="71" t="n">
        <v>130597430</v>
      </c>
      <c r="N1108" s="71" t="n">
        <v>1305974.3</v>
      </c>
      <c r="O1108" s="71" t="n">
        <v>129291455.7</v>
      </c>
      <c r="P1108" s="71" t="n">
        <v>27440269.34</v>
      </c>
      <c r="Q1108" s="71" t="n">
        <v>101851186.36</v>
      </c>
      <c r="R1108" t="inlineStr">
        <is>
          <t>Crude</t>
        </is>
      </c>
      <c r="S1108" t="inlineStr">
        <is>
          <t>Yes</t>
        </is>
      </c>
      <c r="T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SA101100</t>
        </is>
      </c>
      <c r="B1109" s="68" t="n">
        <v>45816</v>
      </c>
      <c r="C1109" s="69" t="n">
        <v>2025</v>
      </c>
      <c r="D1109" t="inlineStr">
        <is>
          <t>Jun</t>
        </is>
      </c>
      <c r="E1109" t="inlineStr">
        <is>
          <t>Asia</t>
        </is>
      </c>
      <c r="F1109" t="inlineStr">
        <is>
          <t>South Korea</t>
        </is>
      </c>
      <c r="G1109" t="inlineStr">
        <is>
          <t>Diesel</t>
        </is>
      </c>
      <c r="H1109" t="inlineStr">
        <is>
          <t>Term contract</t>
        </is>
      </c>
      <c r="I1109" t="inlineStr">
        <is>
          <t>Refiner</t>
        </is>
      </c>
      <c r="J1109" t="inlineStr">
        <is>
          <t>Shraddha Kulkarni</t>
        </is>
      </c>
      <c r="K1109" s="70" t="n">
        <v>85000</v>
      </c>
      <c r="L1109" s="71" t="n">
        <v>94.06</v>
      </c>
      <c r="M1109" s="71" t="n">
        <v>7995100</v>
      </c>
      <c r="N1109" s="71" t="n">
        <v>0</v>
      </c>
      <c r="O1109" s="71" t="n">
        <v>7995100</v>
      </c>
      <c r="P1109" s="71" t="n">
        <v>5966265.75</v>
      </c>
      <c r="Q1109" s="71" t="n">
        <v>2028834.25</v>
      </c>
      <c r="R1109" t="inlineStr">
        <is>
          <t>Refined</t>
        </is>
      </c>
      <c r="S1109" t="inlineStr">
        <is>
          <t>Yes</t>
        </is>
      </c>
      <c r="T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SA101101</t>
        </is>
      </c>
      <c r="B1110" s="68" t="n">
        <v>45817</v>
      </c>
      <c r="C1110" s="69" t="n">
        <v>2025</v>
      </c>
      <c r="D1110" t="inlineStr">
        <is>
          <t>Jun</t>
        </is>
      </c>
      <c r="E1110" t="inlineStr">
        <is>
          <t>North America</t>
        </is>
      </c>
      <c r="F1110" t="inlineStr">
        <is>
          <t>USA</t>
        </is>
      </c>
      <c r="G1110" t="inlineStr">
        <is>
          <t>Gasoline</t>
        </is>
      </c>
      <c r="H1110" t="inlineStr">
        <is>
          <t>Term contract</t>
        </is>
      </c>
      <c r="I1110" t="inlineStr">
        <is>
          <t>National oil company</t>
        </is>
      </c>
      <c r="J1110" t="inlineStr">
        <is>
          <t>Ruhi Shaikh</t>
        </is>
      </c>
      <c r="K1110" s="70" t="n">
        <v>532000</v>
      </c>
      <c r="L1110" s="71" t="n">
        <v>85.7</v>
      </c>
      <c r="M1110" s="71" t="n">
        <v>45592400</v>
      </c>
      <c r="N1110" s="71" t="n">
        <v>0</v>
      </c>
      <c r="O1110" s="71" t="n">
        <v>45592400</v>
      </c>
      <c r="P1110" s="71" t="n">
        <v>36261059.82</v>
      </c>
      <c r="Q1110" s="71" t="n">
        <v>9331340.18</v>
      </c>
      <c r="R1110" t="inlineStr">
        <is>
          <t>Refined</t>
        </is>
      </c>
      <c r="S1110" t="inlineStr">
        <is>
          <t>Yes</t>
        </is>
      </c>
      <c r="T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SA101102</t>
        </is>
      </c>
      <c r="B1111" s="68" t="n">
        <v>45817</v>
      </c>
      <c r="C1111" s="69" t="n">
        <v>2025</v>
      </c>
      <c r="D1111" t="inlineStr">
        <is>
          <t>Jun</t>
        </is>
      </c>
      <c r="E1111" t="inlineStr">
        <is>
          <t>Asia</t>
        </is>
      </c>
      <c r="F1111" t="inlineStr">
        <is>
          <t>India</t>
        </is>
      </c>
      <c r="G1111" t="inlineStr">
        <is>
          <t>Arab Light</t>
        </is>
      </c>
      <c r="H1111" t="inlineStr">
        <is>
          <t>Term contract</t>
        </is>
      </c>
      <c r="I1111" t="inlineStr">
        <is>
          <t>Refiner</t>
        </is>
      </c>
      <c r="J1111" t="inlineStr">
        <is>
          <t>Yuki Sato</t>
        </is>
      </c>
      <c r="K1111" s="70" t="n">
        <v>1666000</v>
      </c>
      <c r="L1111" s="71" t="n">
        <v>80.41</v>
      </c>
      <c r="M1111" s="71" t="n">
        <v>133963060</v>
      </c>
      <c r="N1111" s="71" t="n">
        <v>0</v>
      </c>
      <c r="O1111" s="71" t="n">
        <v>133963060</v>
      </c>
      <c r="P1111" s="71" t="n">
        <v>29047858.58</v>
      </c>
      <c r="Q1111" s="71" t="n">
        <v>104915201.42</v>
      </c>
      <c r="R1111" t="inlineStr">
        <is>
          <t>Crude</t>
        </is>
      </c>
      <c r="S1111" t="inlineStr">
        <is>
          <t>Yes</t>
        </is>
      </c>
      <c r="T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SA101103</t>
        </is>
      </c>
      <c r="B1112" s="68" t="n">
        <v>45817</v>
      </c>
      <c r="C1112" s="69" t="n">
        <v>2025</v>
      </c>
      <c r="D1112" t="inlineStr">
        <is>
          <t>Jun</t>
        </is>
      </c>
      <c r="E1112" t="inlineStr">
        <is>
          <t>Asia</t>
        </is>
      </c>
      <c r="F1112" t="inlineStr">
        <is>
          <t>China</t>
        </is>
      </c>
      <c r="G1112" t="inlineStr">
        <is>
          <t>Gasoline</t>
        </is>
      </c>
      <c r="H1112" t="inlineStr">
        <is>
          <t>Term contract</t>
        </is>
      </c>
      <c r="I1112" t="inlineStr">
        <is>
          <t>Refiner</t>
        </is>
      </c>
      <c r="J1112" t="inlineStr">
        <is>
          <t>Fatima Al-Saud</t>
        </is>
      </c>
      <c r="K1112" s="70" t="n">
        <v>456000</v>
      </c>
      <c r="L1112" s="71" t="n">
        <v>88.91</v>
      </c>
      <c r="M1112" s="71" t="n">
        <v>40542960</v>
      </c>
      <c r="N1112" s="71" t="n">
        <v>810859.2</v>
      </c>
      <c r="O1112" s="71" t="n">
        <v>39732100.8</v>
      </c>
      <c r="P1112" s="71" t="n">
        <v>32477366.73</v>
      </c>
      <c r="Q1112" s="71" t="n">
        <v>7254734.07</v>
      </c>
      <c r="R1112" t="inlineStr">
        <is>
          <t>Refined</t>
        </is>
      </c>
      <c r="S1112" t="inlineStr">
        <is>
          <t>Yes</t>
        </is>
      </c>
      <c r="T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SA101104</t>
        </is>
      </c>
      <c r="B1113" s="68" t="n">
        <v>45817</v>
      </c>
      <c r="C1113" s="69" t="n">
        <v>2025</v>
      </c>
      <c r="D1113" t="inlineStr">
        <is>
          <t>Jun</t>
        </is>
      </c>
      <c r="E1113" t="inlineStr">
        <is>
          <t>North America</t>
        </is>
      </c>
      <c r="F1113" t="inlineStr">
        <is>
          <t>USA</t>
        </is>
      </c>
      <c r="G1113" t="inlineStr">
        <is>
          <t>Arab Heavy</t>
        </is>
      </c>
      <c r="H1113" t="inlineStr">
        <is>
          <t>Spot</t>
        </is>
      </c>
      <c r="I1113" t="inlineStr">
        <is>
          <t>National oil company</t>
        </is>
      </c>
      <c r="J1113" t="inlineStr">
        <is>
          <t>Carlos Silva</t>
        </is>
      </c>
      <c r="K1113" s="70" t="n">
        <v>713000</v>
      </c>
      <c r="L1113" s="71" t="n">
        <v>82.81999999999999</v>
      </c>
      <c r="M1113" s="71" t="n">
        <v>59050660</v>
      </c>
      <c r="N1113" s="71" t="n">
        <v>0</v>
      </c>
      <c r="O1113" s="71" t="n">
        <v>59050660</v>
      </c>
      <c r="P1113" s="71" t="n">
        <v>12214250.02</v>
      </c>
      <c r="Q1113" s="71" t="n">
        <v>46836409.98</v>
      </c>
      <c r="R1113" t="inlineStr">
        <is>
          <t>Crude</t>
        </is>
      </c>
      <c r="S1113" t="inlineStr">
        <is>
          <t>Yes</t>
        </is>
      </c>
      <c r="T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SA101105</t>
        </is>
      </c>
      <c r="B1114" s="68" t="n">
        <v>45817</v>
      </c>
      <c r="C1114" s="69" t="n">
        <v>2025</v>
      </c>
      <c r="D1114" t="inlineStr">
        <is>
          <t>Jun</t>
        </is>
      </c>
      <c r="E1114" t="inlineStr">
        <is>
          <t>Asia</t>
        </is>
      </c>
      <c r="F1114" t="inlineStr">
        <is>
          <t>India</t>
        </is>
      </c>
      <c r="G1114" t="inlineStr">
        <is>
          <t>Jet fuel</t>
        </is>
      </c>
      <c r="H1114" t="inlineStr">
        <is>
          <t>Spot</t>
        </is>
      </c>
      <c r="I1114" t="inlineStr">
        <is>
          <t>Refiner</t>
        </is>
      </c>
      <c r="J1114" t="inlineStr">
        <is>
          <t>Aisha Bello</t>
        </is>
      </c>
      <c r="K1114" s="70" t="n">
        <v>155000</v>
      </c>
      <c r="L1114" s="71" t="n">
        <v>97.56</v>
      </c>
      <c r="M1114" s="71" t="n">
        <v>15121800</v>
      </c>
      <c r="N1114" s="71" t="n">
        <v>0</v>
      </c>
      <c r="O1114" s="71" t="n">
        <v>15121800</v>
      </c>
      <c r="P1114" s="71" t="n">
        <v>10934245.36</v>
      </c>
      <c r="Q1114" s="71" t="n">
        <v>4187554.64</v>
      </c>
      <c r="R1114" t="inlineStr">
        <is>
          <t>Refined</t>
        </is>
      </c>
      <c r="S1114" t="inlineStr">
        <is>
          <t>Yes</t>
        </is>
      </c>
      <c r="T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SA101106</t>
        </is>
      </c>
      <c r="B1115" s="68" t="n">
        <v>45817</v>
      </c>
      <c r="C1115" s="69" t="n">
        <v>2025</v>
      </c>
      <c r="D1115" t="inlineStr">
        <is>
          <t>Jun</t>
        </is>
      </c>
      <c r="E1115" t="inlineStr">
        <is>
          <t>Asia</t>
        </is>
      </c>
      <c r="F1115" t="inlineStr">
        <is>
          <t>South Korea</t>
        </is>
      </c>
      <c r="G1115" t="inlineStr">
        <is>
          <t>Arab Medium</t>
        </is>
      </c>
      <c r="H1115" t="inlineStr">
        <is>
          <t>Term contract</t>
        </is>
      </c>
      <c r="I1115" t="inlineStr">
        <is>
          <t>Refiner</t>
        </is>
      </c>
      <c r="J1115" t="inlineStr">
        <is>
          <t>Fatima Al-Saud</t>
        </is>
      </c>
      <c r="K1115" s="70" t="n">
        <v>1333000</v>
      </c>
      <c r="L1115" s="71" t="n">
        <v>75.65000000000001</v>
      </c>
      <c r="M1115" s="71" t="n">
        <v>100841450</v>
      </c>
      <c r="N1115" s="71" t="n">
        <v>0</v>
      </c>
      <c r="O1115" s="71" t="n">
        <v>100841450</v>
      </c>
      <c r="P1115" s="71" t="n">
        <v>23093033.82</v>
      </c>
      <c r="Q1115" s="71" t="n">
        <v>77748416.18000001</v>
      </c>
      <c r="R1115" t="inlineStr">
        <is>
          <t>Crude</t>
        </is>
      </c>
      <c r="S1115" t="inlineStr">
        <is>
          <t>Yes</t>
        </is>
      </c>
      <c r="T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SA101107</t>
        </is>
      </c>
      <c r="B1116" s="68" t="n">
        <v>45817</v>
      </c>
      <c r="C1116" s="69" t="n">
        <v>2025</v>
      </c>
      <c r="D1116" t="inlineStr">
        <is>
          <t>Jun</t>
        </is>
      </c>
      <c r="E1116" t="inlineStr">
        <is>
          <t>Asia</t>
        </is>
      </c>
      <c r="F1116" t="inlineStr">
        <is>
          <t>China</t>
        </is>
      </c>
      <c r="G1116" t="inlineStr">
        <is>
          <t>Jet fuel</t>
        </is>
      </c>
      <c r="H1116" t="inlineStr">
        <is>
          <t>Term contract</t>
        </is>
      </c>
      <c r="I1116" t="inlineStr">
        <is>
          <t>Refiner</t>
        </is>
      </c>
      <c r="J1116" t="inlineStr">
        <is>
          <t>Shraddha Kulkarni</t>
        </is>
      </c>
      <c r="K1116" s="70" t="n">
        <v>558000</v>
      </c>
      <c r="L1116" s="71" t="n">
        <v>109.99</v>
      </c>
      <c r="M1116" s="71" t="n">
        <v>61374420</v>
      </c>
      <c r="N1116" s="71" t="n">
        <v>613744.2</v>
      </c>
      <c r="O1116" s="71" t="n">
        <v>60760675.8</v>
      </c>
      <c r="P1116" s="71" t="n">
        <v>41671998.81</v>
      </c>
      <c r="Q1116" s="71" t="n">
        <v>19088676.99</v>
      </c>
      <c r="R1116" t="inlineStr">
        <is>
          <t>Refined</t>
        </is>
      </c>
      <c r="S1116" t="inlineStr">
        <is>
          <t>Yes</t>
        </is>
      </c>
      <c r="T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SA101108</t>
        </is>
      </c>
      <c r="B1117" s="68" t="n">
        <v>45817</v>
      </c>
      <c r="C1117" s="69" t="n">
        <v>2025</v>
      </c>
      <c r="D1117" t="inlineStr">
        <is>
          <t>Jun</t>
        </is>
      </c>
      <c r="E1117" t="inlineStr">
        <is>
          <t>North America</t>
        </is>
      </c>
      <c r="F1117" t="inlineStr">
        <is>
          <t>USA</t>
        </is>
      </c>
      <c r="G1117" t="inlineStr">
        <is>
          <t>Arab Heavy</t>
        </is>
      </c>
      <c r="H1117" t="inlineStr">
        <is>
          <t>Term contract</t>
        </is>
      </c>
      <c r="I1117" t="inlineStr">
        <is>
          <t>National oil company</t>
        </is>
      </c>
      <c r="J1117" t="inlineStr">
        <is>
          <t>Zoya Ahmed</t>
        </is>
      </c>
      <c r="K1117" s="70" t="n">
        <v>366000</v>
      </c>
      <c r="L1117" s="71" t="n">
        <v>76.56</v>
      </c>
      <c r="M1117" s="71" t="n">
        <v>28020960</v>
      </c>
      <c r="N1117" s="71" t="n">
        <v>280209.6</v>
      </c>
      <c r="O1117" s="71" t="n">
        <v>27740750.4</v>
      </c>
      <c r="P1117" s="71" t="n">
        <v>6659893.16</v>
      </c>
      <c r="Q1117" s="71" t="n">
        <v>21080857.24</v>
      </c>
      <c r="R1117" t="inlineStr">
        <is>
          <t>Crude</t>
        </is>
      </c>
      <c r="S1117" t="inlineStr">
        <is>
          <t>Yes</t>
        </is>
      </c>
      <c r="T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SA101109</t>
        </is>
      </c>
      <c r="B1118" s="68" t="n">
        <v>45817</v>
      </c>
      <c r="C1118" s="69" t="n">
        <v>2025</v>
      </c>
      <c r="D1118" t="inlineStr">
        <is>
          <t>Jun</t>
        </is>
      </c>
      <c r="E1118" t="inlineStr">
        <is>
          <t>Asia</t>
        </is>
      </c>
      <c r="F1118" t="inlineStr">
        <is>
          <t>China</t>
        </is>
      </c>
      <c r="G1118" t="inlineStr">
        <is>
          <t>Arab Light</t>
        </is>
      </c>
      <c r="H1118" t="inlineStr">
        <is>
          <t>Term contract</t>
        </is>
      </c>
      <c r="I1118" t="inlineStr">
        <is>
          <t>National oil company</t>
        </is>
      </c>
      <c r="J1118" t="inlineStr">
        <is>
          <t>Omar Haddad</t>
        </is>
      </c>
      <c r="K1118" s="70" t="n">
        <v>777000</v>
      </c>
      <c r="L1118" s="71" t="n">
        <v>78.66</v>
      </c>
      <c r="M1118" s="71" t="n">
        <v>61118820</v>
      </c>
      <c r="N1118" s="71" t="n">
        <v>1222376.4</v>
      </c>
      <c r="O1118" s="71" t="n">
        <v>59896443.6</v>
      </c>
      <c r="P1118" s="71" t="n">
        <v>14227148.81</v>
      </c>
      <c r="Q1118" s="71" t="n">
        <v>45669294.79</v>
      </c>
      <c r="R1118" t="inlineStr">
        <is>
          <t>Crude</t>
        </is>
      </c>
      <c r="S1118" t="inlineStr">
        <is>
          <t>Yes</t>
        </is>
      </c>
      <c r="T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SA101110</t>
        </is>
      </c>
      <c r="B1119" s="68" t="n">
        <v>45818</v>
      </c>
      <c r="C1119" s="69" t="n">
        <v>2025</v>
      </c>
      <c r="D1119" t="inlineStr">
        <is>
          <t>Jun</t>
        </is>
      </c>
      <c r="E1119" t="inlineStr">
        <is>
          <t>Asia</t>
        </is>
      </c>
      <c r="F1119" t="inlineStr">
        <is>
          <t>Japan</t>
        </is>
      </c>
      <c r="G1119" t="inlineStr">
        <is>
          <t>Arab Light</t>
        </is>
      </c>
      <c r="H1119" t="inlineStr">
        <is>
          <t>Term contract</t>
        </is>
      </c>
      <c r="I1119" t="inlineStr">
        <is>
          <t>National oil company</t>
        </is>
      </c>
      <c r="J1119" t="inlineStr">
        <is>
          <t>Arjun Mehta</t>
        </is>
      </c>
      <c r="K1119" s="70" t="n">
        <v>783000</v>
      </c>
      <c r="L1119" s="71" t="n">
        <v>76.69</v>
      </c>
      <c r="M1119" s="71" t="n">
        <v>60048270</v>
      </c>
      <c r="N1119" s="71" t="n">
        <v>600482.7</v>
      </c>
      <c r="O1119" s="71" t="n">
        <v>59447787.3</v>
      </c>
      <c r="P1119" s="71" t="n">
        <v>14454255.03</v>
      </c>
      <c r="Q1119" s="71" t="n">
        <v>44993532.27</v>
      </c>
      <c r="R1119" t="inlineStr">
        <is>
          <t>Crude</t>
        </is>
      </c>
      <c r="S1119" t="inlineStr">
        <is>
          <t>Yes</t>
        </is>
      </c>
      <c r="T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SA101111</t>
        </is>
      </c>
      <c r="B1120" s="68" t="n">
        <v>45818</v>
      </c>
      <c r="C1120" s="69" t="n">
        <v>2025</v>
      </c>
      <c r="D1120" t="inlineStr">
        <is>
          <t>Jun</t>
        </is>
      </c>
      <c r="E1120" t="inlineStr">
        <is>
          <t>Middle East</t>
        </is>
      </c>
      <c r="F1120" t="inlineStr">
        <is>
          <t>Bahrain</t>
        </is>
      </c>
      <c r="G1120" t="inlineStr">
        <is>
          <t>Diesel</t>
        </is>
      </c>
      <c r="H1120" t="inlineStr">
        <is>
          <t>Term contract</t>
        </is>
      </c>
      <c r="I1120" t="inlineStr">
        <is>
          <t>Trader</t>
        </is>
      </c>
      <c r="J1120" t="inlineStr">
        <is>
          <t>Lucas Martin</t>
        </is>
      </c>
      <c r="K1120" s="70" t="n">
        <v>546000</v>
      </c>
      <c r="L1120" s="71" t="n">
        <v>103.32</v>
      </c>
      <c r="M1120" s="71" t="n">
        <v>56412720</v>
      </c>
      <c r="N1120" s="71" t="n">
        <v>1128254.4</v>
      </c>
      <c r="O1120" s="71" t="n">
        <v>55284465.6</v>
      </c>
      <c r="P1120" s="71" t="n">
        <v>37600710.97</v>
      </c>
      <c r="Q1120" s="71" t="n">
        <v>17683754.63</v>
      </c>
      <c r="R1120" t="inlineStr">
        <is>
          <t>Refined</t>
        </is>
      </c>
      <c r="S1120" t="inlineStr">
        <is>
          <t>Yes</t>
        </is>
      </c>
      <c r="T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SA101112</t>
        </is>
      </c>
      <c r="B1121" s="68" t="n">
        <v>45818</v>
      </c>
      <c r="C1121" s="69" t="n">
        <v>2025</v>
      </c>
      <c r="D1121" t="inlineStr">
        <is>
          <t>Jun</t>
        </is>
      </c>
      <c r="E1121" t="inlineStr">
        <is>
          <t>Asia</t>
        </is>
      </c>
      <c r="F1121" t="inlineStr">
        <is>
          <t>China</t>
        </is>
      </c>
      <c r="G1121" t="inlineStr">
        <is>
          <t>Arab Extra Light</t>
        </is>
      </c>
      <c r="H1121" t="inlineStr">
        <is>
          <t>Spot</t>
        </is>
      </c>
      <c r="I1121" t="inlineStr">
        <is>
          <t>Trader</t>
        </is>
      </c>
      <c r="J1121" t="inlineStr">
        <is>
          <t>Liam O'Brien</t>
        </is>
      </c>
      <c r="K1121" s="70" t="n">
        <v>1278000</v>
      </c>
      <c r="L1121" s="71" t="n">
        <v>90.87</v>
      </c>
      <c r="M1121" s="71" t="n">
        <v>116131860</v>
      </c>
      <c r="N1121" s="71" t="n">
        <v>0</v>
      </c>
      <c r="O1121" s="71" t="n">
        <v>116131860</v>
      </c>
      <c r="P1121" s="71" t="n">
        <v>22941449.78</v>
      </c>
      <c r="Q1121" s="71" t="n">
        <v>93190410.22</v>
      </c>
      <c r="R1121" t="inlineStr">
        <is>
          <t>Crude</t>
        </is>
      </c>
      <c r="S1121" t="inlineStr">
        <is>
          <t>Yes</t>
        </is>
      </c>
      <c r="T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SA101113</t>
        </is>
      </c>
      <c r="B1122" s="68" t="n">
        <v>45818</v>
      </c>
      <c r="C1122" s="69" t="n">
        <v>2025</v>
      </c>
      <c r="D1122" t="inlineStr">
        <is>
          <t>Jun</t>
        </is>
      </c>
      <c r="E1122" t="inlineStr">
        <is>
          <t>Middle East</t>
        </is>
      </c>
      <c r="F1122" t="inlineStr">
        <is>
          <t>Saudi Arabia</t>
        </is>
      </c>
      <c r="G1122" t="inlineStr">
        <is>
          <t>Arab Light</t>
        </is>
      </c>
      <c r="H1122" t="inlineStr">
        <is>
          <t>Domestic</t>
        </is>
      </c>
      <c r="I1122" t="inlineStr">
        <is>
          <t>National oil company</t>
        </is>
      </c>
      <c r="J1122" t="inlineStr">
        <is>
          <t>Omar Haddad</t>
        </is>
      </c>
      <c r="K1122" s="70" t="n">
        <v>599000</v>
      </c>
      <c r="L1122" s="71" t="n">
        <v>83.86</v>
      </c>
      <c r="M1122" s="71" t="n">
        <v>50232140</v>
      </c>
      <c r="N1122" s="71" t="n">
        <v>1004642.8</v>
      </c>
      <c r="O1122" s="71" t="n">
        <v>49227497.2</v>
      </c>
      <c r="P1122" s="71" t="n">
        <v>10732028.72</v>
      </c>
      <c r="Q1122" s="71" t="n">
        <v>38495468.48</v>
      </c>
      <c r="R1122" t="inlineStr">
        <is>
          <t>Crude</t>
        </is>
      </c>
      <c r="S1122" t="inlineStr">
        <is>
          <t>No</t>
        </is>
      </c>
      <c r="T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SA101114</t>
        </is>
      </c>
      <c r="B1123" s="68" t="n">
        <v>45818</v>
      </c>
      <c r="C1123" s="69" t="n">
        <v>2025</v>
      </c>
      <c r="D1123" t="inlineStr">
        <is>
          <t>Jun</t>
        </is>
      </c>
      <c r="E1123" t="inlineStr">
        <is>
          <t>Asia</t>
        </is>
      </c>
      <c r="F1123" t="inlineStr">
        <is>
          <t>South Korea</t>
        </is>
      </c>
      <c r="G1123" t="inlineStr">
        <is>
          <t>Arab Light</t>
        </is>
      </c>
      <c r="H1123" t="inlineStr">
        <is>
          <t>Spot</t>
        </is>
      </c>
      <c r="I1123" t="inlineStr">
        <is>
          <t>Trader</t>
        </is>
      </c>
      <c r="J1123" t="inlineStr">
        <is>
          <t>Kofi Mensah</t>
        </is>
      </c>
      <c r="K1123" s="70" t="n">
        <v>1281000</v>
      </c>
      <c r="L1123" s="71" t="n">
        <v>82.41</v>
      </c>
      <c r="M1123" s="71" t="n">
        <v>105567210</v>
      </c>
      <c r="N1123" s="71" t="n">
        <v>0</v>
      </c>
      <c r="O1123" s="71" t="n">
        <v>105567210</v>
      </c>
      <c r="P1123" s="71" t="n">
        <v>22907027.08</v>
      </c>
      <c r="Q1123" s="71" t="n">
        <v>82660182.92</v>
      </c>
      <c r="R1123" t="inlineStr">
        <is>
          <t>Crude</t>
        </is>
      </c>
      <c r="S1123" t="inlineStr">
        <is>
          <t>Yes</t>
        </is>
      </c>
      <c r="T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SA101115</t>
        </is>
      </c>
      <c r="B1124" s="68" t="n">
        <v>45818</v>
      </c>
      <c r="C1124" s="69" t="n">
        <v>2025</v>
      </c>
      <c r="D1124" t="inlineStr">
        <is>
          <t>Jun</t>
        </is>
      </c>
      <c r="E1124" t="inlineStr">
        <is>
          <t>Asia</t>
        </is>
      </c>
      <c r="F1124" t="inlineStr">
        <is>
          <t>India</t>
        </is>
      </c>
      <c r="G1124" t="inlineStr">
        <is>
          <t>Diesel</t>
        </is>
      </c>
      <c r="H1124" t="inlineStr">
        <is>
          <t>Term contract</t>
        </is>
      </c>
      <c r="I1124" t="inlineStr">
        <is>
          <t>Refiner</t>
        </is>
      </c>
      <c r="J1124" t="inlineStr">
        <is>
          <t>Fatima Al-Saud</t>
        </is>
      </c>
      <c r="K1124" s="70" t="n">
        <v>84000</v>
      </c>
      <c r="L1124" s="71" t="n">
        <v>106.99</v>
      </c>
      <c r="M1124" s="71" t="n">
        <v>8987160</v>
      </c>
      <c r="N1124" s="71" t="n">
        <v>89871.60000000001</v>
      </c>
      <c r="O1124" s="71" t="n">
        <v>8897288.4</v>
      </c>
      <c r="P1124" s="71" t="n">
        <v>5929365.79</v>
      </c>
      <c r="Q1124" s="71" t="n">
        <v>2967922.61</v>
      </c>
      <c r="R1124" t="inlineStr">
        <is>
          <t>Refined</t>
        </is>
      </c>
      <c r="S1124" t="inlineStr">
        <is>
          <t>Yes</t>
        </is>
      </c>
      <c r="T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SA101116</t>
        </is>
      </c>
      <c r="B1125" s="68" t="n">
        <v>45818</v>
      </c>
      <c r="C1125" s="69" t="n">
        <v>2025</v>
      </c>
      <c r="D1125" t="inlineStr">
        <is>
          <t>Jun</t>
        </is>
      </c>
      <c r="E1125" t="inlineStr">
        <is>
          <t>Europe</t>
        </is>
      </c>
      <c r="F1125" t="inlineStr">
        <is>
          <t>France</t>
        </is>
      </c>
      <c r="G1125" t="inlineStr">
        <is>
          <t>Arab Medium</t>
        </is>
      </c>
      <c r="H1125" t="inlineStr">
        <is>
          <t>Term contract</t>
        </is>
      </c>
      <c r="I1125" t="inlineStr">
        <is>
          <t>National oil company</t>
        </is>
      </c>
      <c r="J1125" t="inlineStr">
        <is>
          <t>Yuki Sato</t>
        </is>
      </c>
      <c r="K1125" s="70" t="n">
        <v>362000</v>
      </c>
      <c r="L1125" s="71" t="n">
        <v>76.89</v>
      </c>
      <c r="M1125" s="71" t="n">
        <v>27834180</v>
      </c>
      <c r="N1125" s="71" t="n">
        <v>278341.8</v>
      </c>
      <c r="O1125" s="71" t="n">
        <v>27555838.2</v>
      </c>
      <c r="P1125" s="71" t="n">
        <v>6145159.85</v>
      </c>
      <c r="Q1125" s="71" t="n">
        <v>21410678.35</v>
      </c>
      <c r="R1125" t="inlineStr">
        <is>
          <t>Crude</t>
        </is>
      </c>
      <c r="S1125" t="inlineStr">
        <is>
          <t>Yes</t>
        </is>
      </c>
      <c r="T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SA101117</t>
        </is>
      </c>
      <c r="B1126" s="68" t="n">
        <v>45818</v>
      </c>
      <c r="C1126" s="69" t="n">
        <v>2025</v>
      </c>
      <c r="D1126" t="inlineStr">
        <is>
          <t>Jun</t>
        </is>
      </c>
      <c r="E1126" t="inlineStr">
        <is>
          <t>Asia</t>
        </is>
      </c>
      <c r="F1126" t="inlineStr">
        <is>
          <t>Japan</t>
        </is>
      </c>
      <c r="G1126" t="inlineStr">
        <is>
          <t>Arab Light</t>
        </is>
      </c>
      <c r="H1126" t="inlineStr">
        <is>
          <t>Spot</t>
        </is>
      </c>
      <c r="I1126" t="inlineStr">
        <is>
          <t>Trader</t>
        </is>
      </c>
      <c r="J1126" t="inlineStr">
        <is>
          <t>Ravindra Patil</t>
        </is>
      </c>
      <c r="K1126" s="70" t="n">
        <v>1826000</v>
      </c>
      <c r="L1126" s="71" t="n">
        <v>77.88</v>
      </c>
      <c r="M1126" s="71" t="n">
        <v>142208880</v>
      </c>
      <c r="N1126" s="71" t="n">
        <v>1422088.8</v>
      </c>
      <c r="O1126" s="71" t="n">
        <v>140786791.2</v>
      </c>
      <c r="P1126" s="71" t="n">
        <v>33598130.94</v>
      </c>
      <c r="Q1126" s="71" t="n">
        <v>107188660.26</v>
      </c>
      <c r="R1126" t="inlineStr">
        <is>
          <t>Crude</t>
        </is>
      </c>
      <c r="S1126" t="inlineStr">
        <is>
          <t>Yes</t>
        </is>
      </c>
      <c r="T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SA101118</t>
        </is>
      </c>
      <c r="B1127" s="68" t="n">
        <v>45819</v>
      </c>
      <c r="C1127" s="69" t="n">
        <v>2025</v>
      </c>
      <c r="D1127" t="inlineStr">
        <is>
          <t>Jun</t>
        </is>
      </c>
      <c r="E1127" t="inlineStr">
        <is>
          <t>Asia</t>
        </is>
      </c>
      <c r="F1127" t="inlineStr">
        <is>
          <t>India</t>
        </is>
      </c>
      <c r="G1127" t="inlineStr">
        <is>
          <t>Arab Light</t>
        </is>
      </c>
      <c r="H1127" t="inlineStr">
        <is>
          <t>Term contract</t>
        </is>
      </c>
      <c r="I1127" t="inlineStr">
        <is>
          <t>National oil company</t>
        </is>
      </c>
      <c r="J1127" t="inlineStr">
        <is>
          <t>Priya Nair</t>
        </is>
      </c>
      <c r="K1127" s="70" t="n">
        <v>895000</v>
      </c>
      <c r="L1127" s="71" t="n">
        <v>75.91</v>
      </c>
      <c r="M1127" s="71" t="n">
        <v>67939450</v>
      </c>
      <c r="N1127" s="71" t="n">
        <v>679394.5</v>
      </c>
      <c r="O1127" s="71" t="n">
        <v>67260055.5</v>
      </c>
      <c r="P1127" s="71" t="n">
        <v>15638643.51</v>
      </c>
      <c r="Q1127" s="71" t="n">
        <v>51621411.99</v>
      </c>
      <c r="R1127" t="inlineStr">
        <is>
          <t>Crude</t>
        </is>
      </c>
      <c r="S1127" t="inlineStr">
        <is>
          <t>Yes</t>
        </is>
      </c>
      <c r="T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SA101119</t>
        </is>
      </c>
      <c r="B1128" s="68" t="n">
        <v>45819</v>
      </c>
      <c r="C1128" s="69" t="n">
        <v>2025</v>
      </c>
      <c r="D1128" t="inlineStr">
        <is>
          <t>Jun</t>
        </is>
      </c>
      <c r="E1128" t="inlineStr">
        <is>
          <t>Asia</t>
        </is>
      </c>
      <c r="F1128" t="inlineStr">
        <is>
          <t>India</t>
        </is>
      </c>
      <c r="G1128" t="inlineStr">
        <is>
          <t>Diesel</t>
        </is>
      </c>
      <c r="H1128" t="inlineStr">
        <is>
          <t>Term contract</t>
        </is>
      </c>
      <c r="I1128" t="inlineStr">
        <is>
          <t>Refiner</t>
        </is>
      </c>
      <c r="J1128" t="inlineStr">
        <is>
          <t>Emma Clarke</t>
        </is>
      </c>
      <c r="K1128" s="70" t="n">
        <v>370000</v>
      </c>
      <c r="L1128" s="71" t="n">
        <v>99.88</v>
      </c>
      <c r="M1128" s="71" t="n">
        <v>36955600</v>
      </c>
      <c r="N1128" s="71" t="n">
        <v>739112</v>
      </c>
      <c r="O1128" s="71" t="n">
        <v>36216488</v>
      </c>
      <c r="P1128" s="71" t="n">
        <v>25984203.72</v>
      </c>
      <c r="Q1128" s="71" t="n">
        <v>10232284.28</v>
      </c>
      <c r="R1128" t="inlineStr">
        <is>
          <t>Refined</t>
        </is>
      </c>
      <c r="S1128" t="inlineStr">
        <is>
          <t>Yes</t>
        </is>
      </c>
      <c r="T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SA101120</t>
        </is>
      </c>
      <c r="B1129" s="68" t="n">
        <v>45819</v>
      </c>
      <c r="C1129" s="69" t="n">
        <v>2025</v>
      </c>
      <c r="D1129" t="inlineStr">
        <is>
          <t>Jun</t>
        </is>
      </c>
      <c r="E1129" t="inlineStr">
        <is>
          <t>Asia</t>
        </is>
      </c>
      <c r="F1129" t="inlineStr">
        <is>
          <t>South Korea</t>
        </is>
      </c>
      <c r="G1129" t="inlineStr">
        <is>
          <t>Arab Medium</t>
        </is>
      </c>
      <c r="H1129" t="inlineStr">
        <is>
          <t>Term contract</t>
        </is>
      </c>
      <c r="I1129" t="inlineStr">
        <is>
          <t>National oil company</t>
        </is>
      </c>
      <c r="J1129" t="inlineStr">
        <is>
          <t>Carlos Silva</t>
        </is>
      </c>
      <c r="K1129" s="70" t="n">
        <v>881000</v>
      </c>
      <c r="L1129" s="71" t="n">
        <v>75.94</v>
      </c>
      <c r="M1129" s="71" t="n">
        <v>66903140</v>
      </c>
      <c r="N1129" s="71" t="n">
        <v>0</v>
      </c>
      <c r="O1129" s="71" t="n">
        <v>66903140</v>
      </c>
      <c r="P1129" s="71" t="n">
        <v>14973010.69</v>
      </c>
      <c r="Q1129" s="71" t="n">
        <v>51930129.31</v>
      </c>
      <c r="R1129" t="inlineStr">
        <is>
          <t>Crude</t>
        </is>
      </c>
      <c r="S1129" t="inlineStr">
        <is>
          <t>Yes</t>
        </is>
      </c>
      <c r="T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SA101121</t>
        </is>
      </c>
      <c r="B1130" s="68" t="n">
        <v>45820</v>
      </c>
      <c r="C1130" s="69" t="n">
        <v>2025</v>
      </c>
      <c r="D1130" t="inlineStr">
        <is>
          <t>Jun</t>
        </is>
      </c>
      <c r="E1130" t="inlineStr">
        <is>
          <t>North America</t>
        </is>
      </c>
      <c r="F1130" t="inlineStr">
        <is>
          <t>USA</t>
        </is>
      </c>
      <c r="G1130" t="inlineStr">
        <is>
          <t>Arab Extra Light</t>
        </is>
      </c>
      <c r="H1130" t="inlineStr">
        <is>
          <t>Term contract</t>
        </is>
      </c>
      <c r="I1130" t="inlineStr">
        <is>
          <t>Trader</t>
        </is>
      </c>
      <c r="J1130" t="inlineStr">
        <is>
          <t>Kofi Mensah</t>
        </is>
      </c>
      <c r="K1130" s="70" t="n">
        <v>1190000</v>
      </c>
      <c r="L1130" s="71" t="n">
        <v>79.65000000000001</v>
      </c>
      <c r="M1130" s="71" t="n">
        <v>94783500</v>
      </c>
      <c r="N1130" s="71" t="n">
        <v>947835</v>
      </c>
      <c r="O1130" s="71" t="n">
        <v>93835665</v>
      </c>
      <c r="P1130" s="71" t="n">
        <v>21329895.68</v>
      </c>
      <c r="Q1130" s="71" t="n">
        <v>72505769.31999999</v>
      </c>
      <c r="R1130" t="inlineStr">
        <is>
          <t>Crude</t>
        </is>
      </c>
      <c r="S1130" t="inlineStr">
        <is>
          <t>Yes</t>
        </is>
      </c>
      <c r="T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SA101122</t>
        </is>
      </c>
      <c r="B1131" s="68" t="n">
        <v>45820</v>
      </c>
      <c r="C1131" s="69" t="n">
        <v>2025</v>
      </c>
      <c r="D1131" t="inlineStr">
        <is>
          <t>Jun</t>
        </is>
      </c>
      <c r="E1131" t="inlineStr">
        <is>
          <t>Middle East</t>
        </is>
      </c>
      <c r="F1131" t="inlineStr">
        <is>
          <t>UAE</t>
        </is>
      </c>
      <c r="G1131" t="inlineStr">
        <is>
          <t>Arab Medium</t>
        </is>
      </c>
      <c r="H1131" t="inlineStr">
        <is>
          <t>Spot</t>
        </is>
      </c>
      <c r="I1131" t="inlineStr">
        <is>
          <t>Refiner</t>
        </is>
      </c>
      <c r="J1131" t="inlineStr">
        <is>
          <t>Noah Smith</t>
        </is>
      </c>
      <c r="K1131" s="70" t="n">
        <v>601000</v>
      </c>
      <c r="L1131" s="71" t="n">
        <v>82.19</v>
      </c>
      <c r="M1131" s="71" t="n">
        <v>49396190</v>
      </c>
      <c r="N1131" s="71" t="n">
        <v>987923.8</v>
      </c>
      <c r="O1131" s="71" t="n">
        <v>48408266.2</v>
      </c>
      <c r="P1131" s="71" t="n">
        <v>10673609.21</v>
      </c>
      <c r="Q1131" s="71" t="n">
        <v>37734656.99</v>
      </c>
      <c r="R1131" t="inlineStr">
        <is>
          <t>Crude</t>
        </is>
      </c>
      <c r="S1131" t="inlineStr">
        <is>
          <t>Yes</t>
        </is>
      </c>
      <c r="T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SA101123</t>
        </is>
      </c>
      <c r="B1132" s="68" t="n">
        <v>45820</v>
      </c>
      <c r="C1132" s="69" t="n">
        <v>2025</v>
      </c>
      <c r="D1132" t="inlineStr">
        <is>
          <t>Jun</t>
        </is>
      </c>
      <c r="E1132" t="inlineStr">
        <is>
          <t>North America</t>
        </is>
      </c>
      <c r="F1132" t="inlineStr">
        <is>
          <t>USA</t>
        </is>
      </c>
      <c r="G1132" t="inlineStr">
        <is>
          <t>Arab Medium</t>
        </is>
      </c>
      <c r="H1132" t="inlineStr">
        <is>
          <t>Term contract</t>
        </is>
      </c>
      <c r="I1132" t="inlineStr">
        <is>
          <t>Trader</t>
        </is>
      </c>
      <c r="J1132" t="inlineStr">
        <is>
          <t>Wei Chen</t>
        </is>
      </c>
      <c r="K1132" s="70" t="n">
        <v>882000</v>
      </c>
      <c r="L1132" s="71" t="n">
        <v>81.09999999999999</v>
      </c>
      <c r="M1132" s="71" t="n">
        <v>71530200</v>
      </c>
      <c r="N1132" s="71" t="n">
        <v>0</v>
      </c>
      <c r="O1132" s="71" t="n">
        <v>71530200</v>
      </c>
      <c r="P1132" s="71" t="n">
        <v>14914052.98</v>
      </c>
      <c r="Q1132" s="71" t="n">
        <v>56616147.02</v>
      </c>
      <c r="R1132" t="inlineStr">
        <is>
          <t>Crude</t>
        </is>
      </c>
      <c r="S1132" t="inlineStr">
        <is>
          <t>Yes</t>
        </is>
      </c>
      <c r="T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SA101124</t>
        </is>
      </c>
      <c r="B1133" s="68" t="n">
        <v>45820</v>
      </c>
      <c r="C1133" s="69" t="n">
        <v>2025</v>
      </c>
      <c r="D1133" t="inlineStr">
        <is>
          <t>Jun</t>
        </is>
      </c>
      <c r="E1133" t="inlineStr">
        <is>
          <t>North America</t>
        </is>
      </c>
      <c r="F1133" t="inlineStr">
        <is>
          <t>USA</t>
        </is>
      </c>
      <c r="G1133" t="inlineStr">
        <is>
          <t>Arab Heavy</t>
        </is>
      </c>
      <c r="H1133" t="inlineStr">
        <is>
          <t>Term contract</t>
        </is>
      </c>
      <c r="I1133" t="inlineStr">
        <is>
          <t>Trader</t>
        </is>
      </c>
      <c r="J1133" t="inlineStr">
        <is>
          <t>Zoya Ahmed</t>
        </is>
      </c>
      <c r="K1133" s="70" t="n">
        <v>1467000</v>
      </c>
      <c r="L1133" s="71" t="n">
        <v>75.66</v>
      </c>
      <c r="M1133" s="71" t="n">
        <v>110993220</v>
      </c>
      <c r="N1133" s="71" t="n">
        <v>1109932.2</v>
      </c>
      <c r="O1133" s="71" t="n">
        <v>109883287.8</v>
      </c>
      <c r="P1133" s="71" t="n">
        <v>26452883.36</v>
      </c>
      <c r="Q1133" s="71" t="n">
        <v>83430404.44</v>
      </c>
      <c r="R1133" t="inlineStr">
        <is>
          <t>Crude</t>
        </is>
      </c>
      <c r="S1133" t="inlineStr">
        <is>
          <t>Yes</t>
        </is>
      </c>
      <c r="T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SA101125</t>
        </is>
      </c>
      <c r="B1134" s="68" t="n">
        <v>45820</v>
      </c>
      <c r="C1134" s="69" t="n">
        <v>2025</v>
      </c>
      <c r="D1134" t="inlineStr">
        <is>
          <t>Jun</t>
        </is>
      </c>
      <c r="E1134" t="inlineStr">
        <is>
          <t>Middle East</t>
        </is>
      </c>
      <c r="F1134" t="inlineStr">
        <is>
          <t>UAE</t>
        </is>
      </c>
      <c r="G1134" t="inlineStr">
        <is>
          <t>Diesel</t>
        </is>
      </c>
      <c r="H1134" t="inlineStr">
        <is>
          <t>Term contract</t>
        </is>
      </c>
      <c r="I1134" t="inlineStr">
        <is>
          <t>National oil company</t>
        </is>
      </c>
      <c r="J1134" t="inlineStr">
        <is>
          <t>Mei Lin</t>
        </is>
      </c>
      <c r="K1134" s="70" t="n">
        <v>256000</v>
      </c>
      <c r="L1134" s="71" t="n">
        <v>98.87</v>
      </c>
      <c r="M1134" s="71" t="n">
        <v>25310720</v>
      </c>
      <c r="N1134" s="71" t="n">
        <v>253107.2</v>
      </c>
      <c r="O1134" s="71" t="n">
        <v>25057612.8</v>
      </c>
      <c r="P1134" s="71" t="n">
        <v>18086134.3</v>
      </c>
      <c r="Q1134" s="71" t="n">
        <v>6971478.5</v>
      </c>
      <c r="R1134" t="inlineStr">
        <is>
          <t>Refined</t>
        </is>
      </c>
      <c r="S1134" t="inlineStr">
        <is>
          <t>Yes</t>
        </is>
      </c>
      <c r="T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SA101126</t>
        </is>
      </c>
      <c r="B1135" s="68" t="n">
        <v>45821</v>
      </c>
      <c r="C1135" s="69" t="n">
        <v>2025</v>
      </c>
      <c r="D1135" t="inlineStr">
        <is>
          <t>Jun</t>
        </is>
      </c>
      <c r="E1135" t="inlineStr">
        <is>
          <t>North America</t>
        </is>
      </c>
      <c r="F1135" t="inlineStr">
        <is>
          <t>USA</t>
        </is>
      </c>
      <c r="G1135" t="inlineStr">
        <is>
          <t>Arab Medium</t>
        </is>
      </c>
      <c r="H1135" t="inlineStr">
        <is>
          <t>Term contract</t>
        </is>
      </c>
      <c r="I1135" t="inlineStr">
        <is>
          <t>National oil company</t>
        </is>
      </c>
      <c r="J1135" t="inlineStr">
        <is>
          <t>Arjun Mehta</t>
        </is>
      </c>
      <c r="K1135" s="70" t="n">
        <v>747000</v>
      </c>
      <c r="L1135" s="71" t="n">
        <v>84.51000000000001</v>
      </c>
      <c r="M1135" s="71" t="n">
        <v>63128970</v>
      </c>
      <c r="N1135" s="71" t="n">
        <v>631289.7</v>
      </c>
      <c r="O1135" s="71" t="n">
        <v>62497680.3</v>
      </c>
      <c r="P1135" s="71" t="n">
        <v>12852810.53</v>
      </c>
      <c r="Q1135" s="71" t="n">
        <v>49644869.77</v>
      </c>
      <c r="R1135" t="inlineStr">
        <is>
          <t>Crude</t>
        </is>
      </c>
      <c r="S1135" t="inlineStr">
        <is>
          <t>Yes</t>
        </is>
      </c>
      <c r="T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SA101127</t>
        </is>
      </c>
      <c r="B1136" s="68" t="n">
        <v>45821</v>
      </c>
      <c r="C1136" s="69" t="n">
        <v>2025</v>
      </c>
      <c r="D1136" t="inlineStr">
        <is>
          <t>Jun</t>
        </is>
      </c>
      <c r="E1136" t="inlineStr">
        <is>
          <t>Asia</t>
        </is>
      </c>
      <c r="F1136" t="inlineStr">
        <is>
          <t>China</t>
        </is>
      </c>
      <c r="G1136" t="inlineStr">
        <is>
          <t>Arab Light</t>
        </is>
      </c>
      <c r="H1136" t="inlineStr">
        <is>
          <t>Term contract</t>
        </is>
      </c>
      <c r="I1136" t="inlineStr">
        <is>
          <t>Refiner</t>
        </is>
      </c>
      <c r="J1136" t="inlineStr">
        <is>
          <t>Amir Khan</t>
        </is>
      </c>
      <c r="K1136" s="70" t="n">
        <v>1511000</v>
      </c>
      <c r="L1136" s="71" t="n">
        <v>86.17</v>
      </c>
      <c r="M1136" s="71" t="n">
        <v>130202870</v>
      </c>
      <c r="N1136" s="71" t="n">
        <v>2604057.4</v>
      </c>
      <c r="O1136" s="71" t="n">
        <v>127598812.6</v>
      </c>
      <c r="P1136" s="71" t="n">
        <v>28348036.67</v>
      </c>
      <c r="Q1136" s="71" t="n">
        <v>99250775.93000001</v>
      </c>
      <c r="R1136" t="inlineStr">
        <is>
          <t>Crude</t>
        </is>
      </c>
      <c r="S1136" t="inlineStr">
        <is>
          <t>Yes</t>
        </is>
      </c>
      <c r="T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SA101128</t>
        </is>
      </c>
      <c r="B1137" s="68" t="n">
        <v>45821</v>
      </c>
      <c r="C1137" s="69" t="n">
        <v>2025</v>
      </c>
      <c r="D1137" t="inlineStr">
        <is>
          <t>Jun</t>
        </is>
      </c>
      <c r="E1137" t="inlineStr">
        <is>
          <t>Asia</t>
        </is>
      </c>
      <c r="F1137" t="inlineStr">
        <is>
          <t>South Korea</t>
        </is>
      </c>
      <c r="G1137" t="inlineStr">
        <is>
          <t>Arab Extra Light</t>
        </is>
      </c>
      <c r="H1137" t="inlineStr">
        <is>
          <t>Spot</t>
        </is>
      </c>
      <c r="I1137" t="inlineStr">
        <is>
          <t>Refiner</t>
        </is>
      </c>
      <c r="J1137" t="inlineStr">
        <is>
          <t>Zoya Ahmed</t>
        </is>
      </c>
      <c r="K1137" s="70" t="n">
        <v>969000</v>
      </c>
      <c r="L1137" s="71" t="n">
        <v>85.3</v>
      </c>
      <c r="M1137" s="71" t="n">
        <v>82655700</v>
      </c>
      <c r="N1137" s="71" t="n">
        <v>0</v>
      </c>
      <c r="O1137" s="71" t="n">
        <v>82655700</v>
      </c>
      <c r="P1137" s="71" t="n">
        <v>18452143.46</v>
      </c>
      <c r="Q1137" s="71" t="n">
        <v>64203556.54</v>
      </c>
      <c r="R1137" t="inlineStr">
        <is>
          <t>Crude</t>
        </is>
      </c>
      <c r="S1137" t="inlineStr">
        <is>
          <t>Yes</t>
        </is>
      </c>
      <c r="T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SA101129</t>
        </is>
      </c>
      <c r="B1138" s="68" t="n">
        <v>45821</v>
      </c>
      <c r="C1138" s="69" t="n">
        <v>2025</v>
      </c>
      <c r="D1138" t="inlineStr">
        <is>
          <t>Jun</t>
        </is>
      </c>
      <c r="E1138" t="inlineStr">
        <is>
          <t>Asia</t>
        </is>
      </c>
      <c r="F1138" t="inlineStr">
        <is>
          <t>China</t>
        </is>
      </c>
      <c r="G1138" t="inlineStr">
        <is>
          <t>Diesel</t>
        </is>
      </c>
      <c r="H1138" t="inlineStr">
        <is>
          <t>Term contract</t>
        </is>
      </c>
      <c r="I1138" t="inlineStr">
        <is>
          <t>Refiner</t>
        </is>
      </c>
      <c r="J1138" t="inlineStr">
        <is>
          <t>Priya Nair</t>
        </is>
      </c>
      <c r="K1138" s="70" t="n">
        <v>287000</v>
      </c>
      <c r="L1138" s="71" t="n">
        <v>97.88</v>
      </c>
      <c r="M1138" s="71" t="n">
        <v>28091560</v>
      </c>
      <c r="N1138" s="71" t="n">
        <v>0</v>
      </c>
      <c r="O1138" s="71" t="n">
        <v>28091560</v>
      </c>
      <c r="P1138" s="71" t="n">
        <v>20662700.38</v>
      </c>
      <c r="Q1138" s="71" t="n">
        <v>7428859.62</v>
      </c>
      <c r="R1138" t="inlineStr">
        <is>
          <t>Refined</t>
        </is>
      </c>
      <c r="S1138" t="inlineStr">
        <is>
          <t>Yes</t>
        </is>
      </c>
      <c r="T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SA101130</t>
        </is>
      </c>
      <c r="B1139" s="68" t="n">
        <v>45821</v>
      </c>
      <c r="C1139" s="69" t="n">
        <v>2025</v>
      </c>
      <c r="D1139" t="inlineStr">
        <is>
          <t>Jun</t>
        </is>
      </c>
      <c r="E1139" t="inlineStr">
        <is>
          <t>Asia</t>
        </is>
      </c>
      <c r="F1139" t="inlineStr">
        <is>
          <t>India</t>
        </is>
      </c>
      <c r="G1139" t="inlineStr">
        <is>
          <t>Arab Light</t>
        </is>
      </c>
      <c r="H1139" t="inlineStr">
        <is>
          <t>Term contract</t>
        </is>
      </c>
      <c r="I1139" t="inlineStr">
        <is>
          <t>Refiner</t>
        </is>
      </c>
      <c r="J1139" t="inlineStr">
        <is>
          <t>Shraddha Kulkarni</t>
        </is>
      </c>
      <c r="K1139" s="70" t="n">
        <v>1521000</v>
      </c>
      <c r="L1139" s="71" t="n">
        <v>84.06</v>
      </c>
      <c r="M1139" s="71" t="n">
        <v>127855260</v>
      </c>
      <c r="N1139" s="71" t="n">
        <v>0</v>
      </c>
      <c r="O1139" s="71" t="n">
        <v>127855260</v>
      </c>
      <c r="P1139" s="71" t="n">
        <v>27671913.67</v>
      </c>
      <c r="Q1139" s="71" t="n">
        <v>100183346.33</v>
      </c>
      <c r="R1139" t="inlineStr">
        <is>
          <t>Crude</t>
        </is>
      </c>
      <c r="S1139" t="inlineStr">
        <is>
          <t>Yes</t>
        </is>
      </c>
      <c r="T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SA101131</t>
        </is>
      </c>
      <c r="B1140" s="68" t="n">
        <v>45821</v>
      </c>
      <c r="C1140" s="69" t="n">
        <v>2025</v>
      </c>
      <c r="D1140" t="inlineStr">
        <is>
          <t>Jun</t>
        </is>
      </c>
      <c r="E1140" t="inlineStr">
        <is>
          <t>Middle East</t>
        </is>
      </c>
      <c r="F1140" t="inlineStr">
        <is>
          <t>UAE</t>
        </is>
      </c>
      <c r="G1140" t="inlineStr">
        <is>
          <t>Arab Medium</t>
        </is>
      </c>
      <c r="H1140" t="inlineStr">
        <is>
          <t>Term contract</t>
        </is>
      </c>
      <c r="I1140" t="inlineStr">
        <is>
          <t>National oil company</t>
        </is>
      </c>
      <c r="J1140" t="inlineStr">
        <is>
          <t>Sophie Müller</t>
        </is>
      </c>
      <c r="K1140" s="70" t="n">
        <v>436000</v>
      </c>
      <c r="L1140" s="71" t="n">
        <v>72.47</v>
      </c>
      <c r="M1140" s="71" t="n">
        <v>31596920</v>
      </c>
      <c r="N1140" s="71" t="n">
        <v>315969.2</v>
      </c>
      <c r="O1140" s="71" t="n">
        <v>31280950.8</v>
      </c>
      <c r="P1140" s="71" t="n">
        <v>7551669.87</v>
      </c>
      <c r="Q1140" s="71" t="n">
        <v>23729280.93</v>
      </c>
      <c r="R1140" t="inlineStr">
        <is>
          <t>Crude</t>
        </is>
      </c>
      <c r="S1140" t="inlineStr">
        <is>
          <t>Yes</t>
        </is>
      </c>
      <c r="T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SA101132</t>
        </is>
      </c>
      <c r="B1141" s="68" t="n">
        <v>45821</v>
      </c>
      <c r="C1141" s="69" t="n">
        <v>2025</v>
      </c>
      <c r="D1141" t="inlineStr">
        <is>
          <t>Jun</t>
        </is>
      </c>
      <c r="E1141" t="inlineStr">
        <is>
          <t>Asia</t>
        </is>
      </c>
      <c r="F1141" t="inlineStr">
        <is>
          <t>China</t>
        </is>
      </c>
      <c r="G1141" t="inlineStr">
        <is>
          <t>Arab Light</t>
        </is>
      </c>
      <c r="H1141" t="inlineStr">
        <is>
          <t>Term contract</t>
        </is>
      </c>
      <c r="I1141" t="inlineStr">
        <is>
          <t>National oil company</t>
        </is>
      </c>
      <c r="J1141" t="inlineStr">
        <is>
          <t>Mei Lin</t>
        </is>
      </c>
      <c r="K1141" s="70" t="n">
        <v>1082000</v>
      </c>
      <c r="L1141" s="71" t="n">
        <v>77.43000000000001</v>
      </c>
      <c r="M1141" s="71" t="n">
        <v>83779260</v>
      </c>
      <c r="N1141" s="71" t="n">
        <v>0</v>
      </c>
      <c r="O1141" s="71" t="n">
        <v>83779260</v>
      </c>
      <c r="P1141" s="71" t="n">
        <v>19427451</v>
      </c>
      <c r="Q1141" s="71" t="n">
        <v>64351809</v>
      </c>
      <c r="R1141" t="inlineStr">
        <is>
          <t>Crude</t>
        </is>
      </c>
      <c r="S1141" t="inlineStr">
        <is>
          <t>Yes</t>
        </is>
      </c>
      <c r="T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SA101133</t>
        </is>
      </c>
      <c r="B1142" s="68" t="n">
        <v>45821</v>
      </c>
      <c r="C1142" s="69" t="n">
        <v>2025</v>
      </c>
      <c r="D1142" t="inlineStr">
        <is>
          <t>Jun</t>
        </is>
      </c>
      <c r="E1142" t="inlineStr">
        <is>
          <t>Asia</t>
        </is>
      </c>
      <c r="F1142" t="inlineStr">
        <is>
          <t>India</t>
        </is>
      </c>
      <c r="G1142" t="inlineStr">
        <is>
          <t>Arab Extra Light</t>
        </is>
      </c>
      <c r="H1142" t="inlineStr">
        <is>
          <t>Term contract</t>
        </is>
      </c>
      <c r="I1142" t="inlineStr">
        <is>
          <t>Trader</t>
        </is>
      </c>
      <c r="J1142" t="inlineStr">
        <is>
          <t>Olivia Brown</t>
        </is>
      </c>
      <c r="K1142" s="70" t="n">
        <v>786000</v>
      </c>
      <c r="L1142" s="71" t="n">
        <v>84.59</v>
      </c>
      <c r="M1142" s="71" t="n">
        <v>66487740</v>
      </c>
      <c r="N1142" s="71" t="n">
        <v>0</v>
      </c>
      <c r="O1142" s="71" t="n">
        <v>66487740</v>
      </c>
      <c r="P1142" s="71" t="n">
        <v>14538632.52</v>
      </c>
      <c r="Q1142" s="71" t="n">
        <v>51949107.48</v>
      </c>
      <c r="R1142" t="inlineStr">
        <is>
          <t>Crude</t>
        </is>
      </c>
      <c r="S1142" t="inlineStr">
        <is>
          <t>Yes</t>
        </is>
      </c>
      <c r="T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SA101134</t>
        </is>
      </c>
      <c r="B1143" s="68" t="n">
        <v>45822</v>
      </c>
      <c r="C1143" s="69" t="n">
        <v>2025</v>
      </c>
      <c r="D1143" t="inlineStr">
        <is>
          <t>Jun</t>
        </is>
      </c>
      <c r="E1143" t="inlineStr">
        <is>
          <t>Europe</t>
        </is>
      </c>
      <c r="F1143" t="inlineStr">
        <is>
          <t>Italy</t>
        </is>
      </c>
      <c r="G1143" t="inlineStr">
        <is>
          <t>Arab Light</t>
        </is>
      </c>
      <c r="H1143" t="inlineStr">
        <is>
          <t>Term contract</t>
        </is>
      </c>
      <c r="I1143" t="inlineStr">
        <is>
          <t>Refiner</t>
        </is>
      </c>
      <c r="J1143" t="inlineStr">
        <is>
          <t>Ana Costa</t>
        </is>
      </c>
      <c r="K1143" s="70" t="n">
        <v>316000</v>
      </c>
      <c r="L1143" s="71" t="n">
        <v>89.45</v>
      </c>
      <c r="M1143" s="71" t="n">
        <v>28266200</v>
      </c>
      <c r="N1143" s="71" t="n">
        <v>282662</v>
      </c>
      <c r="O1143" s="71" t="n">
        <v>27983538</v>
      </c>
      <c r="P1143" s="71" t="n">
        <v>5780357.61</v>
      </c>
      <c r="Q1143" s="71" t="n">
        <v>22203180.39</v>
      </c>
      <c r="R1143" t="inlineStr">
        <is>
          <t>Crude</t>
        </is>
      </c>
      <c r="S1143" t="inlineStr">
        <is>
          <t>Yes</t>
        </is>
      </c>
      <c r="T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SA101135</t>
        </is>
      </c>
      <c r="B1144" s="68" t="n">
        <v>45822</v>
      </c>
      <c r="C1144" s="69" t="n">
        <v>2025</v>
      </c>
      <c r="D1144" t="inlineStr">
        <is>
          <t>Jun</t>
        </is>
      </c>
      <c r="E1144" t="inlineStr">
        <is>
          <t>Asia</t>
        </is>
      </c>
      <c r="F1144" t="inlineStr">
        <is>
          <t>Japan</t>
        </is>
      </c>
      <c r="G1144" t="inlineStr">
        <is>
          <t>Arab Heavy</t>
        </is>
      </c>
      <c r="H1144" t="inlineStr">
        <is>
          <t>Spot</t>
        </is>
      </c>
      <c r="I1144" t="inlineStr">
        <is>
          <t>Refiner</t>
        </is>
      </c>
      <c r="J1144" t="inlineStr">
        <is>
          <t>Noah Smith</t>
        </is>
      </c>
      <c r="K1144" s="70" t="n">
        <v>1455000</v>
      </c>
      <c r="L1144" s="71" t="n">
        <v>70.76000000000001</v>
      </c>
      <c r="M1144" s="71" t="n">
        <v>102955800</v>
      </c>
      <c r="N1144" s="71" t="n">
        <v>0</v>
      </c>
      <c r="O1144" s="71" t="n">
        <v>102955800</v>
      </c>
      <c r="P1144" s="71" t="n">
        <v>26735663.27</v>
      </c>
      <c r="Q1144" s="71" t="n">
        <v>76220136.73</v>
      </c>
      <c r="R1144" t="inlineStr">
        <is>
          <t>Crude</t>
        </is>
      </c>
      <c r="S1144" t="inlineStr">
        <is>
          <t>Yes</t>
        </is>
      </c>
      <c r="T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SA101136</t>
        </is>
      </c>
      <c r="B1145" s="68" t="n">
        <v>45822</v>
      </c>
      <c r="C1145" s="69" t="n">
        <v>2025</v>
      </c>
      <c r="D1145" t="inlineStr">
        <is>
          <t>Jun</t>
        </is>
      </c>
      <c r="E1145" t="inlineStr">
        <is>
          <t>Middle East</t>
        </is>
      </c>
      <c r="F1145" t="inlineStr">
        <is>
          <t>Saudi Arabia</t>
        </is>
      </c>
      <c r="G1145" t="inlineStr">
        <is>
          <t>Arab Light</t>
        </is>
      </c>
      <c r="H1145" t="inlineStr">
        <is>
          <t>Domestic</t>
        </is>
      </c>
      <c r="I1145" t="inlineStr">
        <is>
          <t>National oil company</t>
        </is>
      </c>
      <c r="J1145" t="inlineStr">
        <is>
          <t>Aisha Bello</t>
        </is>
      </c>
      <c r="K1145" s="70" t="n">
        <v>1999000</v>
      </c>
      <c r="L1145" s="71" t="n">
        <v>79.41</v>
      </c>
      <c r="M1145" s="71" t="n">
        <v>158740590</v>
      </c>
      <c r="N1145" s="71" t="n">
        <v>1587405.9</v>
      </c>
      <c r="O1145" s="71" t="n">
        <v>157153184.1</v>
      </c>
      <c r="P1145" s="71" t="n">
        <v>35571726.52</v>
      </c>
      <c r="Q1145" s="71" t="n">
        <v>121581457.58</v>
      </c>
      <c r="R1145" t="inlineStr">
        <is>
          <t>Crude</t>
        </is>
      </c>
      <c r="S1145" t="inlineStr">
        <is>
          <t>No</t>
        </is>
      </c>
      <c r="T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SA101137</t>
        </is>
      </c>
      <c r="B1146" s="68" t="n">
        <v>45822</v>
      </c>
      <c r="C1146" s="69" t="n">
        <v>2025</v>
      </c>
      <c r="D1146" t="inlineStr">
        <is>
          <t>Jun</t>
        </is>
      </c>
      <c r="E1146" t="inlineStr">
        <is>
          <t>Europe</t>
        </is>
      </c>
      <c r="F1146" t="inlineStr">
        <is>
          <t>Italy</t>
        </is>
      </c>
      <c r="G1146" t="inlineStr">
        <is>
          <t>Diesel</t>
        </is>
      </c>
      <c r="H1146" t="inlineStr">
        <is>
          <t>Term contract</t>
        </is>
      </c>
      <c r="I1146" t="inlineStr">
        <is>
          <t>Refiner</t>
        </is>
      </c>
      <c r="J1146" t="inlineStr">
        <is>
          <t>Ana Costa</t>
        </is>
      </c>
      <c r="K1146" s="70" t="n">
        <v>523000</v>
      </c>
      <c r="L1146" s="71" t="n">
        <v>101.71</v>
      </c>
      <c r="M1146" s="71" t="n">
        <v>53194330</v>
      </c>
      <c r="N1146" s="71" t="n">
        <v>0</v>
      </c>
      <c r="O1146" s="71" t="n">
        <v>53194330</v>
      </c>
      <c r="P1146" s="71" t="n">
        <v>37088361.32</v>
      </c>
      <c r="Q1146" s="71" t="n">
        <v>16105968.68</v>
      </c>
      <c r="R1146" t="inlineStr">
        <is>
          <t>Refined</t>
        </is>
      </c>
      <c r="S1146" t="inlineStr">
        <is>
          <t>Yes</t>
        </is>
      </c>
      <c r="T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SA101138</t>
        </is>
      </c>
      <c r="B1147" s="68" t="n">
        <v>45822</v>
      </c>
      <c r="C1147" s="69" t="n">
        <v>2025</v>
      </c>
      <c r="D1147" t="inlineStr">
        <is>
          <t>Jun</t>
        </is>
      </c>
      <c r="E1147" t="inlineStr">
        <is>
          <t>Asia</t>
        </is>
      </c>
      <c r="F1147" t="inlineStr">
        <is>
          <t>Japan</t>
        </is>
      </c>
      <c r="G1147" t="inlineStr">
        <is>
          <t>Gasoline</t>
        </is>
      </c>
      <c r="H1147" t="inlineStr">
        <is>
          <t>Spot</t>
        </is>
      </c>
      <c r="I1147" t="inlineStr">
        <is>
          <t>Refiner</t>
        </is>
      </c>
      <c r="J1147" t="inlineStr">
        <is>
          <t>Carlos Silva</t>
        </is>
      </c>
      <c r="K1147" s="70" t="n">
        <v>293000</v>
      </c>
      <c r="L1147" s="71" t="n">
        <v>98.66</v>
      </c>
      <c r="M1147" s="71" t="n">
        <v>28907380</v>
      </c>
      <c r="N1147" s="71" t="n">
        <v>0</v>
      </c>
      <c r="O1147" s="71" t="n">
        <v>28907380</v>
      </c>
      <c r="P1147" s="71" t="n">
        <v>20204123.08</v>
      </c>
      <c r="Q1147" s="71" t="n">
        <v>8703256.92</v>
      </c>
      <c r="R1147" t="inlineStr">
        <is>
          <t>Refined</t>
        </is>
      </c>
      <c r="S1147" t="inlineStr">
        <is>
          <t>Yes</t>
        </is>
      </c>
      <c r="T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SA101139</t>
        </is>
      </c>
      <c r="B1148" s="68" t="n">
        <v>45822</v>
      </c>
      <c r="C1148" s="69" t="n">
        <v>2025</v>
      </c>
      <c r="D1148" t="inlineStr">
        <is>
          <t>Jun</t>
        </is>
      </c>
      <c r="E1148" t="inlineStr">
        <is>
          <t>Europe</t>
        </is>
      </c>
      <c r="F1148" t="inlineStr">
        <is>
          <t>France</t>
        </is>
      </c>
      <c r="G1148" t="inlineStr">
        <is>
          <t>Arab Light</t>
        </is>
      </c>
      <c r="H1148" t="inlineStr">
        <is>
          <t>Spot</t>
        </is>
      </c>
      <c r="I1148" t="inlineStr">
        <is>
          <t>National oil company</t>
        </is>
      </c>
      <c r="J1148" t="inlineStr">
        <is>
          <t>Kofi Mensah</t>
        </is>
      </c>
      <c r="K1148" s="70" t="n">
        <v>1226000</v>
      </c>
      <c r="L1148" s="71" t="n">
        <v>87.31999999999999</v>
      </c>
      <c r="M1148" s="71" t="n">
        <v>107054320</v>
      </c>
      <c r="N1148" s="71" t="n">
        <v>0</v>
      </c>
      <c r="O1148" s="71" t="n">
        <v>107054320</v>
      </c>
      <c r="P1148" s="71" t="n">
        <v>21507548.1</v>
      </c>
      <c r="Q1148" s="71" t="n">
        <v>85546771.90000001</v>
      </c>
      <c r="R1148" t="inlineStr">
        <is>
          <t>Crude</t>
        </is>
      </c>
      <c r="S1148" t="inlineStr">
        <is>
          <t>Yes</t>
        </is>
      </c>
      <c r="T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SA101140</t>
        </is>
      </c>
      <c r="B1149" s="68" t="n">
        <v>45823</v>
      </c>
      <c r="C1149" s="69" t="n">
        <v>2025</v>
      </c>
      <c r="D1149" t="inlineStr">
        <is>
          <t>Jun</t>
        </is>
      </c>
      <c r="E1149" t="inlineStr">
        <is>
          <t>Europe</t>
        </is>
      </c>
      <c r="F1149" t="inlineStr">
        <is>
          <t>France</t>
        </is>
      </c>
      <c r="G1149" t="inlineStr">
        <is>
          <t>Gasoline</t>
        </is>
      </c>
      <c r="H1149" t="inlineStr">
        <is>
          <t>Spot</t>
        </is>
      </c>
      <c r="I1149" t="inlineStr">
        <is>
          <t>National oil company</t>
        </is>
      </c>
      <c r="J1149" t="inlineStr">
        <is>
          <t>Kofi Mensah</t>
        </is>
      </c>
      <c r="K1149" s="70" t="n">
        <v>520000</v>
      </c>
      <c r="L1149" s="71" t="n">
        <v>103.2</v>
      </c>
      <c r="M1149" s="71" t="n">
        <v>53664000</v>
      </c>
      <c r="N1149" s="71" t="n">
        <v>1073280</v>
      </c>
      <c r="O1149" s="71" t="n">
        <v>52590720</v>
      </c>
      <c r="P1149" s="71" t="n">
        <v>35828611.22</v>
      </c>
      <c r="Q1149" s="71" t="n">
        <v>16762108.78</v>
      </c>
      <c r="R1149" t="inlineStr">
        <is>
          <t>Refined</t>
        </is>
      </c>
      <c r="S1149" t="inlineStr">
        <is>
          <t>Yes</t>
        </is>
      </c>
      <c r="T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SA101141</t>
        </is>
      </c>
      <c r="B1150" s="68" t="n">
        <v>45823</v>
      </c>
      <c r="C1150" s="69" t="n">
        <v>2025</v>
      </c>
      <c r="D1150" t="inlineStr">
        <is>
          <t>Jun</t>
        </is>
      </c>
      <c r="E1150" t="inlineStr">
        <is>
          <t>North America</t>
        </is>
      </c>
      <c r="F1150" t="inlineStr">
        <is>
          <t>USA</t>
        </is>
      </c>
      <c r="G1150" t="inlineStr">
        <is>
          <t>Arab Heavy</t>
        </is>
      </c>
      <c r="H1150" t="inlineStr">
        <is>
          <t>Term contract</t>
        </is>
      </c>
      <c r="I1150" t="inlineStr">
        <is>
          <t>Refiner</t>
        </is>
      </c>
      <c r="J1150" t="inlineStr">
        <is>
          <t>Kofi Mensah</t>
        </is>
      </c>
      <c r="K1150" s="70" t="n">
        <v>1923000</v>
      </c>
      <c r="L1150" s="71" t="n">
        <v>79.73999999999999</v>
      </c>
      <c r="M1150" s="71" t="n">
        <v>153340020</v>
      </c>
      <c r="N1150" s="71" t="n">
        <v>1533400.2</v>
      </c>
      <c r="O1150" s="71" t="n">
        <v>151806619.8</v>
      </c>
      <c r="P1150" s="71" t="n">
        <v>33166267.72</v>
      </c>
      <c r="Q1150" s="71" t="n">
        <v>118640352.08</v>
      </c>
      <c r="R1150" t="inlineStr">
        <is>
          <t>Crude</t>
        </is>
      </c>
      <c r="S1150" t="inlineStr">
        <is>
          <t>Yes</t>
        </is>
      </c>
      <c r="T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SA101142</t>
        </is>
      </c>
      <c r="B1151" s="68" t="n">
        <v>45823</v>
      </c>
      <c r="C1151" s="69" t="n">
        <v>2025</v>
      </c>
      <c r="D1151" t="inlineStr">
        <is>
          <t>Jun</t>
        </is>
      </c>
      <c r="E1151" t="inlineStr">
        <is>
          <t>Middle East</t>
        </is>
      </c>
      <c r="F1151" t="inlineStr">
        <is>
          <t>Bahrain</t>
        </is>
      </c>
      <c r="G1151" t="inlineStr">
        <is>
          <t>Arab Medium</t>
        </is>
      </c>
      <c r="H1151" t="inlineStr">
        <is>
          <t>Spot</t>
        </is>
      </c>
      <c r="I1151" t="inlineStr">
        <is>
          <t>National oil company</t>
        </is>
      </c>
      <c r="J1151" t="inlineStr">
        <is>
          <t>Noah Smith</t>
        </is>
      </c>
      <c r="K1151" s="70" t="n">
        <v>666000</v>
      </c>
      <c r="L1151" s="71" t="n">
        <v>74.52</v>
      </c>
      <c r="M1151" s="71" t="n">
        <v>49630320</v>
      </c>
      <c r="N1151" s="71" t="n">
        <v>496303.2</v>
      </c>
      <c r="O1151" s="71" t="n">
        <v>49134016.8</v>
      </c>
      <c r="P1151" s="71" t="n">
        <v>12032445.96</v>
      </c>
      <c r="Q1151" s="71" t="n">
        <v>37101570.84</v>
      </c>
      <c r="R1151" t="inlineStr">
        <is>
          <t>Crude</t>
        </is>
      </c>
      <c r="S1151" t="inlineStr">
        <is>
          <t>Yes</t>
        </is>
      </c>
      <c r="T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SA101143</t>
        </is>
      </c>
      <c r="B1152" s="68" t="n">
        <v>45824</v>
      </c>
      <c r="C1152" s="69" t="n">
        <v>2025</v>
      </c>
      <c r="D1152" t="inlineStr">
        <is>
          <t>Jun</t>
        </is>
      </c>
      <c r="E1152" t="inlineStr">
        <is>
          <t>Asia</t>
        </is>
      </c>
      <c r="F1152" t="inlineStr">
        <is>
          <t>Japan</t>
        </is>
      </c>
      <c r="G1152" t="inlineStr">
        <is>
          <t>Arab Medium</t>
        </is>
      </c>
      <c r="H1152" t="inlineStr">
        <is>
          <t>Term contract</t>
        </is>
      </c>
      <c r="I1152" t="inlineStr">
        <is>
          <t>National oil company</t>
        </is>
      </c>
      <c r="J1152" t="inlineStr">
        <is>
          <t>Ana Costa</t>
        </is>
      </c>
      <c r="K1152" s="70" t="n">
        <v>947000</v>
      </c>
      <c r="L1152" s="71" t="n">
        <v>85.75</v>
      </c>
      <c r="M1152" s="71" t="n">
        <v>81205250</v>
      </c>
      <c r="N1152" s="71" t="n">
        <v>812052.5</v>
      </c>
      <c r="O1152" s="71" t="n">
        <v>80393197.5</v>
      </c>
      <c r="P1152" s="71" t="n">
        <v>17131399.89</v>
      </c>
      <c r="Q1152" s="71" t="n">
        <v>63261797.61</v>
      </c>
      <c r="R1152" t="inlineStr">
        <is>
          <t>Crude</t>
        </is>
      </c>
      <c r="S1152" t="inlineStr">
        <is>
          <t>Yes</t>
        </is>
      </c>
      <c r="T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SA101144</t>
        </is>
      </c>
      <c r="B1153" s="68" t="n">
        <v>45824</v>
      </c>
      <c r="C1153" s="69" t="n">
        <v>2025</v>
      </c>
      <c r="D1153" t="inlineStr">
        <is>
          <t>Jun</t>
        </is>
      </c>
      <c r="E1153" t="inlineStr">
        <is>
          <t>Europe</t>
        </is>
      </c>
      <c r="F1153" t="inlineStr">
        <is>
          <t>Italy</t>
        </is>
      </c>
      <c r="G1153" t="inlineStr">
        <is>
          <t>Jet fuel</t>
        </is>
      </c>
      <c r="H1153" t="inlineStr">
        <is>
          <t>Term contract</t>
        </is>
      </c>
      <c r="I1153" t="inlineStr">
        <is>
          <t>National oil company</t>
        </is>
      </c>
      <c r="J1153" t="inlineStr">
        <is>
          <t>Kofi Mensah</t>
        </is>
      </c>
      <c r="K1153" s="70" t="n">
        <v>208000</v>
      </c>
      <c r="L1153" s="71" t="n">
        <v>104.13</v>
      </c>
      <c r="M1153" s="71" t="n">
        <v>21659040</v>
      </c>
      <c r="N1153" s="71" t="n">
        <v>216590.4</v>
      </c>
      <c r="O1153" s="71" t="n">
        <v>21442449.6</v>
      </c>
      <c r="P1153" s="71" t="n">
        <v>15640286.61</v>
      </c>
      <c r="Q1153" s="71" t="n">
        <v>5802162.99</v>
      </c>
      <c r="R1153" t="inlineStr">
        <is>
          <t>Refined</t>
        </is>
      </c>
      <c r="S1153" t="inlineStr">
        <is>
          <t>Yes</t>
        </is>
      </c>
      <c r="T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SA101145</t>
        </is>
      </c>
      <c r="B1154" s="68" t="n">
        <v>45824</v>
      </c>
      <c r="C1154" s="69" t="n">
        <v>2025</v>
      </c>
      <c r="D1154" t="inlineStr">
        <is>
          <t>Jun</t>
        </is>
      </c>
      <c r="E1154" t="inlineStr">
        <is>
          <t>North America</t>
        </is>
      </c>
      <c r="F1154" t="inlineStr">
        <is>
          <t>USA</t>
        </is>
      </c>
      <c r="G1154" t="inlineStr">
        <is>
          <t>Arab Light</t>
        </is>
      </c>
      <c r="H1154" t="inlineStr">
        <is>
          <t>Term contract</t>
        </is>
      </c>
      <c r="I1154" t="inlineStr">
        <is>
          <t>Trader</t>
        </is>
      </c>
      <c r="J1154" t="inlineStr">
        <is>
          <t>Ana Costa</t>
        </is>
      </c>
      <c r="K1154" s="70" t="n">
        <v>599000</v>
      </c>
      <c r="L1154" s="71" t="n">
        <v>83.29000000000001</v>
      </c>
      <c r="M1154" s="71" t="n">
        <v>49890710</v>
      </c>
      <c r="N1154" s="71" t="n">
        <v>498907.1</v>
      </c>
      <c r="O1154" s="71" t="n">
        <v>49391802.9</v>
      </c>
      <c r="P1154" s="71" t="n">
        <v>10436531.41</v>
      </c>
      <c r="Q1154" s="71" t="n">
        <v>38955271.49</v>
      </c>
      <c r="R1154" t="inlineStr">
        <is>
          <t>Crude</t>
        </is>
      </c>
      <c r="S1154" t="inlineStr">
        <is>
          <t>Yes</t>
        </is>
      </c>
      <c r="T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SA101146</t>
        </is>
      </c>
      <c r="B1155" s="68" t="n">
        <v>45824</v>
      </c>
      <c r="C1155" s="69" t="n">
        <v>2025</v>
      </c>
      <c r="D1155" t="inlineStr">
        <is>
          <t>Jun</t>
        </is>
      </c>
      <c r="E1155" t="inlineStr">
        <is>
          <t>Middle East</t>
        </is>
      </c>
      <c r="F1155" t="inlineStr">
        <is>
          <t>Saudi Arabia</t>
        </is>
      </c>
      <c r="G1155" t="inlineStr">
        <is>
          <t>Arab Light</t>
        </is>
      </c>
      <c r="H1155" t="inlineStr">
        <is>
          <t>Domestic</t>
        </is>
      </c>
      <c r="I1155" t="inlineStr">
        <is>
          <t>National oil company</t>
        </is>
      </c>
      <c r="J1155" t="inlineStr">
        <is>
          <t>Aisha Bello</t>
        </is>
      </c>
      <c r="K1155" s="70" t="n">
        <v>1097000</v>
      </c>
      <c r="L1155" s="71" t="n">
        <v>76.73999999999999</v>
      </c>
      <c r="M1155" s="71" t="n">
        <v>84183780</v>
      </c>
      <c r="N1155" s="71" t="n">
        <v>0</v>
      </c>
      <c r="O1155" s="71" t="n">
        <v>84183780</v>
      </c>
      <c r="P1155" s="71" t="n">
        <v>19501626.51</v>
      </c>
      <c r="Q1155" s="71" t="n">
        <v>64682153.49</v>
      </c>
      <c r="R1155" t="inlineStr">
        <is>
          <t>Crude</t>
        </is>
      </c>
      <c r="S1155" t="inlineStr">
        <is>
          <t>No</t>
        </is>
      </c>
      <c r="T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SA101147</t>
        </is>
      </c>
      <c r="B1156" s="68" t="n">
        <v>45824</v>
      </c>
      <c r="C1156" s="69" t="n">
        <v>2025</v>
      </c>
      <c r="D1156" t="inlineStr">
        <is>
          <t>Jun</t>
        </is>
      </c>
      <c r="E1156" t="inlineStr">
        <is>
          <t>North America</t>
        </is>
      </c>
      <c r="F1156" t="inlineStr">
        <is>
          <t>USA</t>
        </is>
      </c>
      <c r="G1156" t="inlineStr">
        <is>
          <t>Diesel</t>
        </is>
      </c>
      <c r="H1156" t="inlineStr">
        <is>
          <t>Term contract</t>
        </is>
      </c>
      <c r="I1156" t="inlineStr">
        <is>
          <t>National oil company</t>
        </is>
      </c>
      <c r="J1156" t="inlineStr">
        <is>
          <t>Carlos Silva</t>
        </is>
      </c>
      <c r="K1156" s="70" t="n">
        <v>443000</v>
      </c>
      <c r="L1156" s="71" t="n">
        <v>97.05</v>
      </c>
      <c r="M1156" s="71" t="n">
        <v>42993150</v>
      </c>
      <c r="N1156" s="71" t="n">
        <v>429931.5</v>
      </c>
      <c r="O1156" s="71" t="n">
        <v>42563218.5</v>
      </c>
      <c r="P1156" s="71" t="n">
        <v>30064267.54</v>
      </c>
      <c r="Q1156" s="71" t="n">
        <v>12498950.96</v>
      </c>
      <c r="R1156" t="inlineStr">
        <is>
          <t>Refined</t>
        </is>
      </c>
      <c r="S1156" t="inlineStr">
        <is>
          <t>Yes</t>
        </is>
      </c>
      <c r="T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SA101148</t>
        </is>
      </c>
      <c r="B1157" s="68" t="n">
        <v>45824</v>
      </c>
      <c r="C1157" s="69" t="n">
        <v>2025</v>
      </c>
      <c r="D1157" t="inlineStr">
        <is>
          <t>Jun</t>
        </is>
      </c>
      <c r="E1157" t="inlineStr">
        <is>
          <t>Middle East</t>
        </is>
      </c>
      <c r="F1157" t="inlineStr">
        <is>
          <t>Bahrain</t>
        </is>
      </c>
      <c r="G1157" t="inlineStr">
        <is>
          <t>Arab Light</t>
        </is>
      </c>
      <c r="H1157" t="inlineStr">
        <is>
          <t>Term contract</t>
        </is>
      </c>
      <c r="I1157" t="inlineStr">
        <is>
          <t>National oil company</t>
        </is>
      </c>
      <c r="J1157" t="inlineStr">
        <is>
          <t>Mei Lin</t>
        </is>
      </c>
      <c r="K1157" s="70" t="n">
        <v>1011000</v>
      </c>
      <c r="L1157" s="71" t="n">
        <v>74.01000000000001</v>
      </c>
      <c r="M1157" s="71" t="n">
        <v>74824110</v>
      </c>
      <c r="N1157" s="71" t="n">
        <v>0</v>
      </c>
      <c r="O1157" s="71" t="n">
        <v>74824110</v>
      </c>
      <c r="P1157" s="71" t="n">
        <v>18529697.93</v>
      </c>
      <c r="Q1157" s="71" t="n">
        <v>56294412.07</v>
      </c>
      <c r="R1157" t="inlineStr">
        <is>
          <t>Crude</t>
        </is>
      </c>
      <c r="S1157" t="inlineStr">
        <is>
          <t>Yes</t>
        </is>
      </c>
      <c r="T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SA101149</t>
        </is>
      </c>
      <c r="B1158" s="68" t="n">
        <v>45824</v>
      </c>
      <c r="C1158" s="69" t="n">
        <v>2025</v>
      </c>
      <c r="D1158" t="inlineStr">
        <is>
          <t>Jun</t>
        </is>
      </c>
      <c r="E1158" t="inlineStr">
        <is>
          <t>Asia</t>
        </is>
      </c>
      <c r="F1158" t="inlineStr">
        <is>
          <t>China</t>
        </is>
      </c>
      <c r="G1158" t="inlineStr">
        <is>
          <t>Arab Extra Light</t>
        </is>
      </c>
      <c r="H1158" t="inlineStr">
        <is>
          <t>Term contract</t>
        </is>
      </c>
      <c r="I1158" t="inlineStr">
        <is>
          <t>National oil company</t>
        </is>
      </c>
      <c r="J1158" t="inlineStr">
        <is>
          <t>Carlos Silva</t>
        </is>
      </c>
      <c r="K1158" s="70" t="n">
        <v>1072000</v>
      </c>
      <c r="L1158" s="71" t="n">
        <v>87</v>
      </c>
      <c r="M1158" s="71" t="n">
        <v>93264000</v>
      </c>
      <c r="N1158" s="71" t="n">
        <v>0</v>
      </c>
      <c r="O1158" s="71" t="n">
        <v>93264000</v>
      </c>
      <c r="P1158" s="71" t="n">
        <v>19758037.86</v>
      </c>
      <c r="Q1158" s="71" t="n">
        <v>73505962.14</v>
      </c>
      <c r="R1158" t="inlineStr">
        <is>
          <t>Crude</t>
        </is>
      </c>
      <c r="S1158" t="inlineStr">
        <is>
          <t>Yes</t>
        </is>
      </c>
      <c r="T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SA101150</t>
        </is>
      </c>
      <c r="B1159" s="68" t="n">
        <v>45825</v>
      </c>
      <c r="C1159" s="69" t="n">
        <v>2025</v>
      </c>
      <c r="D1159" t="inlineStr">
        <is>
          <t>Jun</t>
        </is>
      </c>
      <c r="E1159" t="inlineStr">
        <is>
          <t>Asia</t>
        </is>
      </c>
      <c r="F1159" t="inlineStr">
        <is>
          <t>Japan</t>
        </is>
      </c>
      <c r="G1159" t="inlineStr">
        <is>
          <t>Gasoline</t>
        </is>
      </c>
      <c r="H1159" t="inlineStr">
        <is>
          <t>Term contract</t>
        </is>
      </c>
      <c r="I1159" t="inlineStr">
        <is>
          <t>Refiner</t>
        </is>
      </c>
      <c r="J1159" t="inlineStr">
        <is>
          <t>Zoya Ahmed</t>
        </is>
      </c>
      <c r="K1159" s="70" t="n">
        <v>83000</v>
      </c>
      <c r="L1159" s="71" t="n">
        <v>90.76000000000001</v>
      </c>
      <c r="M1159" s="71" t="n">
        <v>7533080</v>
      </c>
      <c r="N1159" s="71" t="n">
        <v>0</v>
      </c>
      <c r="O1159" s="71" t="n">
        <v>7533080</v>
      </c>
      <c r="P1159" s="71" t="n">
        <v>5743943.29</v>
      </c>
      <c r="Q1159" s="71" t="n">
        <v>1789136.71</v>
      </c>
      <c r="R1159" t="inlineStr">
        <is>
          <t>Refined</t>
        </is>
      </c>
      <c r="S1159" t="inlineStr">
        <is>
          <t>Yes</t>
        </is>
      </c>
      <c r="T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SA101151</t>
        </is>
      </c>
      <c r="B1160" s="68" t="n">
        <v>45825</v>
      </c>
      <c r="C1160" s="69" t="n">
        <v>2025</v>
      </c>
      <c r="D1160" t="inlineStr">
        <is>
          <t>Jun</t>
        </is>
      </c>
      <c r="E1160" t="inlineStr">
        <is>
          <t>Asia</t>
        </is>
      </c>
      <c r="F1160" t="inlineStr">
        <is>
          <t>China</t>
        </is>
      </c>
      <c r="G1160" t="inlineStr">
        <is>
          <t>Arab Heavy</t>
        </is>
      </c>
      <c r="H1160" t="inlineStr">
        <is>
          <t>Term contract</t>
        </is>
      </c>
      <c r="I1160" t="inlineStr">
        <is>
          <t>Refiner</t>
        </is>
      </c>
      <c r="J1160" t="inlineStr">
        <is>
          <t>Hiroshi Tanaka</t>
        </is>
      </c>
      <c r="K1160" s="70" t="n">
        <v>861000</v>
      </c>
      <c r="L1160" s="71" t="n">
        <v>71.18000000000001</v>
      </c>
      <c r="M1160" s="71" t="n">
        <v>61285980</v>
      </c>
      <c r="N1160" s="71" t="n">
        <v>612859.8</v>
      </c>
      <c r="O1160" s="71" t="n">
        <v>60673120.2</v>
      </c>
      <c r="P1160" s="71" t="n">
        <v>15610341.66</v>
      </c>
      <c r="Q1160" s="71" t="n">
        <v>45062778.54</v>
      </c>
      <c r="R1160" t="inlineStr">
        <is>
          <t>Crude</t>
        </is>
      </c>
      <c r="S1160" t="inlineStr">
        <is>
          <t>Yes</t>
        </is>
      </c>
      <c r="T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SA101152</t>
        </is>
      </c>
      <c r="B1161" s="68" t="n">
        <v>45825</v>
      </c>
      <c r="C1161" s="69" t="n">
        <v>2025</v>
      </c>
      <c r="D1161" t="inlineStr">
        <is>
          <t>Jun</t>
        </is>
      </c>
      <c r="E1161" t="inlineStr">
        <is>
          <t>Middle East</t>
        </is>
      </c>
      <c r="F1161" t="inlineStr">
        <is>
          <t>Saudi Arabia</t>
        </is>
      </c>
      <c r="G1161" t="inlineStr">
        <is>
          <t>Arab Medium</t>
        </is>
      </c>
      <c r="H1161" t="inlineStr">
        <is>
          <t>Domestic</t>
        </is>
      </c>
      <c r="I1161" t="inlineStr">
        <is>
          <t>Trader</t>
        </is>
      </c>
      <c r="J1161" t="inlineStr">
        <is>
          <t>Fatima Al-Saud</t>
        </is>
      </c>
      <c r="K1161" s="70" t="n">
        <v>1560000</v>
      </c>
      <c r="L1161" s="71" t="n">
        <v>79.40000000000001</v>
      </c>
      <c r="M1161" s="71" t="n">
        <v>123864000</v>
      </c>
      <c r="N1161" s="71" t="n">
        <v>0</v>
      </c>
      <c r="O1161" s="71" t="n">
        <v>123864000</v>
      </c>
      <c r="P1161" s="71" t="n">
        <v>27569139.41</v>
      </c>
      <c r="Q1161" s="71" t="n">
        <v>96294860.59</v>
      </c>
      <c r="R1161" t="inlineStr">
        <is>
          <t>Crude</t>
        </is>
      </c>
      <c r="S1161" t="inlineStr">
        <is>
          <t>No</t>
        </is>
      </c>
      <c r="T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SA101153</t>
        </is>
      </c>
      <c r="B1162" s="68" t="n">
        <v>45825</v>
      </c>
      <c r="C1162" s="69" t="n">
        <v>2025</v>
      </c>
      <c r="D1162" t="inlineStr">
        <is>
          <t>Jun</t>
        </is>
      </c>
      <c r="E1162" t="inlineStr">
        <is>
          <t>Asia</t>
        </is>
      </c>
      <c r="F1162" t="inlineStr">
        <is>
          <t>China</t>
        </is>
      </c>
      <c r="G1162" t="inlineStr">
        <is>
          <t>Arab Medium</t>
        </is>
      </c>
      <c r="H1162" t="inlineStr">
        <is>
          <t>Term contract</t>
        </is>
      </c>
      <c r="I1162" t="inlineStr">
        <is>
          <t>Trader</t>
        </is>
      </c>
      <c r="J1162" t="inlineStr">
        <is>
          <t>Wei Chen</t>
        </is>
      </c>
      <c r="K1162" s="70" t="n">
        <v>1399000</v>
      </c>
      <c r="L1162" s="71" t="n">
        <v>77.34999999999999</v>
      </c>
      <c r="M1162" s="71" t="n">
        <v>108212650</v>
      </c>
      <c r="N1162" s="71" t="n">
        <v>2164253</v>
      </c>
      <c r="O1162" s="71" t="n">
        <v>106048397</v>
      </c>
      <c r="P1162" s="71" t="n">
        <v>24242873.05</v>
      </c>
      <c r="Q1162" s="71" t="n">
        <v>81805523.95</v>
      </c>
      <c r="R1162" t="inlineStr">
        <is>
          <t>Crude</t>
        </is>
      </c>
      <c r="S1162" t="inlineStr">
        <is>
          <t>Yes</t>
        </is>
      </c>
      <c r="T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SA101154</t>
        </is>
      </c>
      <c r="B1163" s="68" t="n">
        <v>45825</v>
      </c>
      <c r="C1163" s="69" t="n">
        <v>2025</v>
      </c>
      <c r="D1163" t="inlineStr">
        <is>
          <t>Jun</t>
        </is>
      </c>
      <c r="E1163" t="inlineStr">
        <is>
          <t>Europe</t>
        </is>
      </c>
      <c r="F1163" t="inlineStr">
        <is>
          <t>Italy</t>
        </is>
      </c>
      <c r="G1163" t="inlineStr">
        <is>
          <t>Arab Medium</t>
        </is>
      </c>
      <c r="H1163" t="inlineStr">
        <is>
          <t>Term contract</t>
        </is>
      </c>
      <c r="I1163" t="inlineStr">
        <is>
          <t>National oil company</t>
        </is>
      </c>
      <c r="J1163" t="inlineStr">
        <is>
          <t>Emma Clarke</t>
        </is>
      </c>
      <c r="K1163" s="70" t="n">
        <v>411000</v>
      </c>
      <c r="L1163" s="71" t="n">
        <v>80.28</v>
      </c>
      <c r="M1163" s="71" t="n">
        <v>32995080</v>
      </c>
      <c r="N1163" s="71" t="n">
        <v>659901.6</v>
      </c>
      <c r="O1163" s="71" t="n">
        <v>32335178.4</v>
      </c>
      <c r="P1163" s="71" t="n">
        <v>7471367.55</v>
      </c>
      <c r="Q1163" s="71" t="n">
        <v>24863810.85</v>
      </c>
      <c r="R1163" t="inlineStr">
        <is>
          <t>Crude</t>
        </is>
      </c>
      <c r="S1163" t="inlineStr">
        <is>
          <t>Yes</t>
        </is>
      </c>
      <c r="T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SA101155</t>
        </is>
      </c>
      <c r="B1164" s="68" t="n">
        <v>45825</v>
      </c>
      <c r="C1164" s="69" t="n">
        <v>2025</v>
      </c>
      <c r="D1164" t="inlineStr">
        <is>
          <t>Jun</t>
        </is>
      </c>
      <c r="E1164" t="inlineStr">
        <is>
          <t>North America</t>
        </is>
      </c>
      <c r="F1164" t="inlineStr">
        <is>
          <t>USA</t>
        </is>
      </c>
      <c r="G1164" t="inlineStr">
        <is>
          <t>Arab Extra Light</t>
        </is>
      </c>
      <c r="H1164" t="inlineStr">
        <is>
          <t>Term contract</t>
        </is>
      </c>
      <c r="I1164" t="inlineStr">
        <is>
          <t>Refiner</t>
        </is>
      </c>
      <c r="J1164" t="inlineStr">
        <is>
          <t>Ana Costa</t>
        </is>
      </c>
      <c r="K1164" s="70" t="n">
        <v>620000</v>
      </c>
      <c r="L1164" s="71" t="n">
        <v>86.69</v>
      </c>
      <c r="M1164" s="71" t="n">
        <v>53747800</v>
      </c>
      <c r="N1164" s="71" t="n">
        <v>0</v>
      </c>
      <c r="O1164" s="71" t="n">
        <v>53747800</v>
      </c>
      <c r="P1164" s="71" t="n">
        <v>11124176.12</v>
      </c>
      <c r="Q1164" s="71" t="n">
        <v>42623623.88</v>
      </c>
      <c r="R1164" t="inlineStr">
        <is>
          <t>Crude</t>
        </is>
      </c>
      <c r="S1164" t="inlineStr">
        <is>
          <t>Yes</t>
        </is>
      </c>
      <c r="T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SA101156</t>
        </is>
      </c>
      <c r="B1165" s="68" t="n">
        <v>45826</v>
      </c>
      <c r="C1165" s="69" t="n">
        <v>2025</v>
      </c>
      <c r="D1165" t="inlineStr">
        <is>
          <t>Jun</t>
        </is>
      </c>
      <c r="E1165" t="inlineStr">
        <is>
          <t>Middle East</t>
        </is>
      </c>
      <c r="F1165" t="inlineStr">
        <is>
          <t>UAE</t>
        </is>
      </c>
      <c r="G1165" t="inlineStr">
        <is>
          <t>Diesel</t>
        </is>
      </c>
      <c r="H1165" t="inlineStr">
        <is>
          <t>Spot</t>
        </is>
      </c>
      <c r="I1165" t="inlineStr">
        <is>
          <t>National oil company</t>
        </is>
      </c>
      <c r="J1165" t="inlineStr">
        <is>
          <t>Carlos Silva</t>
        </is>
      </c>
      <c r="K1165" s="70" t="n">
        <v>391000</v>
      </c>
      <c r="L1165" s="71" t="n">
        <v>89.34</v>
      </c>
      <c r="M1165" s="71" t="n">
        <v>34931940</v>
      </c>
      <c r="N1165" s="71" t="n">
        <v>0</v>
      </c>
      <c r="O1165" s="71" t="n">
        <v>34931940</v>
      </c>
      <c r="P1165" s="71" t="n">
        <v>27056834.9</v>
      </c>
      <c r="Q1165" s="71" t="n">
        <v>7875105.1</v>
      </c>
      <c r="R1165" t="inlineStr">
        <is>
          <t>Refined</t>
        </is>
      </c>
      <c r="S1165" t="inlineStr">
        <is>
          <t>Yes</t>
        </is>
      </c>
      <c r="T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SA101157</t>
        </is>
      </c>
      <c r="B1166" s="68" t="n">
        <v>45826</v>
      </c>
      <c r="C1166" s="69" t="n">
        <v>2025</v>
      </c>
      <c r="D1166" t="inlineStr">
        <is>
          <t>Jun</t>
        </is>
      </c>
      <c r="E1166" t="inlineStr">
        <is>
          <t>Middle East</t>
        </is>
      </c>
      <c r="F1166" t="inlineStr">
        <is>
          <t>Saudi Arabia</t>
        </is>
      </c>
      <c r="G1166" t="inlineStr">
        <is>
          <t>Arab Extra Light</t>
        </is>
      </c>
      <c r="H1166" t="inlineStr">
        <is>
          <t>Domestic</t>
        </is>
      </c>
      <c r="I1166" t="inlineStr">
        <is>
          <t>National oil company</t>
        </is>
      </c>
      <c r="J1166" t="inlineStr">
        <is>
          <t>Zoya Ahmed</t>
        </is>
      </c>
      <c r="K1166" s="70" t="n">
        <v>1484000</v>
      </c>
      <c r="L1166" s="71" t="n">
        <v>90.26000000000001</v>
      </c>
      <c r="M1166" s="71" t="n">
        <v>133945840</v>
      </c>
      <c r="N1166" s="71" t="n">
        <v>2678916.8</v>
      </c>
      <c r="O1166" s="71" t="n">
        <v>131266923.2</v>
      </c>
      <c r="P1166" s="71" t="n">
        <v>27189671.16</v>
      </c>
      <c r="Q1166" s="71" t="n">
        <v>104077252.04</v>
      </c>
      <c r="R1166" t="inlineStr">
        <is>
          <t>Crude</t>
        </is>
      </c>
      <c r="S1166" t="inlineStr">
        <is>
          <t>No</t>
        </is>
      </c>
      <c r="T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SA101158</t>
        </is>
      </c>
      <c r="B1167" s="68" t="n">
        <v>45826</v>
      </c>
      <c r="C1167" s="69" t="n">
        <v>2025</v>
      </c>
      <c r="D1167" t="inlineStr">
        <is>
          <t>Jun</t>
        </is>
      </c>
      <c r="E1167" t="inlineStr">
        <is>
          <t>Asia</t>
        </is>
      </c>
      <c r="F1167" t="inlineStr">
        <is>
          <t>China</t>
        </is>
      </c>
      <c r="G1167" t="inlineStr">
        <is>
          <t>Arab Extra Light</t>
        </is>
      </c>
      <c r="H1167" t="inlineStr">
        <is>
          <t>Term contract</t>
        </is>
      </c>
      <c r="I1167" t="inlineStr">
        <is>
          <t>National oil company</t>
        </is>
      </c>
      <c r="J1167" t="inlineStr">
        <is>
          <t>Ruhi Shaikh</t>
        </is>
      </c>
      <c r="K1167" s="70" t="n">
        <v>1331000</v>
      </c>
      <c r="L1167" s="71" t="n">
        <v>90.36</v>
      </c>
      <c r="M1167" s="71" t="n">
        <v>120269160</v>
      </c>
      <c r="N1167" s="71" t="n">
        <v>1202691.6</v>
      </c>
      <c r="O1167" s="71" t="n">
        <v>119066468.4</v>
      </c>
      <c r="P1167" s="71" t="n">
        <v>24869251.27</v>
      </c>
      <c r="Q1167" s="71" t="n">
        <v>94197217.13</v>
      </c>
      <c r="R1167" t="inlineStr">
        <is>
          <t>Crude</t>
        </is>
      </c>
      <c r="S1167" t="inlineStr">
        <is>
          <t>Yes</t>
        </is>
      </c>
      <c r="T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SA101159</t>
        </is>
      </c>
      <c r="B1168" s="68" t="n">
        <v>45826</v>
      </c>
      <c r="C1168" s="69" t="n">
        <v>2025</v>
      </c>
      <c r="D1168" t="inlineStr">
        <is>
          <t>Jun</t>
        </is>
      </c>
      <c r="E1168" t="inlineStr">
        <is>
          <t>Middle East</t>
        </is>
      </c>
      <c r="F1168" t="inlineStr">
        <is>
          <t>Saudi Arabia</t>
        </is>
      </c>
      <c r="G1168" t="inlineStr">
        <is>
          <t>Arab Medium</t>
        </is>
      </c>
      <c r="H1168" t="inlineStr">
        <is>
          <t>Domestic</t>
        </is>
      </c>
      <c r="I1168" t="inlineStr">
        <is>
          <t>Refiner</t>
        </is>
      </c>
      <c r="J1168" t="inlineStr">
        <is>
          <t>Kofi Mensah</t>
        </is>
      </c>
      <c r="K1168" s="70" t="n">
        <v>751000</v>
      </c>
      <c r="L1168" s="71" t="n">
        <v>72.93000000000001</v>
      </c>
      <c r="M1168" s="71" t="n">
        <v>54770430</v>
      </c>
      <c r="N1168" s="71" t="n">
        <v>547704.3</v>
      </c>
      <c r="O1168" s="71" t="n">
        <v>54222725.7</v>
      </c>
      <c r="P1168" s="71" t="n">
        <v>13088118.38</v>
      </c>
      <c r="Q1168" s="71" t="n">
        <v>41134607.32</v>
      </c>
      <c r="R1168" t="inlineStr">
        <is>
          <t>Crude</t>
        </is>
      </c>
      <c r="S1168" t="inlineStr">
        <is>
          <t>No</t>
        </is>
      </c>
      <c r="T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SA101160</t>
        </is>
      </c>
      <c r="B1169" s="68" t="n">
        <v>45826</v>
      </c>
      <c r="C1169" s="69" t="n">
        <v>2025</v>
      </c>
      <c r="D1169" t="inlineStr">
        <is>
          <t>Jun</t>
        </is>
      </c>
      <c r="E1169" t="inlineStr">
        <is>
          <t>Europe</t>
        </is>
      </c>
      <c r="F1169" t="inlineStr">
        <is>
          <t>Italy</t>
        </is>
      </c>
      <c r="G1169" t="inlineStr">
        <is>
          <t>Arab Light</t>
        </is>
      </c>
      <c r="H1169" t="inlineStr">
        <is>
          <t>Term contract</t>
        </is>
      </c>
      <c r="I1169" t="inlineStr">
        <is>
          <t>National oil company</t>
        </is>
      </c>
      <c r="J1169" t="inlineStr">
        <is>
          <t>Liam O'Brien</t>
        </is>
      </c>
      <c r="K1169" s="70" t="n">
        <v>1040000</v>
      </c>
      <c r="L1169" s="71" t="n">
        <v>89.42</v>
      </c>
      <c r="M1169" s="71" t="n">
        <v>92996800</v>
      </c>
      <c r="N1169" s="71" t="n">
        <v>1859936</v>
      </c>
      <c r="O1169" s="71" t="n">
        <v>91136864</v>
      </c>
      <c r="P1169" s="71" t="n">
        <v>18085539.43</v>
      </c>
      <c r="Q1169" s="71" t="n">
        <v>73051324.56999999</v>
      </c>
      <c r="R1169" t="inlineStr">
        <is>
          <t>Crude</t>
        </is>
      </c>
      <c r="S1169" t="inlineStr">
        <is>
          <t>Yes</t>
        </is>
      </c>
      <c r="T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SA101161</t>
        </is>
      </c>
      <c r="B1170" s="68" t="n">
        <v>45826</v>
      </c>
      <c r="C1170" s="69" t="n">
        <v>2025</v>
      </c>
      <c r="D1170" t="inlineStr">
        <is>
          <t>Jun</t>
        </is>
      </c>
      <c r="E1170" t="inlineStr">
        <is>
          <t>Asia</t>
        </is>
      </c>
      <c r="F1170" t="inlineStr">
        <is>
          <t>India</t>
        </is>
      </c>
      <c r="G1170" t="inlineStr">
        <is>
          <t>Arab Light</t>
        </is>
      </c>
      <c r="H1170" t="inlineStr">
        <is>
          <t>Term contract</t>
        </is>
      </c>
      <c r="I1170" t="inlineStr">
        <is>
          <t>Trader</t>
        </is>
      </c>
      <c r="J1170" t="inlineStr">
        <is>
          <t>Ravindra Patil</t>
        </is>
      </c>
      <c r="K1170" s="70" t="n">
        <v>1229000</v>
      </c>
      <c r="L1170" s="71" t="n">
        <v>85.8</v>
      </c>
      <c r="M1170" s="71" t="n">
        <v>105448200</v>
      </c>
      <c r="N1170" s="71" t="n">
        <v>0</v>
      </c>
      <c r="O1170" s="71" t="n">
        <v>105448200</v>
      </c>
      <c r="P1170" s="71" t="n">
        <v>22586950.2</v>
      </c>
      <c r="Q1170" s="71" t="n">
        <v>82861249.8</v>
      </c>
      <c r="R1170" t="inlineStr">
        <is>
          <t>Crude</t>
        </is>
      </c>
      <c r="S1170" t="inlineStr">
        <is>
          <t>Yes</t>
        </is>
      </c>
      <c r="T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SA101162</t>
        </is>
      </c>
      <c r="B1171" s="68" t="n">
        <v>45826</v>
      </c>
      <c r="C1171" s="69" t="n">
        <v>2025</v>
      </c>
      <c r="D1171" t="inlineStr">
        <is>
          <t>Jun</t>
        </is>
      </c>
      <c r="E1171" t="inlineStr">
        <is>
          <t>Middle East</t>
        </is>
      </c>
      <c r="F1171" t="inlineStr">
        <is>
          <t>Bahrain</t>
        </is>
      </c>
      <c r="G1171" t="inlineStr">
        <is>
          <t>Arab Light</t>
        </is>
      </c>
      <c r="H1171" t="inlineStr">
        <is>
          <t>Term contract</t>
        </is>
      </c>
      <c r="I1171" t="inlineStr">
        <is>
          <t>National oil company</t>
        </is>
      </c>
      <c r="J1171" t="inlineStr">
        <is>
          <t>Olivia Brown</t>
        </is>
      </c>
      <c r="K1171" s="70" t="n">
        <v>1139000</v>
      </c>
      <c r="L1171" s="71" t="n">
        <v>82.67</v>
      </c>
      <c r="M1171" s="71" t="n">
        <v>94161130</v>
      </c>
      <c r="N1171" s="71" t="n">
        <v>941611.3</v>
      </c>
      <c r="O1171" s="71" t="n">
        <v>93219518.7</v>
      </c>
      <c r="P1171" s="71" t="n">
        <v>20717173.88</v>
      </c>
      <c r="Q1171" s="71" t="n">
        <v>72502344.81999999</v>
      </c>
      <c r="R1171" t="inlineStr">
        <is>
          <t>Crude</t>
        </is>
      </c>
      <c r="S1171" t="inlineStr">
        <is>
          <t>Yes</t>
        </is>
      </c>
      <c r="T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SA101163</t>
        </is>
      </c>
      <c r="B1172" s="68" t="n">
        <v>45826</v>
      </c>
      <c r="C1172" s="69" t="n">
        <v>2025</v>
      </c>
      <c r="D1172" t="inlineStr">
        <is>
          <t>Jun</t>
        </is>
      </c>
      <c r="E1172" t="inlineStr">
        <is>
          <t>Europe</t>
        </is>
      </c>
      <c r="F1172" t="inlineStr">
        <is>
          <t>Italy</t>
        </is>
      </c>
      <c r="G1172" t="inlineStr">
        <is>
          <t>Arab Light</t>
        </is>
      </c>
      <c r="H1172" t="inlineStr">
        <is>
          <t>Term contract</t>
        </is>
      </c>
      <c r="I1172" t="inlineStr">
        <is>
          <t>National oil company</t>
        </is>
      </c>
      <c r="J1172" t="inlineStr">
        <is>
          <t>Mei Lin</t>
        </is>
      </c>
      <c r="K1172" s="70" t="n">
        <v>794000</v>
      </c>
      <c r="L1172" s="71" t="n">
        <v>75.76000000000001</v>
      </c>
      <c r="M1172" s="71" t="n">
        <v>60153440</v>
      </c>
      <c r="N1172" s="71" t="n">
        <v>0</v>
      </c>
      <c r="O1172" s="71" t="n">
        <v>60153440</v>
      </c>
      <c r="P1172" s="71" t="n">
        <v>14662570.8</v>
      </c>
      <c r="Q1172" s="71" t="n">
        <v>45490869.2</v>
      </c>
      <c r="R1172" t="inlineStr">
        <is>
          <t>Crude</t>
        </is>
      </c>
      <c r="S1172" t="inlineStr">
        <is>
          <t>Yes</t>
        </is>
      </c>
      <c r="T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SA101164</t>
        </is>
      </c>
      <c r="B1173" s="68" t="n">
        <v>45827</v>
      </c>
      <c r="C1173" s="69" t="n">
        <v>2025</v>
      </c>
      <c r="D1173" t="inlineStr">
        <is>
          <t>Jun</t>
        </is>
      </c>
      <c r="E1173" t="inlineStr">
        <is>
          <t>Europe</t>
        </is>
      </c>
      <c r="F1173" t="inlineStr">
        <is>
          <t>France</t>
        </is>
      </c>
      <c r="G1173" t="inlineStr">
        <is>
          <t>Diesel</t>
        </is>
      </c>
      <c r="H1173" t="inlineStr">
        <is>
          <t>Term contract</t>
        </is>
      </c>
      <c r="I1173" t="inlineStr">
        <is>
          <t>Trader</t>
        </is>
      </c>
      <c r="J1173" t="inlineStr">
        <is>
          <t>Hiroshi Tanaka</t>
        </is>
      </c>
      <c r="K1173" s="70" t="n">
        <v>213000</v>
      </c>
      <c r="L1173" s="71" t="n">
        <v>92.5</v>
      </c>
      <c r="M1173" s="71" t="n">
        <v>19702500</v>
      </c>
      <c r="N1173" s="71" t="n">
        <v>0</v>
      </c>
      <c r="O1173" s="71" t="n">
        <v>19702500</v>
      </c>
      <c r="P1173" s="71" t="n">
        <v>14765660.86</v>
      </c>
      <c r="Q1173" s="71" t="n">
        <v>4936839.14</v>
      </c>
      <c r="R1173" t="inlineStr">
        <is>
          <t>Refined</t>
        </is>
      </c>
      <c r="S1173" t="inlineStr">
        <is>
          <t>Yes</t>
        </is>
      </c>
      <c r="T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SA101165</t>
        </is>
      </c>
      <c r="B1174" s="68" t="n">
        <v>45827</v>
      </c>
      <c r="C1174" s="69" t="n">
        <v>2025</v>
      </c>
      <c r="D1174" t="inlineStr">
        <is>
          <t>Jun</t>
        </is>
      </c>
      <c r="E1174" t="inlineStr">
        <is>
          <t>Asia</t>
        </is>
      </c>
      <c r="F1174" t="inlineStr">
        <is>
          <t>South Korea</t>
        </is>
      </c>
      <c r="G1174" t="inlineStr">
        <is>
          <t>Arab Medium</t>
        </is>
      </c>
      <c r="H1174" t="inlineStr">
        <is>
          <t>Term contract</t>
        </is>
      </c>
      <c r="I1174" t="inlineStr">
        <is>
          <t>National oil company</t>
        </is>
      </c>
      <c r="J1174" t="inlineStr">
        <is>
          <t>Lucas Martin</t>
        </is>
      </c>
      <c r="K1174" s="70" t="n">
        <v>331000</v>
      </c>
      <c r="L1174" s="71" t="n">
        <v>74.01000000000001</v>
      </c>
      <c r="M1174" s="71" t="n">
        <v>24497310</v>
      </c>
      <c r="N1174" s="71" t="n">
        <v>0</v>
      </c>
      <c r="O1174" s="71" t="n">
        <v>24497310</v>
      </c>
      <c r="P1174" s="71" t="n">
        <v>5891356.03</v>
      </c>
      <c r="Q1174" s="71" t="n">
        <v>18605953.97</v>
      </c>
      <c r="R1174" t="inlineStr">
        <is>
          <t>Crude</t>
        </is>
      </c>
      <c r="S1174" t="inlineStr">
        <is>
          <t>Yes</t>
        </is>
      </c>
      <c r="T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SA101166</t>
        </is>
      </c>
      <c r="B1175" s="68" t="n">
        <v>45827</v>
      </c>
      <c r="C1175" s="69" t="n">
        <v>2025</v>
      </c>
      <c r="D1175" t="inlineStr">
        <is>
          <t>Jun</t>
        </is>
      </c>
      <c r="E1175" t="inlineStr">
        <is>
          <t>Middle East</t>
        </is>
      </c>
      <c r="F1175" t="inlineStr">
        <is>
          <t>UAE</t>
        </is>
      </c>
      <c r="G1175" t="inlineStr">
        <is>
          <t>Arab Medium</t>
        </is>
      </c>
      <c r="H1175" t="inlineStr">
        <is>
          <t>Term contract</t>
        </is>
      </c>
      <c r="I1175" t="inlineStr">
        <is>
          <t>Refiner</t>
        </is>
      </c>
      <c r="J1175" t="inlineStr">
        <is>
          <t>Lucas Martin</t>
        </is>
      </c>
      <c r="K1175" s="70" t="n">
        <v>1394000</v>
      </c>
      <c r="L1175" s="71" t="n">
        <v>74.84999999999999</v>
      </c>
      <c r="M1175" s="71" t="n">
        <v>104340900</v>
      </c>
      <c r="N1175" s="71" t="n">
        <v>0</v>
      </c>
      <c r="O1175" s="71" t="n">
        <v>104340900</v>
      </c>
      <c r="P1175" s="71" t="n">
        <v>24923458.76</v>
      </c>
      <c r="Q1175" s="71" t="n">
        <v>79417441.23999999</v>
      </c>
      <c r="R1175" t="inlineStr">
        <is>
          <t>Crude</t>
        </is>
      </c>
      <c r="S1175" t="inlineStr">
        <is>
          <t>Yes</t>
        </is>
      </c>
      <c r="T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SA101167</t>
        </is>
      </c>
      <c r="B1176" s="68" t="n">
        <v>45828</v>
      </c>
      <c r="C1176" s="69" t="n">
        <v>2025</v>
      </c>
      <c r="D1176" t="inlineStr">
        <is>
          <t>Jun</t>
        </is>
      </c>
      <c r="E1176" t="inlineStr">
        <is>
          <t>Middle East</t>
        </is>
      </c>
      <c r="F1176" t="inlineStr">
        <is>
          <t>UAE</t>
        </is>
      </c>
      <c r="G1176" t="inlineStr">
        <is>
          <t>Arab Heavy</t>
        </is>
      </c>
      <c r="H1176" t="inlineStr">
        <is>
          <t>Term contract</t>
        </is>
      </c>
      <c r="I1176" t="inlineStr">
        <is>
          <t>Refiner</t>
        </is>
      </c>
      <c r="J1176" t="inlineStr">
        <is>
          <t>Noah Smith</t>
        </is>
      </c>
      <c r="K1176" s="70" t="n">
        <v>762000</v>
      </c>
      <c r="L1176" s="71" t="n">
        <v>81.01000000000001</v>
      </c>
      <c r="M1176" s="71" t="n">
        <v>61729620</v>
      </c>
      <c r="N1176" s="71" t="n">
        <v>0</v>
      </c>
      <c r="O1176" s="71" t="n">
        <v>61729620</v>
      </c>
      <c r="P1176" s="71" t="n">
        <v>14007593.73</v>
      </c>
      <c r="Q1176" s="71" t="n">
        <v>47722026.27</v>
      </c>
      <c r="R1176" t="inlineStr">
        <is>
          <t>Crude</t>
        </is>
      </c>
      <c r="S1176" t="inlineStr">
        <is>
          <t>Yes</t>
        </is>
      </c>
      <c r="T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SA101168</t>
        </is>
      </c>
      <c r="B1177" s="68" t="n">
        <v>45828</v>
      </c>
      <c r="C1177" s="69" t="n">
        <v>2025</v>
      </c>
      <c r="D1177" t="inlineStr">
        <is>
          <t>Jun</t>
        </is>
      </c>
      <c r="E1177" t="inlineStr">
        <is>
          <t>Europe</t>
        </is>
      </c>
      <c r="F1177" t="inlineStr">
        <is>
          <t>Netherlands</t>
        </is>
      </c>
      <c r="G1177" t="inlineStr">
        <is>
          <t>Arab Light</t>
        </is>
      </c>
      <c r="H1177" t="inlineStr">
        <is>
          <t>Term contract</t>
        </is>
      </c>
      <c r="I1177" t="inlineStr">
        <is>
          <t>National oil company</t>
        </is>
      </c>
      <c r="J1177" t="inlineStr">
        <is>
          <t>Ana Costa</t>
        </is>
      </c>
      <c r="K1177" s="70" t="n">
        <v>1209000</v>
      </c>
      <c r="L1177" s="71" t="n">
        <v>76.56</v>
      </c>
      <c r="M1177" s="71" t="n">
        <v>92561040</v>
      </c>
      <c r="N1177" s="71" t="n">
        <v>0</v>
      </c>
      <c r="O1177" s="71" t="n">
        <v>92561040</v>
      </c>
      <c r="P1177" s="71" t="n">
        <v>22008072.91</v>
      </c>
      <c r="Q1177" s="71" t="n">
        <v>70552967.09</v>
      </c>
      <c r="R1177" t="inlineStr">
        <is>
          <t>Crude</t>
        </is>
      </c>
      <c r="S1177" t="inlineStr">
        <is>
          <t>Yes</t>
        </is>
      </c>
      <c r="T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SA101169</t>
        </is>
      </c>
      <c r="B1178" s="68" t="n">
        <v>45828</v>
      </c>
      <c r="C1178" s="69" t="n">
        <v>2025</v>
      </c>
      <c r="D1178" t="inlineStr">
        <is>
          <t>Jun</t>
        </is>
      </c>
      <c r="E1178" t="inlineStr">
        <is>
          <t>Asia</t>
        </is>
      </c>
      <c r="F1178" t="inlineStr">
        <is>
          <t>South Korea</t>
        </is>
      </c>
      <c r="G1178" t="inlineStr">
        <is>
          <t>Arab Light</t>
        </is>
      </c>
      <c r="H1178" t="inlineStr">
        <is>
          <t>Term contract</t>
        </is>
      </c>
      <c r="I1178" t="inlineStr">
        <is>
          <t>Refiner</t>
        </is>
      </c>
      <c r="J1178" t="inlineStr">
        <is>
          <t>Lucas Martin</t>
        </is>
      </c>
      <c r="K1178" s="70" t="n">
        <v>1157000</v>
      </c>
      <c r="L1178" s="71" t="n">
        <v>74.26000000000001</v>
      </c>
      <c r="M1178" s="71" t="n">
        <v>85918820</v>
      </c>
      <c r="N1178" s="71" t="n">
        <v>0</v>
      </c>
      <c r="O1178" s="71" t="n">
        <v>85918820</v>
      </c>
      <c r="P1178" s="71" t="n">
        <v>21278286.57</v>
      </c>
      <c r="Q1178" s="71" t="n">
        <v>64640533.43</v>
      </c>
      <c r="R1178" t="inlineStr">
        <is>
          <t>Crude</t>
        </is>
      </c>
      <c r="S1178" t="inlineStr">
        <is>
          <t>Yes</t>
        </is>
      </c>
      <c r="T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SA101170</t>
        </is>
      </c>
      <c r="B1179" s="68" t="n">
        <v>45828</v>
      </c>
      <c r="C1179" s="69" t="n">
        <v>2025</v>
      </c>
      <c r="D1179" t="inlineStr">
        <is>
          <t>Jun</t>
        </is>
      </c>
      <c r="E1179" t="inlineStr">
        <is>
          <t>North America</t>
        </is>
      </c>
      <c r="F1179" t="inlineStr">
        <is>
          <t>USA</t>
        </is>
      </c>
      <c r="G1179" t="inlineStr">
        <is>
          <t>Diesel</t>
        </is>
      </c>
      <c r="H1179" t="inlineStr">
        <is>
          <t>Term contract</t>
        </is>
      </c>
      <c r="I1179" t="inlineStr">
        <is>
          <t>Refiner</t>
        </is>
      </c>
      <c r="J1179" t="inlineStr">
        <is>
          <t>Omar Haddad</t>
        </is>
      </c>
      <c r="K1179" s="70" t="n">
        <v>276000</v>
      </c>
      <c r="L1179" s="71" t="n">
        <v>90.05</v>
      </c>
      <c r="M1179" s="71" t="n">
        <v>24853800</v>
      </c>
      <c r="N1179" s="71" t="n">
        <v>248538</v>
      </c>
      <c r="O1179" s="71" t="n">
        <v>24605262</v>
      </c>
      <c r="P1179" s="71" t="n">
        <v>19444815.15</v>
      </c>
      <c r="Q1179" s="71" t="n">
        <v>5160446.85</v>
      </c>
      <c r="R1179" t="inlineStr">
        <is>
          <t>Refined</t>
        </is>
      </c>
      <c r="S1179" t="inlineStr">
        <is>
          <t>Yes</t>
        </is>
      </c>
      <c r="T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SA101171</t>
        </is>
      </c>
      <c r="B1180" s="68" t="n">
        <v>45828</v>
      </c>
      <c r="C1180" s="69" t="n">
        <v>2025</v>
      </c>
      <c r="D1180" t="inlineStr">
        <is>
          <t>Jun</t>
        </is>
      </c>
      <c r="E1180" t="inlineStr">
        <is>
          <t>Asia</t>
        </is>
      </c>
      <c r="F1180" t="inlineStr">
        <is>
          <t>India</t>
        </is>
      </c>
      <c r="G1180" t="inlineStr">
        <is>
          <t>Arab Light</t>
        </is>
      </c>
      <c r="H1180" t="inlineStr">
        <is>
          <t>Term contract</t>
        </is>
      </c>
      <c r="I1180" t="inlineStr">
        <is>
          <t>Refiner</t>
        </is>
      </c>
      <c r="J1180" t="inlineStr">
        <is>
          <t>Ravindra Patil</t>
        </is>
      </c>
      <c r="K1180" s="70" t="n">
        <v>1207000</v>
      </c>
      <c r="L1180" s="71" t="n">
        <v>76.93000000000001</v>
      </c>
      <c r="M1180" s="71" t="n">
        <v>92854510</v>
      </c>
      <c r="N1180" s="71" t="n">
        <v>928545.1</v>
      </c>
      <c r="O1180" s="71" t="n">
        <v>91925964.90000001</v>
      </c>
      <c r="P1180" s="71" t="n">
        <v>21344001.91</v>
      </c>
      <c r="Q1180" s="71" t="n">
        <v>70581962.98999999</v>
      </c>
      <c r="R1180" t="inlineStr">
        <is>
          <t>Crude</t>
        </is>
      </c>
      <c r="S1180" t="inlineStr">
        <is>
          <t>Yes</t>
        </is>
      </c>
      <c r="T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SA101172</t>
        </is>
      </c>
      <c r="B1181" s="68" t="n">
        <v>45828</v>
      </c>
      <c r="C1181" s="69" t="n">
        <v>2025</v>
      </c>
      <c r="D1181" t="inlineStr">
        <is>
          <t>Jun</t>
        </is>
      </c>
      <c r="E1181" t="inlineStr">
        <is>
          <t>Middle East</t>
        </is>
      </c>
      <c r="F1181" t="inlineStr">
        <is>
          <t>UAE</t>
        </is>
      </c>
      <c r="G1181" t="inlineStr">
        <is>
          <t>Arab Extra Light</t>
        </is>
      </c>
      <c r="H1181" t="inlineStr">
        <is>
          <t>Spot</t>
        </is>
      </c>
      <c r="I1181" t="inlineStr">
        <is>
          <t>National oil company</t>
        </is>
      </c>
      <c r="J1181" t="inlineStr">
        <is>
          <t>Carlos Silva</t>
        </is>
      </c>
      <c r="K1181" s="70" t="n">
        <v>1239000</v>
      </c>
      <c r="L1181" s="71" t="n">
        <v>88.29000000000001</v>
      </c>
      <c r="M1181" s="71" t="n">
        <v>109391310</v>
      </c>
      <c r="N1181" s="71" t="n">
        <v>0</v>
      </c>
      <c r="O1181" s="71" t="n">
        <v>109391310</v>
      </c>
      <c r="P1181" s="71" t="n">
        <v>22508942.03</v>
      </c>
      <c r="Q1181" s="71" t="n">
        <v>86882367.97</v>
      </c>
      <c r="R1181" t="inlineStr">
        <is>
          <t>Crude</t>
        </is>
      </c>
      <c r="S1181" t="inlineStr">
        <is>
          <t>Yes</t>
        </is>
      </c>
      <c r="T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SA101173</t>
        </is>
      </c>
      <c r="B1182" s="68" t="n">
        <v>45828</v>
      </c>
      <c r="C1182" s="69" t="n">
        <v>2025</v>
      </c>
      <c r="D1182" t="inlineStr">
        <is>
          <t>Jun</t>
        </is>
      </c>
      <c r="E1182" t="inlineStr">
        <is>
          <t>Asia</t>
        </is>
      </c>
      <c r="F1182" t="inlineStr">
        <is>
          <t>Japan</t>
        </is>
      </c>
      <c r="G1182" t="inlineStr">
        <is>
          <t>Arab Heavy</t>
        </is>
      </c>
      <c r="H1182" t="inlineStr">
        <is>
          <t>Term contract</t>
        </is>
      </c>
      <c r="I1182" t="inlineStr">
        <is>
          <t>National oil company</t>
        </is>
      </c>
      <c r="J1182" t="inlineStr">
        <is>
          <t>Olivia Brown</t>
        </is>
      </c>
      <c r="K1182" s="70" t="n">
        <v>654000</v>
      </c>
      <c r="L1182" s="71" t="n">
        <v>75.19</v>
      </c>
      <c r="M1182" s="71" t="n">
        <v>49174260</v>
      </c>
      <c r="N1182" s="71" t="n">
        <v>491742.6</v>
      </c>
      <c r="O1182" s="71" t="n">
        <v>48682517.4</v>
      </c>
      <c r="P1182" s="71" t="n">
        <v>11595012.03</v>
      </c>
      <c r="Q1182" s="71" t="n">
        <v>37087505.37</v>
      </c>
      <c r="R1182" t="inlineStr">
        <is>
          <t>Crude</t>
        </is>
      </c>
      <c r="S1182" t="inlineStr">
        <is>
          <t>Yes</t>
        </is>
      </c>
      <c r="T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SA101174</t>
        </is>
      </c>
      <c r="B1183" s="68" t="n">
        <v>45828</v>
      </c>
      <c r="C1183" s="69" t="n">
        <v>2025</v>
      </c>
      <c r="D1183" t="inlineStr">
        <is>
          <t>Jun</t>
        </is>
      </c>
      <c r="E1183" t="inlineStr">
        <is>
          <t>Europe</t>
        </is>
      </c>
      <c r="F1183" t="inlineStr">
        <is>
          <t>France</t>
        </is>
      </c>
      <c r="G1183" t="inlineStr">
        <is>
          <t>Arab Light</t>
        </is>
      </c>
      <c r="H1183" t="inlineStr">
        <is>
          <t>Term contract</t>
        </is>
      </c>
      <c r="I1183" t="inlineStr">
        <is>
          <t>Refiner</t>
        </is>
      </c>
      <c r="J1183" t="inlineStr">
        <is>
          <t>Aisha Bello</t>
        </is>
      </c>
      <c r="K1183" s="70" t="n">
        <v>1973000</v>
      </c>
      <c r="L1183" s="71" t="n">
        <v>74.14</v>
      </c>
      <c r="M1183" s="71" t="n">
        <v>146278220</v>
      </c>
      <c r="N1183" s="71" t="n">
        <v>0</v>
      </c>
      <c r="O1183" s="71" t="n">
        <v>146278220</v>
      </c>
      <c r="P1183" s="71" t="n">
        <v>34367356.04</v>
      </c>
      <c r="Q1183" s="71" t="n">
        <v>111910863.96</v>
      </c>
      <c r="R1183" t="inlineStr">
        <is>
          <t>Crude</t>
        </is>
      </c>
      <c r="S1183" t="inlineStr">
        <is>
          <t>Yes</t>
        </is>
      </c>
      <c r="T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SA101175</t>
        </is>
      </c>
      <c r="B1184" s="68" t="n">
        <v>45828</v>
      </c>
      <c r="C1184" s="69" t="n">
        <v>2025</v>
      </c>
      <c r="D1184" t="inlineStr">
        <is>
          <t>Jun</t>
        </is>
      </c>
      <c r="E1184" t="inlineStr">
        <is>
          <t>Europe</t>
        </is>
      </c>
      <c r="F1184" t="inlineStr">
        <is>
          <t>Italy</t>
        </is>
      </c>
      <c r="G1184" t="inlineStr">
        <is>
          <t>Arab Medium</t>
        </is>
      </c>
      <c r="H1184" t="inlineStr">
        <is>
          <t>Spot</t>
        </is>
      </c>
      <c r="I1184" t="inlineStr">
        <is>
          <t>National oil company</t>
        </is>
      </c>
      <c r="J1184" t="inlineStr">
        <is>
          <t>Hiroshi Tanaka</t>
        </is>
      </c>
      <c r="K1184" s="70" t="n">
        <v>325000</v>
      </c>
      <c r="L1184" s="71" t="n">
        <v>79.56</v>
      </c>
      <c r="M1184" s="71" t="n">
        <v>25857000</v>
      </c>
      <c r="N1184" s="71" t="n">
        <v>0</v>
      </c>
      <c r="O1184" s="71" t="n">
        <v>25857000</v>
      </c>
      <c r="P1184" s="71" t="n">
        <v>5795165.98</v>
      </c>
      <c r="Q1184" s="71" t="n">
        <v>20061834.02</v>
      </c>
      <c r="R1184" t="inlineStr">
        <is>
          <t>Crude</t>
        </is>
      </c>
      <c r="S1184" t="inlineStr">
        <is>
          <t>Yes</t>
        </is>
      </c>
      <c r="T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SA101176</t>
        </is>
      </c>
      <c r="B1185" s="68" t="n">
        <v>45828</v>
      </c>
      <c r="C1185" s="69" t="n">
        <v>2025</v>
      </c>
      <c r="D1185" t="inlineStr">
        <is>
          <t>Jun</t>
        </is>
      </c>
      <c r="E1185" t="inlineStr">
        <is>
          <t>North America</t>
        </is>
      </c>
      <c r="F1185" t="inlineStr">
        <is>
          <t>USA</t>
        </is>
      </c>
      <c r="G1185" t="inlineStr">
        <is>
          <t>Arab Light</t>
        </is>
      </c>
      <c r="H1185" t="inlineStr">
        <is>
          <t>Term contract</t>
        </is>
      </c>
      <c r="I1185" t="inlineStr">
        <is>
          <t>Refiner</t>
        </is>
      </c>
      <c r="J1185" t="inlineStr">
        <is>
          <t>Hiroshi Tanaka</t>
        </is>
      </c>
      <c r="K1185" s="70" t="n">
        <v>1158000</v>
      </c>
      <c r="L1185" s="71" t="n">
        <v>74.86</v>
      </c>
      <c r="M1185" s="71" t="n">
        <v>86687880</v>
      </c>
      <c r="N1185" s="71" t="n">
        <v>0</v>
      </c>
      <c r="O1185" s="71" t="n">
        <v>86687880</v>
      </c>
      <c r="P1185" s="71" t="n">
        <v>20820833.97</v>
      </c>
      <c r="Q1185" s="71" t="n">
        <v>65867046.03</v>
      </c>
      <c r="R1185" t="inlineStr">
        <is>
          <t>Crude</t>
        </is>
      </c>
      <c r="S1185" t="inlineStr">
        <is>
          <t>Yes</t>
        </is>
      </c>
      <c r="T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SA101177</t>
        </is>
      </c>
      <c r="B1186" s="68" t="n">
        <v>45828</v>
      </c>
      <c r="C1186" s="69" t="n">
        <v>2025</v>
      </c>
      <c r="D1186" t="inlineStr">
        <is>
          <t>Jun</t>
        </is>
      </c>
      <c r="E1186" t="inlineStr">
        <is>
          <t>Europe</t>
        </is>
      </c>
      <c r="F1186" t="inlineStr">
        <is>
          <t>France</t>
        </is>
      </c>
      <c r="G1186" t="inlineStr">
        <is>
          <t>Arab Light</t>
        </is>
      </c>
      <c r="H1186" t="inlineStr">
        <is>
          <t>Term contract</t>
        </is>
      </c>
      <c r="I1186" t="inlineStr">
        <is>
          <t>Refiner</t>
        </is>
      </c>
      <c r="J1186" t="inlineStr">
        <is>
          <t>Shraddha Kulkarni</t>
        </is>
      </c>
      <c r="K1186" s="70" t="n">
        <v>915000</v>
      </c>
      <c r="L1186" s="71" t="n">
        <v>84.01000000000001</v>
      </c>
      <c r="M1186" s="71" t="n">
        <v>76869150</v>
      </c>
      <c r="N1186" s="71" t="n">
        <v>1537383</v>
      </c>
      <c r="O1186" s="71" t="n">
        <v>75331767</v>
      </c>
      <c r="P1186" s="71" t="n">
        <v>16053466.08</v>
      </c>
      <c r="Q1186" s="71" t="n">
        <v>59278300.92</v>
      </c>
      <c r="R1186" t="inlineStr">
        <is>
          <t>Crude</t>
        </is>
      </c>
      <c r="S1186" t="inlineStr">
        <is>
          <t>Yes</t>
        </is>
      </c>
      <c r="T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SA101178</t>
        </is>
      </c>
      <c r="B1187" s="68" t="n">
        <v>45829</v>
      </c>
      <c r="C1187" s="69" t="n">
        <v>2025</v>
      </c>
      <c r="D1187" t="inlineStr">
        <is>
          <t>Jun</t>
        </is>
      </c>
      <c r="E1187" t="inlineStr">
        <is>
          <t>Middle East</t>
        </is>
      </c>
      <c r="F1187" t="inlineStr">
        <is>
          <t>Saudi Arabia</t>
        </is>
      </c>
      <c r="G1187" t="inlineStr">
        <is>
          <t>Arab Medium</t>
        </is>
      </c>
      <c r="H1187" t="inlineStr">
        <is>
          <t>Domestic</t>
        </is>
      </c>
      <c r="I1187" t="inlineStr">
        <is>
          <t>Refiner</t>
        </is>
      </c>
      <c r="J1187" t="inlineStr">
        <is>
          <t>Emma Clarke</t>
        </is>
      </c>
      <c r="K1187" s="70" t="n">
        <v>1977000</v>
      </c>
      <c r="L1187" s="71" t="n">
        <v>72.12</v>
      </c>
      <c r="M1187" s="71" t="n">
        <v>142581240</v>
      </c>
      <c r="N1187" s="71" t="n">
        <v>0</v>
      </c>
      <c r="O1187" s="71" t="n">
        <v>142581240</v>
      </c>
      <c r="P1187" s="71" t="n">
        <v>34996675.15</v>
      </c>
      <c r="Q1187" s="71" t="n">
        <v>107584564.85</v>
      </c>
      <c r="R1187" t="inlineStr">
        <is>
          <t>Crude</t>
        </is>
      </c>
      <c r="S1187" t="inlineStr">
        <is>
          <t>No</t>
        </is>
      </c>
      <c r="T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SA101179</t>
        </is>
      </c>
      <c r="B1188" s="68" t="n">
        <v>45829</v>
      </c>
      <c r="C1188" s="69" t="n">
        <v>2025</v>
      </c>
      <c r="D1188" t="inlineStr">
        <is>
          <t>Jun</t>
        </is>
      </c>
      <c r="E1188" t="inlineStr">
        <is>
          <t>Europe</t>
        </is>
      </c>
      <c r="F1188" t="inlineStr">
        <is>
          <t>France</t>
        </is>
      </c>
      <c r="G1188" t="inlineStr">
        <is>
          <t>Arab Medium</t>
        </is>
      </c>
      <c r="H1188" t="inlineStr">
        <is>
          <t>Term contract</t>
        </is>
      </c>
      <c r="I1188" t="inlineStr">
        <is>
          <t>Refiner</t>
        </is>
      </c>
      <c r="J1188" t="inlineStr">
        <is>
          <t>Arjun Mehta</t>
        </is>
      </c>
      <c r="K1188" s="70" t="n">
        <v>926000</v>
      </c>
      <c r="L1188" s="71" t="n">
        <v>78.93000000000001</v>
      </c>
      <c r="M1188" s="71" t="n">
        <v>73089180</v>
      </c>
      <c r="N1188" s="71" t="n">
        <v>1461783.6</v>
      </c>
      <c r="O1188" s="71" t="n">
        <v>71627396.40000001</v>
      </c>
      <c r="P1188" s="71" t="n">
        <v>15800848.09</v>
      </c>
      <c r="Q1188" s="71" t="n">
        <v>55826548.31</v>
      </c>
      <c r="R1188" t="inlineStr">
        <is>
          <t>Crude</t>
        </is>
      </c>
      <c r="S1188" t="inlineStr">
        <is>
          <t>Yes</t>
        </is>
      </c>
      <c r="T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SA101180</t>
        </is>
      </c>
      <c r="B1189" s="68" t="n">
        <v>45829</v>
      </c>
      <c r="C1189" s="69" t="n">
        <v>2025</v>
      </c>
      <c r="D1189" t="inlineStr">
        <is>
          <t>Jun</t>
        </is>
      </c>
      <c r="E1189" t="inlineStr">
        <is>
          <t>Europe</t>
        </is>
      </c>
      <c r="F1189" t="inlineStr">
        <is>
          <t>Italy</t>
        </is>
      </c>
      <c r="G1189" t="inlineStr">
        <is>
          <t>Gasoline</t>
        </is>
      </c>
      <c r="H1189" t="inlineStr">
        <is>
          <t>Term contract</t>
        </is>
      </c>
      <c r="I1189" t="inlineStr">
        <is>
          <t>National oil company</t>
        </is>
      </c>
      <c r="J1189" t="inlineStr">
        <is>
          <t>Fatima Al-Saud</t>
        </is>
      </c>
      <c r="K1189" s="70" t="n">
        <v>91000</v>
      </c>
      <c r="L1189" s="71" t="n">
        <v>104.02</v>
      </c>
      <c r="M1189" s="71" t="n">
        <v>9465820</v>
      </c>
      <c r="N1189" s="71" t="n">
        <v>94658.2</v>
      </c>
      <c r="O1189" s="71" t="n">
        <v>9371161.800000001</v>
      </c>
      <c r="P1189" s="71" t="n">
        <v>6145824.43</v>
      </c>
      <c r="Q1189" s="71" t="n">
        <v>3225337.37</v>
      </c>
      <c r="R1189" t="inlineStr">
        <is>
          <t>Refined</t>
        </is>
      </c>
      <c r="S1189" t="inlineStr">
        <is>
          <t>Yes</t>
        </is>
      </c>
      <c r="T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SA101181</t>
        </is>
      </c>
      <c r="B1190" s="68" t="n">
        <v>45829</v>
      </c>
      <c r="C1190" s="69" t="n">
        <v>2025</v>
      </c>
      <c r="D1190" t="inlineStr">
        <is>
          <t>Jun</t>
        </is>
      </c>
      <c r="E1190" t="inlineStr">
        <is>
          <t>Asia</t>
        </is>
      </c>
      <c r="F1190" t="inlineStr">
        <is>
          <t>South Korea</t>
        </is>
      </c>
      <c r="G1190" t="inlineStr">
        <is>
          <t>Arab Light</t>
        </is>
      </c>
      <c r="H1190" t="inlineStr">
        <is>
          <t>Term contract</t>
        </is>
      </c>
      <c r="I1190" t="inlineStr">
        <is>
          <t>Trader</t>
        </is>
      </c>
      <c r="J1190" t="inlineStr">
        <is>
          <t>Wei Chen</t>
        </is>
      </c>
      <c r="K1190" s="70" t="n">
        <v>1301000</v>
      </c>
      <c r="L1190" s="71" t="n">
        <v>83.81</v>
      </c>
      <c r="M1190" s="71" t="n">
        <v>109036810</v>
      </c>
      <c r="N1190" s="71" t="n">
        <v>2180736.2</v>
      </c>
      <c r="O1190" s="71" t="n">
        <v>106856073.8</v>
      </c>
      <c r="P1190" s="71" t="n">
        <v>23023967.35</v>
      </c>
      <c r="Q1190" s="71" t="n">
        <v>83832106.45</v>
      </c>
      <c r="R1190" t="inlineStr">
        <is>
          <t>Crude</t>
        </is>
      </c>
      <c r="S1190" t="inlineStr">
        <is>
          <t>Yes</t>
        </is>
      </c>
      <c r="T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SA101182</t>
        </is>
      </c>
      <c r="B1191" s="68" t="n">
        <v>45829</v>
      </c>
      <c r="C1191" s="69" t="n">
        <v>2025</v>
      </c>
      <c r="D1191" t="inlineStr">
        <is>
          <t>Jun</t>
        </is>
      </c>
      <c r="E1191" t="inlineStr">
        <is>
          <t>Asia</t>
        </is>
      </c>
      <c r="F1191" t="inlineStr">
        <is>
          <t>Japan</t>
        </is>
      </c>
      <c r="G1191" t="inlineStr">
        <is>
          <t>Arab Extra Light</t>
        </is>
      </c>
      <c r="H1191" t="inlineStr">
        <is>
          <t>Spot</t>
        </is>
      </c>
      <c r="I1191" t="inlineStr">
        <is>
          <t>National oil company</t>
        </is>
      </c>
      <c r="J1191" t="inlineStr">
        <is>
          <t>Ana Costa</t>
        </is>
      </c>
      <c r="K1191" s="70" t="n">
        <v>1630000</v>
      </c>
      <c r="L1191" s="71" t="n">
        <v>91.43000000000001</v>
      </c>
      <c r="M1191" s="71" t="n">
        <v>149030900</v>
      </c>
      <c r="N1191" s="71" t="n">
        <v>2980618</v>
      </c>
      <c r="O1191" s="71" t="n">
        <v>146050282</v>
      </c>
      <c r="P1191" s="71" t="n">
        <v>31279023.15</v>
      </c>
      <c r="Q1191" s="71" t="n">
        <v>114771258.85</v>
      </c>
      <c r="R1191" t="inlineStr">
        <is>
          <t>Crude</t>
        </is>
      </c>
      <c r="S1191" t="inlineStr">
        <is>
          <t>Yes</t>
        </is>
      </c>
      <c r="T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SA101183</t>
        </is>
      </c>
      <c r="B1192" s="68" t="n">
        <v>45829</v>
      </c>
      <c r="C1192" s="69" t="n">
        <v>2025</v>
      </c>
      <c r="D1192" t="inlineStr">
        <is>
          <t>Jun</t>
        </is>
      </c>
      <c r="E1192" t="inlineStr">
        <is>
          <t>North America</t>
        </is>
      </c>
      <c r="F1192" t="inlineStr">
        <is>
          <t>USA</t>
        </is>
      </c>
      <c r="G1192" t="inlineStr">
        <is>
          <t>Arab Medium</t>
        </is>
      </c>
      <c r="H1192" t="inlineStr">
        <is>
          <t>Term contract</t>
        </is>
      </c>
      <c r="I1192" t="inlineStr">
        <is>
          <t>National oil company</t>
        </is>
      </c>
      <c r="J1192" t="inlineStr">
        <is>
          <t>Amir Khan</t>
        </is>
      </c>
      <c r="K1192" s="70" t="n">
        <v>1517000</v>
      </c>
      <c r="L1192" s="71" t="n">
        <v>78.18000000000001</v>
      </c>
      <c r="M1192" s="71" t="n">
        <v>118599060</v>
      </c>
      <c r="N1192" s="71" t="n">
        <v>0</v>
      </c>
      <c r="O1192" s="71" t="n">
        <v>118599060</v>
      </c>
      <c r="P1192" s="71" t="n">
        <v>26387199.37</v>
      </c>
      <c r="Q1192" s="71" t="n">
        <v>92211860.63</v>
      </c>
      <c r="R1192" t="inlineStr">
        <is>
          <t>Crude</t>
        </is>
      </c>
      <c r="S1192" t="inlineStr">
        <is>
          <t>Yes</t>
        </is>
      </c>
      <c r="T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SA101184</t>
        </is>
      </c>
      <c r="B1193" s="68" t="n">
        <v>45829</v>
      </c>
      <c r="C1193" s="69" t="n">
        <v>2025</v>
      </c>
      <c r="D1193" t="inlineStr">
        <is>
          <t>Jun</t>
        </is>
      </c>
      <c r="E1193" t="inlineStr">
        <is>
          <t>Asia</t>
        </is>
      </c>
      <c r="F1193" t="inlineStr">
        <is>
          <t>China</t>
        </is>
      </c>
      <c r="G1193" t="inlineStr">
        <is>
          <t>Arab Extra Light</t>
        </is>
      </c>
      <c r="H1193" t="inlineStr">
        <is>
          <t>Term contract</t>
        </is>
      </c>
      <c r="I1193" t="inlineStr">
        <is>
          <t>Refiner</t>
        </is>
      </c>
      <c r="J1193" t="inlineStr">
        <is>
          <t>Amir Khan</t>
        </is>
      </c>
      <c r="K1193" s="70" t="n">
        <v>408000</v>
      </c>
      <c r="L1193" s="71" t="n">
        <v>78.09999999999999</v>
      </c>
      <c r="M1193" s="71" t="n">
        <v>31864800</v>
      </c>
      <c r="N1193" s="71" t="n">
        <v>0</v>
      </c>
      <c r="O1193" s="71" t="n">
        <v>31864800</v>
      </c>
      <c r="P1193" s="71" t="n">
        <v>7404091.26</v>
      </c>
      <c r="Q1193" s="71" t="n">
        <v>24460708.74</v>
      </c>
      <c r="R1193" t="inlineStr">
        <is>
          <t>Crude</t>
        </is>
      </c>
      <c r="S1193" t="inlineStr">
        <is>
          <t>Yes</t>
        </is>
      </c>
      <c r="T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SA101185</t>
        </is>
      </c>
      <c r="B1194" s="68" t="n">
        <v>45829</v>
      </c>
      <c r="C1194" s="69" t="n">
        <v>2025</v>
      </c>
      <c r="D1194" t="inlineStr">
        <is>
          <t>Jun</t>
        </is>
      </c>
      <c r="E1194" t="inlineStr">
        <is>
          <t>Asia</t>
        </is>
      </c>
      <c r="F1194" t="inlineStr">
        <is>
          <t>India</t>
        </is>
      </c>
      <c r="G1194" t="inlineStr">
        <is>
          <t>Diesel</t>
        </is>
      </c>
      <c r="H1194" t="inlineStr">
        <is>
          <t>Term contract</t>
        </is>
      </c>
      <c r="I1194" t="inlineStr">
        <is>
          <t>Refiner</t>
        </is>
      </c>
      <c r="J1194" t="inlineStr">
        <is>
          <t>Fatima Al-Saud</t>
        </is>
      </c>
      <c r="K1194" s="70" t="n">
        <v>516000</v>
      </c>
      <c r="L1194" s="71" t="n">
        <v>106.72</v>
      </c>
      <c r="M1194" s="71" t="n">
        <v>55067520</v>
      </c>
      <c r="N1194" s="71" t="n">
        <v>0</v>
      </c>
      <c r="O1194" s="71" t="n">
        <v>55067520</v>
      </c>
      <c r="P1194" s="71" t="n">
        <v>37587619.87</v>
      </c>
      <c r="Q1194" s="71" t="n">
        <v>17479900.13</v>
      </c>
      <c r="R1194" t="inlineStr">
        <is>
          <t>Refined</t>
        </is>
      </c>
      <c r="S1194" t="inlineStr">
        <is>
          <t>Yes</t>
        </is>
      </c>
      <c r="T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SA101186</t>
        </is>
      </c>
      <c r="B1195" s="68" t="n">
        <v>45829</v>
      </c>
      <c r="C1195" s="69" t="n">
        <v>2025</v>
      </c>
      <c r="D1195" t="inlineStr">
        <is>
          <t>Jun</t>
        </is>
      </c>
      <c r="E1195" t="inlineStr">
        <is>
          <t>Middle East</t>
        </is>
      </c>
      <c r="F1195" t="inlineStr">
        <is>
          <t>Bahrain</t>
        </is>
      </c>
      <c r="G1195" t="inlineStr">
        <is>
          <t>Arab Heavy</t>
        </is>
      </c>
      <c r="H1195" t="inlineStr">
        <is>
          <t>Term contract</t>
        </is>
      </c>
      <c r="I1195" t="inlineStr">
        <is>
          <t>Trader</t>
        </is>
      </c>
      <c r="J1195" t="inlineStr">
        <is>
          <t>Sophie Müller</t>
        </is>
      </c>
      <c r="K1195" s="70" t="n">
        <v>1268000</v>
      </c>
      <c r="L1195" s="71" t="n">
        <v>71.19</v>
      </c>
      <c r="M1195" s="71" t="n">
        <v>90268920</v>
      </c>
      <c r="N1195" s="71" t="n">
        <v>0</v>
      </c>
      <c r="O1195" s="71" t="n">
        <v>90268920</v>
      </c>
      <c r="P1195" s="71" t="n">
        <v>21749229.29</v>
      </c>
      <c r="Q1195" s="71" t="n">
        <v>68519690.70999999</v>
      </c>
      <c r="R1195" t="inlineStr">
        <is>
          <t>Crude</t>
        </is>
      </c>
      <c r="S1195" t="inlineStr">
        <is>
          <t>Yes</t>
        </is>
      </c>
      <c r="T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SA101187</t>
        </is>
      </c>
      <c r="B1196" s="68" t="n">
        <v>45830</v>
      </c>
      <c r="C1196" s="69" t="n">
        <v>2025</v>
      </c>
      <c r="D1196" t="inlineStr">
        <is>
          <t>Jun</t>
        </is>
      </c>
      <c r="E1196" t="inlineStr">
        <is>
          <t>Asia</t>
        </is>
      </c>
      <c r="F1196" t="inlineStr">
        <is>
          <t>China</t>
        </is>
      </c>
      <c r="G1196" t="inlineStr">
        <is>
          <t>Arab Light</t>
        </is>
      </c>
      <c r="H1196" t="inlineStr">
        <is>
          <t>Term contract</t>
        </is>
      </c>
      <c r="I1196" t="inlineStr">
        <is>
          <t>Refiner</t>
        </is>
      </c>
      <c r="J1196" t="inlineStr">
        <is>
          <t>Sophie Müller</t>
        </is>
      </c>
      <c r="K1196" s="70" t="n">
        <v>1732000</v>
      </c>
      <c r="L1196" s="71" t="n">
        <v>78.31</v>
      </c>
      <c r="M1196" s="71" t="n">
        <v>135632920</v>
      </c>
      <c r="N1196" s="71" t="n">
        <v>0</v>
      </c>
      <c r="O1196" s="71" t="n">
        <v>135632920</v>
      </c>
      <c r="P1196" s="71" t="n">
        <v>30132655.22</v>
      </c>
      <c r="Q1196" s="71" t="n">
        <v>105500264.78</v>
      </c>
      <c r="R1196" t="inlineStr">
        <is>
          <t>Crude</t>
        </is>
      </c>
      <c r="S1196" t="inlineStr">
        <is>
          <t>Yes</t>
        </is>
      </c>
      <c r="T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SA101188</t>
        </is>
      </c>
      <c r="B1197" s="68" t="n">
        <v>45830</v>
      </c>
      <c r="C1197" s="69" t="n">
        <v>2025</v>
      </c>
      <c r="D1197" t="inlineStr">
        <is>
          <t>Jun</t>
        </is>
      </c>
      <c r="E1197" t="inlineStr">
        <is>
          <t>Asia</t>
        </is>
      </c>
      <c r="F1197" t="inlineStr">
        <is>
          <t>South Korea</t>
        </is>
      </c>
      <c r="G1197" t="inlineStr">
        <is>
          <t>Arab Light</t>
        </is>
      </c>
      <c r="H1197" t="inlineStr">
        <is>
          <t>Term contract</t>
        </is>
      </c>
      <c r="I1197" t="inlineStr">
        <is>
          <t>Refiner</t>
        </is>
      </c>
      <c r="J1197" t="inlineStr">
        <is>
          <t>Fatima Al-Saud</t>
        </is>
      </c>
      <c r="K1197" s="70" t="n">
        <v>1441000</v>
      </c>
      <c r="L1197" s="71" t="n">
        <v>78.63</v>
      </c>
      <c r="M1197" s="71" t="n">
        <v>113305830</v>
      </c>
      <c r="N1197" s="71" t="n">
        <v>1133058.3</v>
      </c>
      <c r="O1197" s="71" t="n">
        <v>112172771.7</v>
      </c>
      <c r="P1197" s="71" t="n">
        <v>26854601.13</v>
      </c>
      <c r="Q1197" s="71" t="n">
        <v>85318170.56999999</v>
      </c>
      <c r="R1197" t="inlineStr">
        <is>
          <t>Crude</t>
        </is>
      </c>
      <c r="S1197" t="inlineStr">
        <is>
          <t>Yes</t>
        </is>
      </c>
      <c r="T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SA101189</t>
        </is>
      </c>
      <c r="B1198" s="68" t="n">
        <v>45830</v>
      </c>
      <c r="C1198" s="69" t="n">
        <v>2025</v>
      </c>
      <c r="D1198" t="inlineStr">
        <is>
          <t>Jun</t>
        </is>
      </c>
      <c r="E1198" t="inlineStr">
        <is>
          <t>Asia</t>
        </is>
      </c>
      <c r="F1198" t="inlineStr">
        <is>
          <t>India</t>
        </is>
      </c>
      <c r="G1198" t="inlineStr">
        <is>
          <t>Gasoline</t>
        </is>
      </c>
      <c r="H1198" t="inlineStr">
        <is>
          <t>Term contract</t>
        </is>
      </c>
      <c r="I1198" t="inlineStr">
        <is>
          <t>Refiner</t>
        </is>
      </c>
      <c r="J1198" t="inlineStr">
        <is>
          <t>Hiroshi Tanaka</t>
        </is>
      </c>
      <c r="K1198" s="70" t="n">
        <v>406000</v>
      </c>
      <c r="L1198" s="71" t="n">
        <v>91.92</v>
      </c>
      <c r="M1198" s="71" t="n">
        <v>37319520</v>
      </c>
      <c r="N1198" s="71" t="n">
        <v>0</v>
      </c>
      <c r="O1198" s="71" t="n">
        <v>37319520</v>
      </c>
      <c r="P1198" s="71" t="n">
        <v>27951069.47</v>
      </c>
      <c r="Q1198" s="71" t="n">
        <v>9368450.529999999</v>
      </c>
      <c r="R1198" t="inlineStr">
        <is>
          <t>Refined</t>
        </is>
      </c>
      <c r="S1198" t="inlineStr">
        <is>
          <t>Yes</t>
        </is>
      </c>
      <c r="T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SA101190</t>
        </is>
      </c>
      <c r="B1199" s="68" t="n">
        <v>45830</v>
      </c>
      <c r="C1199" s="69" t="n">
        <v>2025</v>
      </c>
      <c r="D1199" t="inlineStr">
        <is>
          <t>Jun</t>
        </is>
      </c>
      <c r="E1199" t="inlineStr">
        <is>
          <t>Middle East</t>
        </is>
      </c>
      <c r="F1199" t="inlineStr">
        <is>
          <t>UAE</t>
        </is>
      </c>
      <c r="G1199" t="inlineStr">
        <is>
          <t>Diesel</t>
        </is>
      </c>
      <c r="H1199" t="inlineStr">
        <is>
          <t>Term contract</t>
        </is>
      </c>
      <c r="I1199" t="inlineStr">
        <is>
          <t>National oil company</t>
        </is>
      </c>
      <c r="J1199" t="inlineStr">
        <is>
          <t>Hiroshi Tanaka</t>
        </is>
      </c>
      <c r="K1199" s="70" t="n">
        <v>220000</v>
      </c>
      <c r="L1199" s="71" t="n">
        <v>93.18000000000001</v>
      </c>
      <c r="M1199" s="71" t="n">
        <v>20499600</v>
      </c>
      <c r="N1199" s="71" t="n">
        <v>0</v>
      </c>
      <c r="O1199" s="71" t="n">
        <v>20499600</v>
      </c>
      <c r="P1199" s="71" t="n">
        <v>16061069.18</v>
      </c>
      <c r="Q1199" s="71" t="n">
        <v>4438530.82</v>
      </c>
      <c r="R1199" t="inlineStr">
        <is>
          <t>Refined</t>
        </is>
      </c>
      <c r="S1199" t="inlineStr">
        <is>
          <t>Yes</t>
        </is>
      </c>
      <c r="T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SA101191</t>
        </is>
      </c>
      <c r="B1200" s="68" t="n">
        <v>45830</v>
      </c>
      <c r="C1200" s="69" t="n">
        <v>2025</v>
      </c>
      <c r="D1200" t="inlineStr">
        <is>
          <t>Jun</t>
        </is>
      </c>
      <c r="E1200" t="inlineStr">
        <is>
          <t>Asia</t>
        </is>
      </c>
      <c r="F1200" t="inlineStr">
        <is>
          <t>South Korea</t>
        </is>
      </c>
      <c r="G1200" t="inlineStr">
        <is>
          <t>Arab Light</t>
        </is>
      </c>
      <c r="H1200" t="inlineStr">
        <is>
          <t>Spot</t>
        </is>
      </c>
      <c r="I1200" t="inlineStr">
        <is>
          <t>National oil company</t>
        </is>
      </c>
      <c r="J1200" t="inlineStr">
        <is>
          <t>Hiroshi Tanaka</t>
        </is>
      </c>
      <c r="K1200" s="70" t="n">
        <v>998000</v>
      </c>
      <c r="L1200" s="71" t="n">
        <v>85.77</v>
      </c>
      <c r="M1200" s="71" t="n">
        <v>85598460</v>
      </c>
      <c r="N1200" s="71" t="n">
        <v>0</v>
      </c>
      <c r="O1200" s="71" t="n">
        <v>85598460</v>
      </c>
      <c r="P1200" s="71" t="n">
        <v>17744836.32</v>
      </c>
      <c r="Q1200" s="71" t="n">
        <v>67853623.68000001</v>
      </c>
      <c r="R1200" t="inlineStr">
        <is>
          <t>Crude</t>
        </is>
      </c>
      <c r="S1200" t="inlineStr">
        <is>
          <t>Yes</t>
        </is>
      </c>
      <c r="T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SA101192</t>
        </is>
      </c>
      <c r="B1201" s="68" t="n">
        <v>45830</v>
      </c>
      <c r="C1201" s="69" t="n">
        <v>2025</v>
      </c>
      <c r="D1201" t="inlineStr">
        <is>
          <t>Jun</t>
        </is>
      </c>
      <c r="E1201" t="inlineStr">
        <is>
          <t>Asia</t>
        </is>
      </c>
      <c r="F1201" t="inlineStr">
        <is>
          <t>China</t>
        </is>
      </c>
      <c r="G1201" t="inlineStr">
        <is>
          <t>Arab Light</t>
        </is>
      </c>
      <c r="H1201" t="inlineStr">
        <is>
          <t>Term contract</t>
        </is>
      </c>
      <c r="I1201" t="inlineStr">
        <is>
          <t>National oil company</t>
        </is>
      </c>
      <c r="J1201" t="inlineStr">
        <is>
          <t>Carlos Silva</t>
        </is>
      </c>
      <c r="K1201" s="70" t="n">
        <v>553000</v>
      </c>
      <c r="L1201" s="71" t="n">
        <v>76.66</v>
      </c>
      <c r="M1201" s="71" t="n">
        <v>42392980</v>
      </c>
      <c r="N1201" s="71" t="n">
        <v>423929.8</v>
      </c>
      <c r="O1201" s="71" t="n">
        <v>41969050.2</v>
      </c>
      <c r="P1201" s="71" t="n">
        <v>10161018.24</v>
      </c>
      <c r="Q1201" s="71" t="n">
        <v>31808031.96</v>
      </c>
      <c r="R1201" t="inlineStr">
        <is>
          <t>Crude</t>
        </is>
      </c>
      <c r="S1201" t="inlineStr">
        <is>
          <t>Yes</t>
        </is>
      </c>
      <c r="T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SA101193</t>
        </is>
      </c>
      <c r="B1202" s="68" t="n">
        <v>45831</v>
      </c>
      <c r="C1202" s="69" t="n">
        <v>2025</v>
      </c>
      <c r="D1202" t="inlineStr">
        <is>
          <t>Jun</t>
        </is>
      </c>
      <c r="E1202" t="inlineStr">
        <is>
          <t>Middle East</t>
        </is>
      </c>
      <c r="F1202" t="inlineStr">
        <is>
          <t>Bahrain</t>
        </is>
      </c>
      <c r="G1202" t="inlineStr">
        <is>
          <t>Gasoline</t>
        </is>
      </c>
      <c r="H1202" t="inlineStr">
        <is>
          <t>Term contract</t>
        </is>
      </c>
      <c r="I1202" t="inlineStr">
        <is>
          <t>Refiner</t>
        </is>
      </c>
      <c r="J1202" t="inlineStr">
        <is>
          <t>Kofi Mensah</t>
        </is>
      </c>
      <c r="K1202" s="70" t="n">
        <v>224000</v>
      </c>
      <c r="L1202" s="71" t="n">
        <v>90.05</v>
      </c>
      <c r="M1202" s="71" t="n">
        <v>20171200</v>
      </c>
      <c r="N1202" s="71" t="n">
        <v>403424</v>
      </c>
      <c r="O1202" s="71" t="n">
        <v>19767776</v>
      </c>
      <c r="P1202" s="71" t="n">
        <v>15237362.44</v>
      </c>
      <c r="Q1202" s="71" t="n">
        <v>4530413.56</v>
      </c>
      <c r="R1202" t="inlineStr">
        <is>
          <t>Refined</t>
        </is>
      </c>
      <c r="S1202" t="inlineStr">
        <is>
          <t>Yes</t>
        </is>
      </c>
      <c r="T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SA101194</t>
        </is>
      </c>
      <c r="B1203" s="68" t="n">
        <v>45831</v>
      </c>
      <c r="C1203" s="69" t="n">
        <v>2025</v>
      </c>
      <c r="D1203" t="inlineStr">
        <is>
          <t>Jun</t>
        </is>
      </c>
      <c r="E1203" t="inlineStr">
        <is>
          <t>North America</t>
        </is>
      </c>
      <c r="F1203" t="inlineStr">
        <is>
          <t>USA</t>
        </is>
      </c>
      <c r="G1203" t="inlineStr">
        <is>
          <t>Arab Light</t>
        </is>
      </c>
      <c r="H1203" t="inlineStr">
        <is>
          <t>Term contract</t>
        </is>
      </c>
      <c r="I1203" t="inlineStr">
        <is>
          <t>Trader</t>
        </is>
      </c>
      <c r="J1203" t="inlineStr">
        <is>
          <t>Olivia Brown</t>
        </is>
      </c>
      <c r="K1203" s="70" t="n">
        <v>1493000</v>
      </c>
      <c r="L1203" s="71" t="n">
        <v>90.16</v>
      </c>
      <c r="M1203" s="71" t="n">
        <v>134608880</v>
      </c>
      <c r="N1203" s="71" t="n">
        <v>1346088.8</v>
      </c>
      <c r="O1203" s="71" t="n">
        <v>133262791.2</v>
      </c>
      <c r="P1203" s="71" t="n">
        <v>26334140.27</v>
      </c>
      <c r="Q1203" s="71" t="n">
        <v>106928650.93</v>
      </c>
      <c r="R1203" t="inlineStr">
        <is>
          <t>Crude</t>
        </is>
      </c>
      <c r="S1203" t="inlineStr">
        <is>
          <t>Yes</t>
        </is>
      </c>
      <c r="T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SA101195</t>
        </is>
      </c>
      <c r="B1204" s="68" t="n">
        <v>45831</v>
      </c>
      <c r="C1204" s="69" t="n">
        <v>2025</v>
      </c>
      <c r="D1204" t="inlineStr">
        <is>
          <t>Jun</t>
        </is>
      </c>
      <c r="E1204" t="inlineStr">
        <is>
          <t>Asia</t>
        </is>
      </c>
      <c r="F1204" t="inlineStr">
        <is>
          <t>South Korea</t>
        </is>
      </c>
      <c r="G1204" t="inlineStr">
        <is>
          <t>Jet fuel</t>
        </is>
      </c>
      <c r="H1204" t="inlineStr">
        <is>
          <t>Term contract</t>
        </is>
      </c>
      <c r="I1204" t="inlineStr">
        <is>
          <t>National oil company</t>
        </is>
      </c>
      <c r="J1204" t="inlineStr">
        <is>
          <t>Aisha Bello</t>
        </is>
      </c>
      <c r="K1204" s="70" t="n">
        <v>420000</v>
      </c>
      <c r="L1204" s="71" t="n">
        <v>94.91</v>
      </c>
      <c r="M1204" s="71" t="n">
        <v>39862200</v>
      </c>
      <c r="N1204" s="71" t="n">
        <v>398622</v>
      </c>
      <c r="O1204" s="71" t="n">
        <v>39463578</v>
      </c>
      <c r="P1204" s="71" t="n">
        <v>31118721.44</v>
      </c>
      <c r="Q1204" s="71" t="n">
        <v>8344856.56</v>
      </c>
      <c r="R1204" t="inlineStr">
        <is>
          <t>Refined</t>
        </is>
      </c>
      <c r="S1204" t="inlineStr">
        <is>
          <t>Yes</t>
        </is>
      </c>
      <c r="T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SA101196</t>
        </is>
      </c>
      <c r="B1205" s="68" t="n">
        <v>45831</v>
      </c>
      <c r="C1205" s="69" t="n">
        <v>2025</v>
      </c>
      <c r="D1205" t="inlineStr">
        <is>
          <t>Jun</t>
        </is>
      </c>
      <c r="E1205" t="inlineStr">
        <is>
          <t>Asia</t>
        </is>
      </c>
      <c r="F1205" t="inlineStr">
        <is>
          <t>India</t>
        </is>
      </c>
      <c r="G1205" t="inlineStr">
        <is>
          <t>Diesel</t>
        </is>
      </c>
      <c r="H1205" t="inlineStr">
        <is>
          <t>Spot</t>
        </is>
      </c>
      <c r="I1205" t="inlineStr">
        <is>
          <t>Trader</t>
        </is>
      </c>
      <c r="J1205" t="inlineStr">
        <is>
          <t>Sophie Müller</t>
        </is>
      </c>
      <c r="K1205" s="70" t="n">
        <v>307000</v>
      </c>
      <c r="L1205" s="71" t="n">
        <v>89.39</v>
      </c>
      <c r="M1205" s="71" t="n">
        <v>27442730</v>
      </c>
      <c r="N1205" s="71" t="n">
        <v>274427.3</v>
      </c>
      <c r="O1205" s="71" t="n">
        <v>27168302.7</v>
      </c>
      <c r="P1205" s="71" t="n">
        <v>21748378.54</v>
      </c>
      <c r="Q1205" s="71" t="n">
        <v>5419924.16</v>
      </c>
      <c r="R1205" t="inlineStr">
        <is>
          <t>Refined</t>
        </is>
      </c>
      <c r="S1205" t="inlineStr">
        <is>
          <t>Yes</t>
        </is>
      </c>
      <c r="T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SA101197</t>
        </is>
      </c>
      <c r="B1206" s="68" t="n">
        <v>45831</v>
      </c>
      <c r="C1206" s="69" t="n">
        <v>2025</v>
      </c>
      <c r="D1206" t="inlineStr">
        <is>
          <t>Jun</t>
        </is>
      </c>
      <c r="E1206" t="inlineStr">
        <is>
          <t>Middle East</t>
        </is>
      </c>
      <c r="F1206" t="inlineStr">
        <is>
          <t>Saudi Arabia</t>
        </is>
      </c>
      <c r="G1206" t="inlineStr">
        <is>
          <t>Arab Heavy</t>
        </is>
      </c>
      <c r="H1206" t="inlineStr">
        <is>
          <t>Domestic</t>
        </is>
      </c>
      <c r="I1206" t="inlineStr">
        <is>
          <t>Refiner</t>
        </is>
      </c>
      <c r="J1206" t="inlineStr">
        <is>
          <t>Hiroshi Tanaka</t>
        </is>
      </c>
      <c r="K1206" s="70" t="n">
        <v>828000</v>
      </c>
      <c r="L1206" s="71" t="n">
        <v>83.92</v>
      </c>
      <c r="M1206" s="71" t="n">
        <v>69485760</v>
      </c>
      <c r="N1206" s="71" t="n">
        <v>1389715.2</v>
      </c>
      <c r="O1206" s="71" t="n">
        <v>68096044.8</v>
      </c>
      <c r="P1206" s="71" t="n">
        <v>14907251.59</v>
      </c>
      <c r="Q1206" s="71" t="n">
        <v>53188793.21</v>
      </c>
      <c r="R1206" t="inlineStr">
        <is>
          <t>Crude</t>
        </is>
      </c>
      <c r="S1206" t="inlineStr">
        <is>
          <t>No</t>
        </is>
      </c>
      <c r="T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SA101198</t>
        </is>
      </c>
      <c r="B1207" s="68" t="n">
        <v>45831</v>
      </c>
      <c r="C1207" s="69" t="n">
        <v>2025</v>
      </c>
      <c r="D1207" t="inlineStr">
        <is>
          <t>Jun</t>
        </is>
      </c>
      <c r="E1207" t="inlineStr">
        <is>
          <t>Asia</t>
        </is>
      </c>
      <c r="F1207" t="inlineStr">
        <is>
          <t>South Korea</t>
        </is>
      </c>
      <c r="G1207" t="inlineStr">
        <is>
          <t>Arab Light</t>
        </is>
      </c>
      <c r="H1207" t="inlineStr">
        <is>
          <t>Term contract</t>
        </is>
      </c>
      <c r="I1207" t="inlineStr">
        <is>
          <t>Trader</t>
        </is>
      </c>
      <c r="J1207" t="inlineStr">
        <is>
          <t>Hiroshi Tanaka</t>
        </is>
      </c>
      <c r="K1207" s="70" t="n">
        <v>490000</v>
      </c>
      <c r="L1207" s="71" t="n">
        <v>78.14</v>
      </c>
      <c r="M1207" s="71" t="n">
        <v>38288600</v>
      </c>
      <c r="N1207" s="71" t="n">
        <v>0</v>
      </c>
      <c r="O1207" s="71" t="n">
        <v>38288600</v>
      </c>
      <c r="P1207" s="71" t="n">
        <v>9031730.68</v>
      </c>
      <c r="Q1207" s="71" t="n">
        <v>29256869.32</v>
      </c>
      <c r="R1207" t="inlineStr">
        <is>
          <t>Crude</t>
        </is>
      </c>
      <c r="S1207" t="inlineStr">
        <is>
          <t>Yes</t>
        </is>
      </c>
      <c r="T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SA101199</t>
        </is>
      </c>
      <c r="B1208" s="68" t="n">
        <v>45831</v>
      </c>
      <c r="C1208" s="69" t="n">
        <v>2025</v>
      </c>
      <c r="D1208" t="inlineStr">
        <is>
          <t>Jun</t>
        </is>
      </c>
      <c r="E1208" t="inlineStr">
        <is>
          <t>Europe</t>
        </is>
      </c>
      <c r="F1208" t="inlineStr">
        <is>
          <t>France</t>
        </is>
      </c>
      <c r="G1208" t="inlineStr">
        <is>
          <t>Arab Medium</t>
        </is>
      </c>
      <c r="H1208" t="inlineStr">
        <is>
          <t>Term contract</t>
        </is>
      </c>
      <c r="I1208" t="inlineStr">
        <is>
          <t>Refiner</t>
        </is>
      </c>
      <c r="J1208" t="inlineStr">
        <is>
          <t>Ruhi Shaikh</t>
        </is>
      </c>
      <c r="K1208" s="70" t="n">
        <v>1531000</v>
      </c>
      <c r="L1208" s="71" t="n">
        <v>72.16</v>
      </c>
      <c r="M1208" s="71" t="n">
        <v>110476960</v>
      </c>
      <c r="N1208" s="71" t="n">
        <v>0</v>
      </c>
      <c r="O1208" s="71" t="n">
        <v>110476960</v>
      </c>
      <c r="P1208" s="71" t="n">
        <v>27609065.68</v>
      </c>
      <c r="Q1208" s="71" t="n">
        <v>82867894.31999999</v>
      </c>
      <c r="R1208" t="inlineStr">
        <is>
          <t>Crude</t>
        </is>
      </c>
      <c r="S1208" t="inlineStr">
        <is>
          <t>Yes</t>
        </is>
      </c>
      <c r="T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SA101200</t>
        </is>
      </c>
      <c r="B1209" s="68" t="n">
        <v>45831</v>
      </c>
      <c r="C1209" s="69" t="n">
        <v>2025</v>
      </c>
      <c r="D1209" t="inlineStr">
        <is>
          <t>Jun</t>
        </is>
      </c>
      <c r="E1209" t="inlineStr">
        <is>
          <t>Asia</t>
        </is>
      </c>
      <c r="F1209" t="inlineStr">
        <is>
          <t>China</t>
        </is>
      </c>
      <c r="G1209" t="inlineStr">
        <is>
          <t>Gasoline</t>
        </is>
      </c>
      <c r="H1209" t="inlineStr">
        <is>
          <t>Term contract</t>
        </is>
      </c>
      <c r="I1209" t="inlineStr">
        <is>
          <t>National oil company</t>
        </is>
      </c>
      <c r="J1209" t="inlineStr">
        <is>
          <t>Aisha Bello</t>
        </is>
      </c>
      <c r="K1209" s="70" t="n">
        <v>196000</v>
      </c>
      <c r="L1209" s="71" t="n">
        <v>94.48</v>
      </c>
      <c r="M1209" s="71" t="n">
        <v>18518080</v>
      </c>
      <c r="N1209" s="71" t="n">
        <v>370361.6</v>
      </c>
      <c r="O1209" s="71" t="n">
        <v>18147718.4</v>
      </c>
      <c r="P1209" s="71" t="n">
        <v>13425347.7</v>
      </c>
      <c r="Q1209" s="71" t="n">
        <v>4722370.7</v>
      </c>
      <c r="R1209" t="inlineStr">
        <is>
          <t>Refined</t>
        </is>
      </c>
      <c r="S1209" t="inlineStr">
        <is>
          <t>Yes</t>
        </is>
      </c>
      <c r="T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SA101201</t>
        </is>
      </c>
      <c r="B1210" s="68" t="n">
        <v>45832</v>
      </c>
      <c r="C1210" s="69" t="n">
        <v>2025</v>
      </c>
      <c r="D1210" t="inlineStr">
        <is>
          <t>Jun</t>
        </is>
      </c>
      <c r="E1210" t="inlineStr">
        <is>
          <t>Asia</t>
        </is>
      </c>
      <c r="F1210" t="inlineStr">
        <is>
          <t>South Korea</t>
        </is>
      </c>
      <c r="G1210" t="inlineStr">
        <is>
          <t>Arab Light</t>
        </is>
      </c>
      <c r="H1210" t="inlineStr">
        <is>
          <t>Term contract</t>
        </is>
      </c>
      <c r="I1210" t="inlineStr">
        <is>
          <t>National oil company</t>
        </is>
      </c>
      <c r="J1210" t="inlineStr">
        <is>
          <t>Carlos Silva</t>
        </is>
      </c>
      <c r="K1210" s="70" t="n">
        <v>1631000</v>
      </c>
      <c r="L1210" s="71" t="n">
        <v>78.11</v>
      </c>
      <c r="M1210" s="71" t="n">
        <v>127397410</v>
      </c>
      <c r="N1210" s="71" t="n">
        <v>1273974.1</v>
      </c>
      <c r="O1210" s="71" t="n">
        <v>126123435.9</v>
      </c>
      <c r="P1210" s="71" t="n">
        <v>29488581.03</v>
      </c>
      <c r="Q1210" s="71" t="n">
        <v>96634854.87</v>
      </c>
      <c r="R1210" t="inlineStr">
        <is>
          <t>Crude</t>
        </is>
      </c>
      <c r="S1210" t="inlineStr">
        <is>
          <t>Yes</t>
        </is>
      </c>
      <c r="T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SA101202</t>
        </is>
      </c>
      <c r="B1211" s="68" t="n">
        <v>45832</v>
      </c>
      <c r="C1211" s="69" t="n">
        <v>2025</v>
      </c>
      <c r="D1211" t="inlineStr">
        <is>
          <t>Jun</t>
        </is>
      </c>
      <c r="E1211" t="inlineStr">
        <is>
          <t>Middle East</t>
        </is>
      </c>
      <c r="F1211" t="inlineStr">
        <is>
          <t>Saudi Arabia</t>
        </is>
      </c>
      <c r="G1211" t="inlineStr">
        <is>
          <t>Arab Heavy</t>
        </is>
      </c>
      <c r="H1211" t="inlineStr">
        <is>
          <t>Domestic</t>
        </is>
      </c>
      <c r="I1211" t="inlineStr">
        <is>
          <t>Refiner</t>
        </is>
      </c>
      <c r="J1211" t="inlineStr">
        <is>
          <t>Olivia Brown</t>
        </is>
      </c>
      <c r="K1211" s="70" t="n">
        <v>1089000</v>
      </c>
      <c r="L1211" s="71" t="n">
        <v>70.3</v>
      </c>
      <c r="M1211" s="71" t="n">
        <v>76556700</v>
      </c>
      <c r="N1211" s="71" t="n">
        <v>0</v>
      </c>
      <c r="O1211" s="71" t="n">
        <v>76556700</v>
      </c>
      <c r="P1211" s="71" t="n">
        <v>19068697.49</v>
      </c>
      <c r="Q1211" s="71" t="n">
        <v>57488002.51</v>
      </c>
      <c r="R1211" t="inlineStr">
        <is>
          <t>Crude</t>
        </is>
      </c>
      <c r="S1211" t="inlineStr">
        <is>
          <t>No</t>
        </is>
      </c>
      <c r="T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SA101203</t>
        </is>
      </c>
      <c r="B1212" s="68" t="n">
        <v>45832</v>
      </c>
      <c r="C1212" s="69" t="n">
        <v>2025</v>
      </c>
      <c r="D1212" t="inlineStr">
        <is>
          <t>Jun</t>
        </is>
      </c>
      <c r="E1212" t="inlineStr">
        <is>
          <t>North America</t>
        </is>
      </c>
      <c r="F1212" t="inlineStr">
        <is>
          <t>USA</t>
        </is>
      </c>
      <c r="G1212" t="inlineStr">
        <is>
          <t>Arab Light</t>
        </is>
      </c>
      <c r="H1212" t="inlineStr">
        <is>
          <t>Term contract</t>
        </is>
      </c>
      <c r="I1212" t="inlineStr">
        <is>
          <t>Refiner</t>
        </is>
      </c>
      <c r="J1212" t="inlineStr">
        <is>
          <t>Amir Khan</t>
        </is>
      </c>
      <c r="K1212" s="70" t="n">
        <v>1812000</v>
      </c>
      <c r="L1212" s="71" t="n">
        <v>80.77</v>
      </c>
      <c r="M1212" s="71" t="n">
        <v>146355240</v>
      </c>
      <c r="N1212" s="71" t="n">
        <v>0</v>
      </c>
      <c r="O1212" s="71" t="n">
        <v>146355240</v>
      </c>
      <c r="P1212" s="71" t="n">
        <v>31690798.89</v>
      </c>
      <c r="Q1212" s="71" t="n">
        <v>114664441.11</v>
      </c>
      <c r="R1212" t="inlineStr">
        <is>
          <t>Crude</t>
        </is>
      </c>
      <c r="S1212" t="inlineStr">
        <is>
          <t>Yes</t>
        </is>
      </c>
      <c r="T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SA101204</t>
        </is>
      </c>
      <c r="B1213" s="68" t="n">
        <v>45832</v>
      </c>
      <c r="C1213" s="69" t="n">
        <v>2025</v>
      </c>
      <c r="D1213" t="inlineStr">
        <is>
          <t>Jun</t>
        </is>
      </c>
      <c r="E1213" t="inlineStr">
        <is>
          <t>Asia</t>
        </is>
      </c>
      <c r="F1213" t="inlineStr">
        <is>
          <t>South Korea</t>
        </is>
      </c>
      <c r="G1213" t="inlineStr">
        <is>
          <t>Arab Light</t>
        </is>
      </c>
      <c r="H1213" t="inlineStr">
        <is>
          <t>Spot</t>
        </is>
      </c>
      <c r="I1213" t="inlineStr">
        <is>
          <t>Refiner</t>
        </is>
      </c>
      <c r="J1213" t="inlineStr">
        <is>
          <t>Olivia Brown</t>
        </is>
      </c>
      <c r="K1213" s="70" t="n">
        <v>1110000</v>
      </c>
      <c r="L1213" s="71" t="n">
        <v>82.7</v>
      </c>
      <c r="M1213" s="71" t="n">
        <v>91797000</v>
      </c>
      <c r="N1213" s="71" t="n">
        <v>1835940</v>
      </c>
      <c r="O1213" s="71" t="n">
        <v>89961060</v>
      </c>
      <c r="P1213" s="71" t="n">
        <v>20250297.27</v>
      </c>
      <c r="Q1213" s="71" t="n">
        <v>69710762.73</v>
      </c>
      <c r="R1213" t="inlineStr">
        <is>
          <t>Crude</t>
        </is>
      </c>
      <c r="S1213" t="inlineStr">
        <is>
          <t>Yes</t>
        </is>
      </c>
      <c r="T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SA101205</t>
        </is>
      </c>
      <c r="B1214" s="68" t="n">
        <v>45832</v>
      </c>
      <c r="C1214" s="69" t="n">
        <v>2025</v>
      </c>
      <c r="D1214" t="inlineStr">
        <is>
          <t>Jun</t>
        </is>
      </c>
      <c r="E1214" t="inlineStr">
        <is>
          <t>Asia</t>
        </is>
      </c>
      <c r="F1214" t="inlineStr">
        <is>
          <t>Japan</t>
        </is>
      </c>
      <c r="G1214" t="inlineStr">
        <is>
          <t>Arab Medium</t>
        </is>
      </c>
      <c r="H1214" t="inlineStr">
        <is>
          <t>Term contract</t>
        </is>
      </c>
      <c r="I1214" t="inlineStr">
        <is>
          <t>Refiner</t>
        </is>
      </c>
      <c r="J1214" t="inlineStr">
        <is>
          <t>Liam O'Brien</t>
        </is>
      </c>
      <c r="K1214" s="70" t="n">
        <v>1850000</v>
      </c>
      <c r="L1214" s="71" t="n">
        <v>84.25</v>
      </c>
      <c r="M1214" s="71" t="n">
        <v>155862500</v>
      </c>
      <c r="N1214" s="71" t="n">
        <v>1558625</v>
      </c>
      <c r="O1214" s="71" t="n">
        <v>154303875</v>
      </c>
      <c r="P1214" s="71" t="n">
        <v>31756547.53</v>
      </c>
      <c r="Q1214" s="71" t="n">
        <v>122547327.47</v>
      </c>
      <c r="R1214" t="inlineStr">
        <is>
          <t>Crude</t>
        </is>
      </c>
      <c r="S1214" t="inlineStr">
        <is>
          <t>Yes</t>
        </is>
      </c>
      <c r="T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SA101206</t>
        </is>
      </c>
      <c r="B1215" s="68" t="n">
        <v>45832</v>
      </c>
      <c r="C1215" s="69" t="n">
        <v>2025</v>
      </c>
      <c r="D1215" t="inlineStr">
        <is>
          <t>Jun</t>
        </is>
      </c>
      <c r="E1215" t="inlineStr">
        <is>
          <t>Middle East</t>
        </is>
      </c>
      <c r="F1215" t="inlineStr">
        <is>
          <t>UAE</t>
        </is>
      </c>
      <c r="G1215" t="inlineStr">
        <is>
          <t>Arab Heavy</t>
        </is>
      </c>
      <c r="H1215" t="inlineStr">
        <is>
          <t>Term contract</t>
        </is>
      </c>
      <c r="I1215" t="inlineStr">
        <is>
          <t>Refiner</t>
        </is>
      </c>
      <c r="J1215" t="inlineStr">
        <is>
          <t>Wei Chen</t>
        </is>
      </c>
      <c r="K1215" s="70" t="n">
        <v>1861000</v>
      </c>
      <c r="L1215" s="71" t="n">
        <v>83.94</v>
      </c>
      <c r="M1215" s="71" t="n">
        <v>156212340</v>
      </c>
      <c r="N1215" s="71" t="n">
        <v>3124246.8</v>
      </c>
      <c r="O1215" s="71" t="n">
        <v>153088093.2</v>
      </c>
      <c r="P1215" s="71" t="n">
        <v>33237164.26</v>
      </c>
      <c r="Q1215" s="71" t="n">
        <v>119850928.94</v>
      </c>
      <c r="R1215" t="inlineStr">
        <is>
          <t>Crude</t>
        </is>
      </c>
      <c r="S1215" t="inlineStr">
        <is>
          <t>Yes</t>
        </is>
      </c>
      <c r="T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SA101207</t>
        </is>
      </c>
      <c r="B1216" s="68" t="n">
        <v>45833</v>
      </c>
      <c r="C1216" s="69" t="n">
        <v>2025</v>
      </c>
      <c r="D1216" t="inlineStr">
        <is>
          <t>Jun</t>
        </is>
      </c>
      <c r="E1216" t="inlineStr">
        <is>
          <t>Asia</t>
        </is>
      </c>
      <c r="F1216" t="inlineStr">
        <is>
          <t>South Korea</t>
        </is>
      </c>
      <c r="G1216" t="inlineStr">
        <is>
          <t>Arab Light</t>
        </is>
      </c>
      <c r="H1216" t="inlineStr">
        <is>
          <t>Term contract</t>
        </is>
      </c>
      <c r="I1216" t="inlineStr">
        <is>
          <t>Refiner</t>
        </is>
      </c>
      <c r="J1216" t="inlineStr">
        <is>
          <t>Noah Smith</t>
        </is>
      </c>
      <c r="K1216" s="70" t="n">
        <v>953000</v>
      </c>
      <c r="L1216" s="71" t="n">
        <v>88.29000000000001</v>
      </c>
      <c r="M1216" s="71" t="n">
        <v>84140370</v>
      </c>
      <c r="N1216" s="71" t="n">
        <v>841403.7</v>
      </c>
      <c r="O1216" s="71" t="n">
        <v>83298966.3</v>
      </c>
      <c r="P1216" s="71" t="n">
        <v>17652407.55</v>
      </c>
      <c r="Q1216" s="71" t="n">
        <v>65646558.75</v>
      </c>
      <c r="R1216" t="inlineStr">
        <is>
          <t>Crude</t>
        </is>
      </c>
      <c r="S1216" t="inlineStr">
        <is>
          <t>Yes</t>
        </is>
      </c>
      <c r="T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SA101208</t>
        </is>
      </c>
      <c r="B1217" s="68" t="n">
        <v>45833</v>
      </c>
      <c r="C1217" s="69" t="n">
        <v>2025</v>
      </c>
      <c r="D1217" t="inlineStr">
        <is>
          <t>Jun</t>
        </is>
      </c>
      <c r="E1217" t="inlineStr">
        <is>
          <t>Europe</t>
        </is>
      </c>
      <c r="F1217" t="inlineStr">
        <is>
          <t>Italy</t>
        </is>
      </c>
      <c r="G1217" t="inlineStr">
        <is>
          <t>Arab Light</t>
        </is>
      </c>
      <c r="H1217" t="inlineStr">
        <is>
          <t>Term contract</t>
        </is>
      </c>
      <c r="I1217" t="inlineStr">
        <is>
          <t>Refiner</t>
        </is>
      </c>
      <c r="J1217" t="inlineStr">
        <is>
          <t>Mei Lin</t>
        </is>
      </c>
      <c r="K1217" s="70" t="n">
        <v>771000</v>
      </c>
      <c r="L1217" s="71" t="n">
        <v>86.51000000000001</v>
      </c>
      <c r="M1217" s="71" t="n">
        <v>66699210</v>
      </c>
      <c r="N1217" s="71" t="n">
        <v>0</v>
      </c>
      <c r="O1217" s="71" t="n">
        <v>66699210</v>
      </c>
      <c r="P1217" s="71" t="n">
        <v>13696508.94</v>
      </c>
      <c r="Q1217" s="71" t="n">
        <v>53002701.06</v>
      </c>
      <c r="R1217" t="inlineStr">
        <is>
          <t>Crude</t>
        </is>
      </c>
      <c r="S1217" t="inlineStr">
        <is>
          <t>Yes</t>
        </is>
      </c>
      <c r="T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SA101209</t>
        </is>
      </c>
      <c r="B1218" s="68" t="n">
        <v>45834</v>
      </c>
      <c r="C1218" s="69" t="n">
        <v>2025</v>
      </c>
      <c r="D1218" t="inlineStr">
        <is>
          <t>Jun</t>
        </is>
      </c>
      <c r="E1218" t="inlineStr">
        <is>
          <t>Asia</t>
        </is>
      </c>
      <c r="F1218" t="inlineStr">
        <is>
          <t>India</t>
        </is>
      </c>
      <c r="G1218" t="inlineStr">
        <is>
          <t>Diesel</t>
        </is>
      </c>
      <c r="H1218" t="inlineStr">
        <is>
          <t>Term contract</t>
        </is>
      </c>
      <c r="I1218" t="inlineStr">
        <is>
          <t>Refiner</t>
        </is>
      </c>
      <c r="J1218" t="inlineStr">
        <is>
          <t>Lucas Martin</t>
        </is>
      </c>
      <c r="K1218" s="70" t="n">
        <v>359000</v>
      </c>
      <c r="L1218" s="71" t="n">
        <v>92.09999999999999</v>
      </c>
      <c r="M1218" s="71" t="n">
        <v>33063900</v>
      </c>
      <c r="N1218" s="71" t="n">
        <v>330639</v>
      </c>
      <c r="O1218" s="71" t="n">
        <v>32733261</v>
      </c>
      <c r="P1218" s="71" t="n">
        <v>25202172.61</v>
      </c>
      <c r="Q1218" s="71" t="n">
        <v>7531088.39</v>
      </c>
      <c r="R1218" t="inlineStr">
        <is>
          <t>Refined</t>
        </is>
      </c>
      <c r="S1218" t="inlineStr">
        <is>
          <t>Yes</t>
        </is>
      </c>
      <c r="T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SA101210</t>
        </is>
      </c>
      <c r="B1219" s="68" t="n">
        <v>45834</v>
      </c>
      <c r="C1219" s="69" t="n">
        <v>2025</v>
      </c>
      <c r="D1219" t="inlineStr">
        <is>
          <t>Jun</t>
        </is>
      </c>
      <c r="E1219" t="inlineStr">
        <is>
          <t>Asia</t>
        </is>
      </c>
      <c r="F1219" t="inlineStr">
        <is>
          <t>South Korea</t>
        </is>
      </c>
      <c r="G1219" t="inlineStr">
        <is>
          <t>Arab Light</t>
        </is>
      </c>
      <c r="H1219" t="inlineStr">
        <is>
          <t>Spot</t>
        </is>
      </c>
      <c r="I1219" t="inlineStr">
        <is>
          <t>Refiner</t>
        </is>
      </c>
      <c r="J1219" t="inlineStr">
        <is>
          <t>Sophie Müller</t>
        </is>
      </c>
      <c r="K1219" s="70" t="n">
        <v>385000</v>
      </c>
      <c r="L1219" s="71" t="n">
        <v>83.63</v>
      </c>
      <c r="M1219" s="71" t="n">
        <v>32197550</v>
      </c>
      <c r="N1219" s="71" t="n">
        <v>643951</v>
      </c>
      <c r="O1219" s="71" t="n">
        <v>31553599</v>
      </c>
      <c r="P1219" s="71" t="n">
        <v>7081572.55</v>
      </c>
      <c r="Q1219" s="71" t="n">
        <v>24472026.45</v>
      </c>
      <c r="R1219" t="inlineStr">
        <is>
          <t>Crude</t>
        </is>
      </c>
      <c r="S1219" t="inlineStr">
        <is>
          <t>Yes</t>
        </is>
      </c>
      <c r="T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SA101211</t>
        </is>
      </c>
      <c r="B1220" s="68" t="n">
        <v>45834</v>
      </c>
      <c r="C1220" s="69" t="n">
        <v>2025</v>
      </c>
      <c r="D1220" t="inlineStr">
        <is>
          <t>Jun</t>
        </is>
      </c>
      <c r="E1220" t="inlineStr">
        <is>
          <t>North America</t>
        </is>
      </c>
      <c r="F1220" t="inlineStr">
        <is>
          <t>USA</t>
        </is>
      </c>
      <c r="G1220" t="inlineStr">
        <is>
          <t>Jet fuel</t>
        </is>
      </c>
      <c r="H1220" t="inlineStr">
        <is>
          <t>Term contract</t>
        </is>
      </c>
      <c r="I1220" t="inlineStr">
        <is>
          <t>Refiner</t>
        </is>
      </c>
      <c r="J1220" t="inlineStr">
        <is>
          <t>Ravindra Patil</t>
        </is>
      </c>
      <c r="K1220" s="70" t="n">
        <v>204000</v>
      </c>
      <c r="L1220" s="71" t="n">
        <v>104.34</v>
      </c>
      <c r="M1220" s="71" t="n">
        <v>21285360</v>
      </c>
      <c r="N1220" s="71" t="n">
        <v>212853.6</v>
      </c>
      <c r="O1220" s="71" t="n">
        <v>21072506.4</v>
      </c>
      <c r="P1220" s="71" t="n">
        <v>14363174.7</v>
      </c>
      <c r="Q1220" s="71" t="n">
        <v>6709331.7</v>
      </c>
      <c r="R1220" t="inlineStr">
        <is>
          <t>Refined</t>
        </is>
      </c>
      <c r="S1220" t="inlineStr">
        <is>
          <t>Yes</t>
        </is>
      </c>
      <c r="T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SA101212</t>
        </is>
      </c>
      <c r="B1221" s="68" t="n">
        <v>45834</v>
      </c>
      <c r="C1221" s="69" t="n">
        <v>2025</v>
      </c>
      <c r="D1221" t="inlineStr">
        <is>
          <t>Jun</t>
        </is>
      </c>
      <c r="E1221" t="inlineStr">
        <is>
          <t>Asia</t>
        </is>
      </c>
      <c r="F1221" t="inlineStr">
        <is>
          <t>China</t>
        </is>
      </c>
      <c r="G1221" t="inlineStr">
        <is>
          <t>Arab Light</t>
        </is>
      </c>
      <c r="H1221" t="inlineStr">
        <is>
          <t>Term contract</t>
        </is>
      </c>
      <c r="I1221" t="inlineStr">
        <is>
          <t>Refiner</t>
        </is>
      </c>
      <c r="J1221" t="inlineStr">
        <is>
          <t>Ruhi Shaikh</t>
        </is>
      </c>
      <c r="K1221" s="70" t="n">
        <v>1739000</v>
      </c>
      <c r="L1221" s="71" t="n">
        <v>84.23999999999999</v>
      </c>
      <c r="M1221" s="71" t="n">
        <v>146493360</v>
      </c>
      <c r="N1221" s="71" t="n">
        <v>2929867.2</v>
      </c>
      <c r="O1221" s="71" t="n">
        <v>143563492.8</v>
      </c>
      <c r="P1221" s="71" t="n">
        <v>32486903.71</v>
      </c>
      <c r="Q1221" s="71" t="n">
        <v>111076589.09</v>
      </c>
      <c r="R1221" t="inlineStr">
        <is>
          <t>Crude</t>
        </is>
      </c>
      <c r="S1221" t="inlineStr">
        <is>
          <t>Yes</t>
        </is>
      </c>
      <c r="T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SA101213</t>
        </is>
      </c>
      <c r="B1222" s="68" t="n">
        <v>45834</v>
      </c>
      <c r="C1222" s="69" t="n">
        <v>2025</v>
      </c>
      <c r="D1222" t="inlineStr">
        <is>
          <t>Jun</t>
        </is>
      </c>
      <c r="E1222" t="inlineStr">
        <is>
          <t>Asia</t>
        </is>
      </c>
      <c r="F1222" t="inlineStr">
        <is>
          <t>South Korea</t>
        </is>
      </c>
      <c r="G1222" t="inlineStr">
        <is>
          <t>Arab Medium</t>
        </is>
      </c>
      <c r="H1222" t="inlineStr">
        <is>
          <t>Spot</t>
        </is>
      </c>
      <c r="I1222" t="inlineStr">
        <is>
          <t>Refiner</t>
        </is>
      </c>
      <c r="J1222" t="inlineStr">
        <is>
          <t>Ana Costa</t>
        </is>
      </c>
      <c r="K1222" s="70" t="n">
        <v>446000</v>
      </c>
      <c r="L1222" s="71" t="n">
        <v>73.05</v>
      </c>
      <c r="M1222" s="71" t="n">
        <v>32580300</v>
      </c>
      <c r="N1222" s="71" t="n">
        <v>0</v>
      </c>
      <c r="O1222" s="71" t="n">
        <v>32580300</v>
      </c>
      <c r="P1222" s="71" t="n">
        <v>7752341.64</v>
      </c>
      <c r="Q1222" s="71" t="n">
        <v>24827958.36</v>
      </c>
      <c r="R1222" t="inlineStr">
        <is>
          <t>Crude</t>
        </is>
      </c>
      <c r="S1222" t="inlineStr">
        <is>
          <t>Yes</t>
        </is>
      </c>
      <c r="T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SA101214</t>
        </is>
      </c>
      <c r="B1223" s="68" t="n">
        <v>45834</v>
      </c>
      <c r="C1223" s="69" t="n">
        <v>2025</v>
      </c>
      <c r="D1223" t="inlineStr">
        <is>
          <t>Jun</t>
        </is>
      </c>
      <c r="E1223" t="inlineStr">
        <is>
          <t>Middle East</t>
        </is>
      </c>
      <c r="F1223" t="inlineStr">
        <is>
          <t>Saudi Arabia</t>
        </is>
      </c>
      <c r="G1223" t="inlineStr">
        <is>
          <t>Arab Light</t>
        </is>
      </c>
      <c r="H1223" t="inlineStr">
        <is>
          <t>Domestic</t>
        </is>
      </c>
      <c r="I1223" t="inlineStr">
        <is>
          <t>National oil company</t>
        </is>
      </c>
      <c r="J1223" t="inlineStr">
        <is>
          <t>Shraddha Kulkarni</t>
        </is>
      </c>
      <c r="K1223" s="70" t="n">
        <v>463000</v>
      </c>
      <c r="L1223" s="71" t="n">
        <v>79.93000000000001</v>
      </c>
      <c r="M1223" s="71" t="n">
        <v>37007590</v>
      </c>
      <c r="N1223" s="71" t="n">
        <v>0</v>
      </c>
      <c r="O1223" s="71" t="n">
        <v>37007590</v>
      </c>
      <c r="P1223" s="71" t="n">
        <v>8352779.37</v>
      </c>
      <c r="Q1223" s="71" t="n">
        <v>28654810.63</v>
      </c>
      <c r="R1223" t="inlineStr">
        <is>
          <t>Crude</t>
        </is>
      </c>
      <c r="S1223" t="inlineStr">
        <is>
          <t>No</t>
        </is>
      </c>
      <c r="T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SA101215</t>
        </is>
      </c>
      <c r="B1224" s="68" t="n">
        <v>45834</v>
      </c>
      <c r="C1224" s="69" t="n">
        <v>2025</v>
      </c>
      <c r="D1224" t="inlineStr">
        <is>
          <t>Jun</t>
        </is>
      </c>
      <c r="E1224" t="inlineStr">
        <is>
          <t>North America</t>
        </is>
      </c>
      <c r="F1224" t="inlineStr">
        <is>
          <t>USA</t>
        </is>
      </c>
      <c r="G1224" t="inlineStr">
        <is>
          <t>Diesel</t>
        </is>
      </c>
      <c r="H1224" t="inlineStr">
        <is>
          <t>Term contract</t>
        </is>
      </c>
      <c r="I1224" t="inlineStr">
        <is>
          <t>Refiner</t>
        </is>
      </c>
      <c r="J1224" t="inlineStr">
        <is>
          <t>Zoya Ahmed</t>
        </is>
      </c>
      <c r="K1224" s="70" t="n">
        <v>322000</v>
      </c>
      <c r="L1224" s="71" t="n">
        <v>106.41</v>
      </c>
      <c r="M1224" s="71" t="n">
        <v>34264020</v>
      </c>
      <c r="N1224" s="71" t="n">
        <v>342640.2</v>
      </c>
      <c r="O1224" s="71" t="n">
        <v>33921379.8</v>
      </c>
      <c r="P1224" s="71" t="n">
        <v>22023130.85</v>
      </c>
      <c r="Q1224" s="71" t="n">
        <v>11898248.95</v>
      </c>
      <c r="R1224" t="inlineStr">
        <is>
          <t>Refined</t>
        </is>
      </c>
      <c r="S1224" t="inlineStr">
        <is>
          <t>Yes</t>
        </is>
      </c>
      <c r="T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SA101216</t>
        </is>
      </c>
      <c r="B1225" s="68" t="n">
        <v>45834</v>
      </c>
      <c r="C1225" s="69" t="n">
        <v>2025</v>
      </c>
      <c r="D1225" t="inlineStr">
        <is>
          <t>Jun</t>
        </is>
      </c>
      <c r="E1225" t="inlineStr">
        <is>
          <t>Middle East</t>
        </is>
      </c>
      <c r="F1225" t="inlineStr">
        <is>
          <t>Bahrain</t>
        </is>
      </c>
      <c r="G1225" t="inlineStr">
        <is>
          <t>Arab Light</t>
        </is>
      </c>
      <c r="H1225" t="inlineStr">
        <is>
          <t>Spot</t>
        </is>
      </c>
      <c r="I1225" t="inlineStr">
        <is>
          <t>Refiner</t>
        </is>
      </c>
      <c r="J1225" t="inlineStr">
        <is>
          <t>Emma Clarke</t>
        </is>
      </c>
      <c r="K1225" s="70" t="n">
        <v>1379000</v>
      </c>
      <c r="L1225" s="71" t="n">
        <v>77.12</v>
      </c>
      <c r="M1225" s="71" t="n">
        <v>106348480</v>
      </c>
      <c r="N1225" s="71" t="n">
        <v>1063484.8</v>
      </c>
      <c r="O1225" s="71" t="n">
        <v>105284995.2</v>
      </c>
      <c r="P1225" s="71" t="n">
        <v>25805015.52</v>
      </c>
      <c r="Q1225" s="71" t="n">
        <v>79479979.68000001</v>
      </c>
      <c r="R1225" t="inlineStr">
        <is>
          <t>Crude</t>
        </is>
      </c>
      <c r="S1225" t="inlineStr">
        <is>
          <t>Yes</t>
        </is>
      </c>
      <c r="T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SA101217</t>
        </is>
      </c>
      <c r="B1226" s="68" t="n">
        <v>45835</v>
      </c>
      <c r="C1226" s="69" t="n">
        <v>2025</v>
      </c>
      <c r="D1226" t="inlineStr">
        <is>
          <t>Jun</t>
        </is>
      </c>
      <c r="E1226" t="inlineStr">
        <is>
          <t>Asia</t>
        </is>
      </c>
      <c r="F1226" t="inlineStr">
        <is>
          <t>Japan</t>
        </is>
      </c>
      <c r="G1226" t="inlineStr">
        <is>
          <t>Arab Light</t>
        </is>
      </c>
      <c r="H1226" t="inlineStr">
        <is>
          <t>Term contract</t>
        </is>
      </c>
      <c r="I1226" t="inlineStr">
        <is>
          <t>National oil company</t>
        </is>
      </c>
      <c r="J1226" t="inlineStr">
        <is>
          <t>Amir Khan</t>
        </is>
      </c>
      <c r="K1226" s="70" t="n">
        <v>900000</v>
      </c>
      <c r="L1226" s="71" t="n">
        <v>80.55</v>
      </c>
      <c r="M1226" s="71" t="n">
        <v>72495000</v>
      </c>
      <c r="N1226" s="71" t="n">
        <v>0</v>
      </c>
      <c r="O1226" s="71" t="n">
        <v>72495000</v>
      </c>
      <c r="P1226" s="71" t="n">
        <v>16059412.27</v>
      </c>
      <c r="Q1226" s="71" t="n">
        <v>56435587.73</v>
      </c>
      <c r="R1226" t="inlineStr">
        <is>
          <t>Crude</t>
        </is>
      </c>
      <c r="S1226" t="inlineStr">
        <is>
          <t>Yes</t>
        </is>
      </c>
      <c r="T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SA101218</t>
        </is>
      </c>
      <c r="B1227" s="68" t="n">
        <v>45835</v>
      </c>
      <c r="C1227" s="69" t="n">
        <v>2025</v>
      </c>
      <c r="D1227" t="inlineStr">
        <is>
          <t>Jun</t>
        </is>
      </c>
      <c r="E1227" t="inlineStr">
        <is>
          <t>Asia</t>
        </is>
      </c>
      <c r="F1227" t="inlineStr">
        <is>
          <t>South Korea</t>
        </is>
      </c>
      <c r="G1227" t="inlineStr">
        <is>
          <t>Gasoline</t>
        </is>
      </c>
      <c r="H1227" t="inlineStr">
        <is>
          <t>Spot</t>
        </is>
      </c>
      <c r="I1227" t="inlineStr">
        <is>
          <t>Refiner</t>
        </is>
      </c>
      <c r="J1227" t="inlineStr">
        <is>
          <t>Kofi Mensah</t>
        </is>
      </c>
      <c r="K1227" s="70" t="n">
        <v>501000</v>
      </c>
      <c r="L1227" s="71" t="n">
        <v>85.98</v>
      </c>
      <c r="M1227" s="71" t="n">
        <v>43075980</v>
      </c>
      <c r="N1227" s="71" t="n">
        <v>0</v>
      </c>
      <c r="O1227" s="71" t="n">
        <v>43075980</v>
      </c>
      <c r="P1227" s="71" t="n">
        <v>36275354</v>
      </c>
      <c r="Q1227" s="71" t="n">
        <v>6800626</v>
      </c>
      <c r="R1227" t="inlineStr">
        <is>
          <t>Refined</t>
        </is>
      </c>
      <c r="S1227" t="inlineStr">
        <is>
          <t>Yes</t>
        </is>
      </c>
      <c r="T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SA101219</t>
        </is>
      </c>
      <c r="B1228" s="68" t="n">
        <v>45835</v>
      </c>
      <c r="C1228" s="69" t="n">
        <v>2025</v>
      </c>
      <c r="D1228" t="inlineStr">
        <is>
          <t>Jun</t>
        </is>
      </c>
      <c r="E1228" t="inlineStr">
        <is>
          <t>Asia</t>
        </is>
      </c>
      <c r="F1228" t="inlineStr">
        <is>
          <t>China</t>
        </is>
      </c>
      <c r="G1228" t="inlineStr">
        <is>
          <t>Diesel</t>
        </is>
      </c>
      <c r="H1228" t="inlineStr">
        <is>
          <t>Term contract</t>
        </is>
      </c>
      <c r="I1228" t="inlineStr">
        <is>
          <t>Refiner</t>
        </is>
      </c>
      <c r="J1228" t="inlineStr">
        <is>
          <t>Emma Clarke</t>
        </is>
      </c>
      <c r="K1228" s="70" t="n">
        <v>250000</v>
      </c>
      <c r="L1228" s="71" t="n">
        <v>99.44</v>
      </c>
      <c r="M1228" s="71" t="n">
        <v>24860000</v>
      </c>
      <c r="N1228" s="71" t="n">
        <v>248600</v>
      </c>
      <c r="O1228" s="71" t="n">
        <v>24611400</v>
      </c>
      <c r="P1228" s="71" t="n">
        <v>17208274.33</v>
      </c>
      <c r="Q1228" s="71" t="n">
        <v>7403125.67</v>
      </c>
      <c r="R1228" t="inlineStr">
        <is>
          <t>Refined</t>
        </is>
      </c>
      <c r="S1228" t="inlineStr">
        <is>
          <t>Yes</t>
        </is>
      </c>
      <c r="T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SA101220</t>
        </is>
      </c>
      <c r="B1229" s="68" t="n">
        <v>45835</v>
      </c>
      <c r="C1229" s="69" t="n">
        <v>2025</v>
      </c>
      <c r="D1229" t="inlineStr">
        <is>
          <t>Jun</t>
        </is>
      </c>
      <c r="E1229" t="inlineStr">
        <is>
          <t>Asia</t>
        </is>
      </c>
      <c r="F1229" t="inlineStr">
        <is>
          <t>South Korea</t>
        </is>
      </c>
      <c r="G1229" t="inlineStr">
        <is>
          <t>Arab Light</t>
        </is>
      </c>
      <c r="H1229" t="inlineStr">
        <is>
          <t>Term contract</t>
        </is>
      </c>
      <c r="I1229" t="inlineStr">
        <is>
          <t>Trader</t>
        </is>
      </c>
      <c r="J1229" t="inlineStr">
        <is>
          <t>Ana Costa</t>
        </is>
      </c>
      <c r="K1229" s="70" t="n">
        <v>1620000</v>
      </c>
      <c r="L1229" s="71" t="n">
        <v>77.38</v>
      </c>
      <c r="M1229" s="71" t="n">
        <v>125355600</v>
      </c>
      <c r="N1229" s="71" t="n">
        <v>2507112</v>
      </c>
      <c r="O1229" s="71" t="n">
        <v>122848488</v>
      </c>
      <c r="P1229" s="71" t="n">
        <v>28428356.03</v>
      </c>
      <c r="Q1229" s="71" t="n">
        <v>94420131.97</v>
      </c>
      <c r="R1229" t="inlineStr">
        <is>
          <t>Crude</t>
        </is>
      </c>
      <c r="S1229" t="inlineStr">
        <is>
          <t>Yes</t>
        </is>
      </c>
      <c r="T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SA101221</t>
        </is>
      </c>
      <c r="B1230" s="68" t="n">
        <v>45835</v>
      </c>
      <c r="C1230" s="69" t="n">
        <v>2025</v>
      </c>
      <c r="D1230" t="inlineStr">
        <is>
          <t>Jun</t>
        </is>
      </c>
      <c r="E1230" t="inlineStr">
        <is>
          <t>Asia</t>
        </is>
      </c>
      <c r="F1230" t="inlineStr">
        <is>
          <t>China</t>
        </is>
      </c>
      <c r="G1230" t="inlineStr">
        <is>
          <t>Gasoline</t>
        </is>
      </c>
      <c r="H1230" t="inlineStr">
        <is>
          <t>Term contract</t>
        </is>
      </c>
      <c r="I1230" t="inlineStr">
        <is>
          <t>National oil company</t>
        </is>
      </c>
      <c r="J1230" t="inlineStr">
        <is>
          <t>Mei Lin</t>
        </is>
      </c>
      <c r="K1230" s="70" t="n">
        <v>184000</v>
      </c>
      <c r="L1230" s="71" t="n">
        <v>96.56999999999999</v>
      </c>
      <c r="M1230" s="71" t="n">
        <v>17768880</v>
      </c>
      <c r="N1230" s="71" t="n">
        <v>0</v>
      </c>
      <c r="O1230" s="71" t="n">
        <v>17768880</v>
      </c>
      <c r="P1230" s="71" t="n">
        <v>12584719.34</v>
      </c>
      <c r="Q1230" s="71" t="n">
        <v>5184160.66</v>
      </c>
      <c r="R1230" t="inlineStr">
        <is>
          <t>Refined</t>
        </is>
      </c>
      <c r="S1230" t="inlineStr">
        <is>
          <t>Yes</t>
        </is>
      </c>
      <c r="T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SA101222</t>
        </is>
      </c>
      <c r="B1231" s="68" t="n">
        <v>45835</v>
      </c>
      <c r="C1231" s="69" t="n">
        <v>2025</v>
      </c>
      <c r="D1231" t="inlineStr">
        <is>
          <t>Jun</t>
        </is>
      </c>
      <c r="E1231" t="inlineStr">
        <is>
          <t>Europe</t>
        </is>
      </c>
      <c r="F1231" t="inlineStr">
        <is>
          <t>Italy</t>
        </is>
      </c>
      <c r="G1231" t="inlineStr">
        <is>
          <t>Arab Heavy</t>
        </is>
      </c>
      <c r="H1231" t="inlineStr">
        <is>
          <t>Term contract</t>
        </is>
      </c>
      <c r="I1231" t="inlineStr">
        <is>
          <t>National oil company</t>
        </is>
      </c>
      <c r="J1231" t="inlineStr">
        <is>
          <t>Ana Costa</t>
        </is>
      </c>
      <c r="K1231" s="70" t="n">
        <v>570000</v>
      </c>
      <c r="L1231" s="71" t="n">
        <v>78.29000000000001</v>
      </c>
      <c r="M1231" s="71" t="n">
        <v>44625300</v>
      </c>
      <c r="N1231" s="71" t="n">
        <v>0</v>
      </c>
      <c r="O1231" s="71" t="n">
        <v>44625300</v>
      </c>
      <c r="P1231" s="71" t="n">
        <v>9975969.26</v>
      </c>
      <c r="Q1231" s="71" t="n">
        <v>34649330.74</v>
      </c>
      <c r="R1231" t="inlineStr">
        <is>
          <t>Crude</t>
        </is>
      </c>
      <c r="S1231" t="inlineStr">
        <is>
          <t>Yes</t>
        </is>
      </c>
      <c r="T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SA101223</t>
        </is>
      </c>
      <c r="B1232" s="68" t="n">
        <v>45835</v>
      </c>
      <c r="C1232" s="69" t="n">
        <v>2025</v>
      </c>
      <c r="D1232" t="inlineStr">
        <is>
          <t>Jun</t>
        </is>
      </c>
      <c r="E1232" t="inlineStr">
        <is>
          <t>Europe</t>
        </is>
      </c>
      <c r="F1232" t="inlineStr">
        <is>
          <t>Italy</t>
        </is>
      </c>
      <c r="G1232" t="inlineStr">
        <is>
          <t>Arab Extra Light</t>
        </is>
      </c>
      <c r="H1232" t="inlineStr">
        <is>
          <t>Term contract</t>
        </is>
      </c>
      <c r="I1232" t="inlineStr">
        <is>
          <t>Refiner</t>
        </is>
      </c>
      <c r="J1232" t="inlineStr">
        <is>
          <t>Kofi Mensah</t>
        </is>
      </c>
      <c r="K1232" s="70" t="n">
        <v>1891000</v>
      </c>
      <c r="L1232" s="71" t="n">
        <v>80.56999999999999</v>
      </c>
      <c r="M1232" s="71" t="n">
        <v>152357870</v>
      </c>
      <c r="N1232" s="71" t="n">
        <v>0</v>
      </c>
      <c r="O1232" s="71" t="n">
        <v>152357870</v>
      </c>
      <c r="P1232" s="71" t="n">
        <v>36235058.76</v>
      </c>
      <c r="Q1232" s="71" t="n">
        <v>116122811.24</v>
      </c>
      <c r="R1232" t="inlineStr">
        <is>
          <t>Crude</t>
        </is>
      </c>
      <c r="S1232" t="inlineStr">
        <is>
          <t>Yes</t>
        </is>
      </c>
      <c r="T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SA101224</t>
        </is>
      </c>
      <c r="B1233" s="68" t="n">
        <v>45835</v>
      </c>
      <c r="C1233" s="69" t="n">
        <v>2025</v>
      </c>
      <c r="D1233" t="inlineStr">
        <is>
          <t>Jun</t>
        </is>
      </c>
      <c r="E1233" t="inlineStr">
        <is>
          <t>Asia</t>
        </is>
      </c>
      <c r="F1233" t="inlineStr">
        <is>
          <t>Japan</t>
        </is>
      </c>
      <c r="G1233" t="inlineStr">
        <is>
          <t>Arab Light</t>
        </is>
      </c>
      <c r="H1233" t="inlineStr">
        <is>
          <t>Spot</t>
        </is>
      </c>
      <c r="I1233" t="inlineStr">
        <is>
          <t>Refiner</t>
        </is>
      </c>
      <c r="J1233" t="inlineStr">
        <is>
          <t>Lucas Martin</t>
        </is>
      </c>
      <c r="K1233" s="70" t="n">
        <v>754000</v>
      </c>
      <c r="L1233" s="71" t="n">
        <v>86.01000000000001</v>
      </c>
      <c r="M1233" s="71" t="n">
        <v>64851540</v>
      </c>
      <c r="N1233" s="71" t="n">
        <v>0</v>
      </c>
      <c r="O1233" s="71" t="n">
        <v>64851540</v>
      </c>
      <c r="P1233" s="71" t="n">
        <v>13241924.62</v>
      </c>
      <c r="Q1233" s="71" t="n">
        <v>51609615.38</v>
      </c>
      <c r="R1233" t="inlineStr">
        <is>
          <t>Crude</t>
        </is>
      </c>
      <c r="S1233" t="inlineStr">
        <is>
          <t>Yes</t>
        </is>
      </c>
      <c r="T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SA101225</t>
        </is>
      </c>
      <c r="B1234" s="68" t="n">
        <v>45836</v>
      </c>
      <c r="C1234" s="69" t="n">
        <v>2025</v>
      </c>
      <c r="D1234" t="inlineStr">
        <is>
          <t>Jun</t>
        </is>
      </c>
      <c r="E1234" t="inlineStr">
        <is>
          <t>Asia</t>
        </is>
      </c>
      <c r="F1234" t="inlineStr">
        <is>
          <t>China</t>
        </is>
      </c>
      <c r="G1234" t="inlineStr">
        <is>
          <t>Jet fuel</t>
        </is>
      </c>
      <c r="H1234" t="inlineStr">
        <is>
          <t>Term contract</t>
        </is>
      </c>
      <c r="I1234" t="inlineStr">
        <is>
          <t>Refiner</t>
        </is>
      </c>
      <c r="J1234" t="inlineStr">
        <is>
          <t>Carlos Silva</t>
        </is>
      </c>
      <c r="K1234" s="70" t="n">
        <v>209000</v>
      </c>
      <c r="L1234" s="71" t="n">
        <v>107.11</v>
      </c>
      <c r="M1234" s="71" t="n">
        <v>22385990</v>
      </c>
      <c r="N1234" s="71" t="n">
        <v>223859.9</v>
      </c>
      <c r="O1234" s="71" t="n">
        <v>22162130.1</v>
      </c>
      <c r="P1234" s="71" t="n">
        <v>15233008.15</v>
      </c>
      <c r="Q1234" s="71" t="n">
        <v>6929121.95</v>
      </c>
      <c r="R1234" t="inlineStr">
        <is>
          <t>Refined</t>
        </is>
      </c>
      <c r="S1234" t="inlineStr">
        <is>
          <t>Yes</t>
        </is>
      </c>
      <c r="T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SA101226</t>
        </is>
      </c>
      <c r="B1235" s="68" t="n">
        <v>45836</v>
      </c>
      <c r="C1235" s="69" t="n">
        <v>2025</v>
      </c>
      <c r="D1235" t="inlineStr">
        <is>
          <t>Jun</t>
        </is>
      </c>
      <c r="E1235" t="inlineStr">
        <is>
          <t>Asia</t>
        </is>
      </c>
      <c r="F1235" t="inlineStr">
        <is>
          <t>Japan</t>
        </is>
      </c>
      <c r="G1235" t="inlineStr">
        <is>
          <t>Arab Light</t>
        </is>
      </c>
      <c r="H1235" t="inlineStr">
        <is>
          <t>Term contract</t>
        </is>
      </c>
      <c r="I1235" t="inlineStr">
        <is>
          <t>Trader</t>
        </is>
      </c>
      <c r="J1235" t="inlineStr">
        <is>
          <t>Ruhi Shaikh</t>
        </is>
      </c>
      <c r="K1235" s="70" t="n">
        <v>633000</v>
      </c>
      <c r="L1235" s="71" t="n">
        <v>79.31</v>
      </c>
      <c r="M1235" s="71" t="n">
        <v>50203230</v>
      </c>
      <c r="N1235" s="71" t="n">
        <v>0</v>
      </c>
      <c r="O1235" s="71" t="n">
        <v>50203230</v>
      </c>
      <c r="P1235" s="71" t="n">
        <v>11032497.92</v>
      </c>
      <c r="Q1235" s="71" t="n">
        <v>39170732.08</v>
      </c>
      <c r="R1235" t="inlineStr">
        <is>
          <t>Crude</t>
        </is>
      </c>
      <c r="S1235" t="inlineStr">
        <is>
          <t>Yes</t>
        </is>
      </c>
      <c r="T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SA101227</t>
        </is>
      </c>
      <c r="B1236" s="68" t="n">
        <v>45836</v>
      </c>
      <c r="C1236" s="69" t="n">
        <v>2025</v>
      </c>
      <c r="D1236" t="inlineStr">
        <is>
          <t>Jun</t>
        </is>
      </c>
      <c r="E1236" t="inlineStr">
        <is>
          <t>Asia</t>
        </is>
      </c>
      <c r="F1236" t="inlineStr">
        <is>
          <t>China</t>
        </is>
      </c>
      <c r="G1236" t="inlineStr">
        <is>
          <t>Arab Medium</t>
        </is>
      </c>
      <c r="H1236" t="inlineStr">
        <is>
          <t>Term contract</t>
        </is>
      </c>
      <c r="I1236" t="inlineStr">
        <is>
          <t>Trader</t>
        </is>
      </c>
      <c r="J1236" t="inlineStr">
        <is>
          <t>Noah Smith</t>
        </is>
      </c>
      <c r="K1236" s="70" t="n">
        <v>1225000</v>
      </c>
      <c r="L1236" s="71" t="n">
        <v>79.67</v>
      </c>
      <c r="M1236" s="71" t="n">
        <v>97595750</v>
      </c>
      <c r="N1236" s="71" t="n">
        <v>975957.5</v>
      </c>
      <c r="O1236" s="71" t="n">
        <v>96619792.5</v>
      </c>
      <c r="P1236" s="71" t="n">
        <v>21878302.95</v>
      </c>
      <c r="Q1236" s="71" t="n">
        <v>74741489.55</v>
      </c>
      <c r="R1236" t="inlineStr">
        <is>
          <t>Crude</t>
        </is>
      </c>
      <c r="S1236" t="inlineStr">
        <is>
          <t>Yes</t>
        </is>
      </c>
      <c r="T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SA101228</t>
        </is>
      </c>
      <c r="B1237" s="68" t="n">
        <v>45836</v>
      </c>
      <c r="C1237" s="69" t="n">
        <v>2025</v>
      </c>
      <c r="D1237" t="inlineStr">
        <is>
          <t>Jun</t>
        </is>
      </c>
      <c r="E1237" t="inlineStr">
        <is>
          <t>Europe</t>
        </is>
      </c>
      <c r="F1237" t="inlineStr">
        <is>
          <t>Italy</t>
        </is>
      </c>
      <c r="G1237" t="inlineStr">
        <is>
          <t>Arab Extra Light</t>
        </is>
      </c>
      <c r="H1237" t="inlineStr">
        <is>
          <t>Term contract</t>
        </is>
      </c>
      <c r="I1237" t="inlineStr">
        <is>
          <t>Trader</t>
        </is>
      </c>
      <c r="J1237" t="inlineStr">
        <is>
          <t>Hiroshi Tanaka</t>
        </is>
      </c>
      <c r="K1237" s="70" t="n">
        <v>1336000</v>
      </c>
      <c r="L1237" s="71" t="n">
        <v>83.83</v>
      </c>
      <c r="M1237" s="71" t="n">
        <v>111996880</v>
      </c>
      <c r="N1237" s="71" t="n">
        <v>0</v>
      </c>
      <c r="O1237" s="71" t="n">
        <v>111996880</v>
      </c>
      <c r="P1237" s="71" t="n">
        <v>23773674.73</v>
      </c>
      <c r="Q1237" s="71" t="n">
        <v>88223205.27</v>
      </c>
      <c r="R1237" t="inlineStr">
        <is>
          <t>Crude</t>
        </is>
      </c>
      <c r="S1237" t="inlineStr">
        <is>
          <t>Yes</t>
        </is>
      </c>
      <c r="T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SA101229</t>
        </is>
      </c>
      <c r="B1238" s="68" t="n">
        <v>45839</v>
      </c>
      <c r="C1238" s="69" t="n">
        <v>2025</v>
      </c>
      <c r="D1238" t="inlineStr">
        <is>
          <t>Jul</t>
        </is>
      </c>
      <c r="E1238" t="inlineStr">
        <is>
          <t>Middle East</t>
        </is>
      </c>
      <c r="F1238" t="inlineStr">
        <is>
          <t>UAE</t>
        </is>
      </c>
      <c r="G1238" t="inlineStr">
        <is>
          <t>Gasoline</t>
        </is>
      </c>
      <c r="H1238" t="inlineStr">
        <is>
          <t>Term contract</t>
        </is>
      </c>
      <c r="I1238" t="inlineStr">
        <is>
          <t>Refiner</t>
        </is>
      </c>
      <c r="J1238" t="inlineStr">
        <is>
          <t>Amir Khan</t>
        </is>
      </c>
      <c r="K1238" s="70" t="n">
        <v>308040</v>
      </c>
      <c r="L1238" s="71" t="n">
        <v>99.56</v>
      </c>
      <c r="M1238" s="71" t="n">
        <v>30668462.4</v>
      </c>
      <c r="N1238" s="71" t="n">
        <v>0</v>
      </c>
      <c r="O1238" s="71" t="n">
        <v>30668462.4</v>
      </c>
      <c r="P1238" s="71" t="n">
        <v>21548447.57</v>
      </c>
      <c r="Q1238" s="71" t="n">
        <v>9120014.83</v>
      </c>
      <c r="R1238" t="inlineStr">
        <is>
          <t>Refined</t>
        </is>
      </c>
      <c r="S1238" t="inlineStr">
        <is>
          <t>Yes</t>
        </is>
      </c>
      <c r="T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SA101230</t>
        </is>
      </c>
      <c r="B1239" s="68" t="n">
        <v>45839</v>
      </c>
      <c r="C1239" s="69" t="n">
        <v>2025</v>
      </c>
      <c r="D1239" t="inlineStr">
        <is>
          <t>Jul</t>
        </is>
      </c>
      <c r="E1239" t="inlineStr">
        <is>
          <t>Europe</t>
        </is>
      </c>
      <c r="F1239" t="inlineStr">
        <is>
          <t>Netherlands</t>
        </is>
      </c>
      <c r="G1239" t="inlineStr">
        <is>
          <t>Arab Light</t>
        </is>
      </c>
      <c r="H1239" t="inlineStr">
        <is>
          <t>Term contract</t>
        </is>
      </c>
      <c r="I1239" t="inlineStr">
        <is>
          <t>Trader</t>
        </is>
      </c>
      <c r="J1239" t="inlineStr">
        <is>
          <t>Shraddha Kulkarni</t>
        </is>
      </c>
      <c r="K1239" s="70" t="n">
        <v>1085280</v>
      </c>
      <c r="L1239" s="71" t="n">
        <v>86.06999999999999</v>
      </c>
      <c r="M1239" s="71" t="n">
        <v>93410049.59999999</v>
      </c>
      <c r="N1239" s="71" t="n">
        <v>0</v>
      </c>
      <c r="O1239" s="71" t="n">
        <v>93410049.59999999</v>
      </c>
      <c r="P1239" s="71" t="n">
        <v>20159186.14</v>
      </c>
      <c r="Q1239" s="71" t="n">
        <v>73250863.45999999</v>
      </c>
      <c r="R1239" t="inlineStr">
        <is>
          <t>Crude</t>
        </is>
      </c>
      <c r="S1239" t="inlineStr">
        <is>
          <t>Yes</t>
        </is>
      </c>
      <c r="T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SA101231</t>
        </is>
      </c>
      <c r="B1240" s="68" t="n">
        <v>45839</v>
      </c>
      <c r="C1240" s="69" t="n">
        <v>2025</v>
      </c>
      <c r="D1240" t="inlineStr">
        <is>
          <t>Jul</t>
        </is>
      </c>
      <c r="E1240" t="inlineStr">
        <is>
          <t>Middle East</t>
        </is>
      </c>
      <c r="F1240" t="inlineStr">
        <is>
          <t>UAE</t>
        </is>
      </c>
      <c r="G1240" t="inlineStr">
        <is>
          <t>Arab Light</t>
        </is>
      </c>
      <c r="H1240" t="inlineStr">
        <is>
          <t>Term contract</t>
        </is>
      </c>
      <c r="I1240" t="inlineStr">
        <is>
          <t>National oil company</t>
        </is>
      </c>
      <c r="J1240" t="inlineStr">
        <is>
          <t>Liam O'Brien</t>
        </is>
      </c>
      <c r="K1240" s="70" t="n">
        <v>1600380</v>
      </c>
      <c r="L1240" s="71" t="n">
        <v>84.22</v>
      </c>
      <c r="M1240" s="71" t="n">
        <v>134784003.6</v>
      </c>
      <c r="N1240" s="71" t="n">
        <v>0</v>
      </c>
      <c r="O1240" s="71" t="n">
        <v>134784003.6</v>
      </c>
      <c r="P1240" s="71" t="n">
        <v>27983950.54</v>
      </c>
      <c r="Q1240" s="71" t="n">
        <v>106800053.06</v>
      </c>
      <c r="R1240" t="inlineStr">
        <is>
          <t>Crude</t>
        </is>
      </c>
      <c r="S1240" t="inlineStr">
        <is>
          <t>Yes</t>
        </is>
      </c>
      <c r="T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SA101232</t>
        </is>
      </c>
      <c r="B1241" s="68" t="n">
        <v>45839</v>
      </c>
      <c r="C1241" s="69" t="n">
        <v>2025</v>
      </c>
      <c r="D1241" t="inlineStr">
        <is>
          <t>Jul</t>
        </is>
      </c>
      <c r="E1241" t="inlineStr">
        <is>
          <t>Asia</t>
        </is>
      </c>
      <c r="F1241" t="inlineStr">
        <is>
          <t>China</t>
        </is>
      </c>
      <c r="G1241" t="inlineStr">
        <is>
          <t>Arab Medium</t>
        </is>
      </c>
      <c r="H1241" t="inlineStr">
        <is>
          <t>Term contract</t>
        </is>
      </c>
      <c r="I1241" t="inlineStr">
        <is>
          <t>National oil company</t>
        </is>
      </c>
      <c r="J1241" t="inlineStr">
        <is>
          <t>Shraddha Kulkarni</t>
        </is>
      </c>
      <c r="K1241" s="70" t="n">
        <v>379440</v>
      </c>
      <c r="L1241" s="71" t="n">
        <v>80.83</v>
      </c>
      <c r="M1241" s="71" t="n">
        <v>30670135.2</v>
      </c>
      <c r="N1241" s="71" t="n">
        <v>306701.35</v>
      </c>
      <c r="O1241" s="71" t="n">
        <v>30363433.85</v>
      </c>
      <c r="P1241" s="71" t="n">
        <v>6646112.08</v>
      </c>
      <c r="Q1241" s="71" t="n">
        <v>23717321.77</v>
      </c>
      <c r="R1241" t="inlineStr">
        <is>
          <t>Crude</t>
        </is>
      </c>
      <c r="S1241" t="inlineStr">
        <is>
          <t>Yes</t>
        </is>
      </c>
      <c r="T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SA101233</t>
        </is>
      </c>
      <c r="B1242" s="68" t="n">
        <v>45839</v>
      </c>
      <c r="C1242" s="69" t="n">
        <v>2025</v>
      </c>
      <c r="D1242" t="inlineStr">
        <is>
          <t>Jul</t>
        </is>
      </c>
      <c r="E1242" t="inlineStr">
        <is>
          <t>Asia</t>
        </is>
      </c>
      <c r="F1242" t="inlineStr">
        <is>
          <t>India</t>
        </is>
      </c>
      <c r="G1242" t="inlineStr">
        <is>
          <t>Arab Extra Light</t>
        </is>
      </c>
      <c r="H1242" t="inlineStr">
        <is>
          <t>Term contract</t>
        </is>
      </c>
      <c r="I1242" t="inlineStr">
        <is>
          <t>Refiner</t>
        </is>
      </c>
      <c r="J1242" t="inlineStr">
        <is>
          <t>Noah Smith</t>
        </is>
      </c>
      <c r="K1242" s="70" t="n">
        <v>957780</v>
      </c>
      <c r="L1242" s="71" t="n">
        <v>80.22</v>
      </c>
      <c r="M1242" s="71" t="n">
        <v>76833111.59999999</v>
      </c>
      <c r="N1242" s="71" t="n">
        <v>1536662.23</v>
      </c>
      <c r="O1242" s="71" t="n">
        <v>75296449.37</v>
      </c>
      <c r="P1242" s="71" t="n">
        <v>17012759.51</v>
      </c>
      <c r="Q1242" s="71" t="n">
        <v>58283689.86</v>
      </c>
      <c r="R1242" t="inlineStr">
        <is>
          <t>Crude</t>
        </is>
      </c>
      <c r="S1242" t="inlineStr">
        <is>
          <t>Yes</t>
        </is>
      </c>
      <c r="T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SA101234</t>
        </is>
      </c>
      <c r="B1243" s="68" t="n">
        <v>45839</v>
      </c>
      <c r="C1243" s="69" t="n">
        <v>2025</v>
      </c>
      <c r="D1243" t="inlineStr">
        <is>
          <t>Jul</t>
        </is>
      </c>
      <c r="E1243" t="inlineStr">
        <is>
          <t>Asia</t>
        </is>
      </c>
      <c r="F1243" t="inlineStr">
        <is>
          <t>India</t>
        </is>
      </c>
      <c r="G1243" t="inlineStr">
        <is>
          <t>Arab Light</t>
        </is>
      </c>
      <c r="H1243" t="inlineStr">
        <is>
          <t>Spot</t>
        </is>
      </c>
      <c r="I1243" t="inlineStr">
        <is>
          <t>Trader</t>
        </is>
      </c>
      <c r="J1243" t="inlineStr">
        <is>
          <t>Liam O'Brien</t>
        </is>
      </c>
      <c r="K1243" s="70" t="n">
        <v>1827840</v>
      </c>
      <c r="L1243" s="71" t="n">
        <v>88.33</v>
      </c>
      <c r="M1243" s="71" t="n">
        <v>161453107.2</v>
      </c>
      <c r="N1243" s="71" t="n">
        <v>0</v>
      </c>
      <c r="O1243" s="71" t="n">
        <v>161453107.2</v>
      </c>
      <c r="P1243" s="71" t="n">
        <v>33347300.88</v>
      </c>
      <c r="Q1243" s="71" t="n">
        <v>128105806.32</v>
      </c>
      <c r="R1243" t="inlineStr">
        <is>
          <t>Crude</t>
        </is>
      </c>
      <c r="S1243" t="inlineStr">
        <is>
          <t>Yes</t>
        </is>
      </c>
      <c r="T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SA101235</t>
        </is>
      </c>
      <c r="B1244" s="68" t="n">
        <v>45839</v>
      </c>
      <c r="C1244" s="69" t="n">
        <v>2025</v>
      </c>
      <c r="D1244" t="inlineStr">
        <is>
          <t>Jul</t>
        </is>
      </c>
      <c r="E1244" t="inlineStr">
        <is>
          <t>North America</t>
        </is>
      </c>
      <c r="F1244" t="inlineStr">
        <is>
          <t>USA</t>
        </is>
      </c>
      <c r="G1244" t="inlineStr">
        <is>
          <t>Jet fuel</t>
        </is>
      </c>
      <c r="H1244" t="inlineStr">
        <is>
          <t>Term contract</t>
        </is>
      </c>
      <c r="I1244" t="inlineStr">
        <is>
          <t>National oil company</t>
        </is>
      </c>
      <c r="J1244" t="inlineStr">
        <is>
          <t>Ana Costa</t>
        </is>
      </c>
      <c r="K1244" s="70" t="n">
        <v>270300</v>
      </c>
      <c r="L1244" s="71" t="n">
        <v>99.31</v>
      </c>
      <c r="M1244" s="71" t="n">
        <v>26843493</v>
      </c>
      <c r="N1244" s="71" t="n">
        <v>0</v>
      </c>
      <c r="O1244" s="71" t="n">
        <v>26843493</v>
      </c>
      <c r="P1244" s="71" t="n">
        <v>19885659.58</v>
      </c>
      <c r="Q1244" s="71" t="n">
        <v>6957833.42</v>
      </c>
      <c r="R1244" t="inlineStr">
        <is>
          <t>Refined</t>
        </is>
      </c>
      <c r="S1244" t="inlineStr">
        <is>
          <t>Yes</t>
        </is>
      </c>
      <c r="T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SA101236</t>
        </is>
      </c>
      <c r="B1245" s="68" t="n">
        <v>45839</v>
      </c>
      <c r="C1245" s="69" t="n">
        <v>2025</v>
      </c>
      <c r="D1245" t="inlineStr">
        <is>
          <t>Jul</t>
        </is>
      </c>
      <c r="E1245" t="inlineStr">
        <is>
          <t>Asia</t>
        </is>
      </c>
      <c r="F1245" t="inlineStr">
        <is>
          <t>India</t>
        </is>
      </c>
      <c r="G1245" t="inlineStr">
        <is>
          <t>Arab Light</t>
        </is>
      </c>
      <c r="H1245" t="inlineStr">
        <is>
          <t>Term contract</t>
        </is>
      </c>
      <c r="I1245" t="inlineStr">
        <is>
          <t>Refiner</t>
        </is>
      </c>
      <c r="J1245" t="inlineStr">
        <is>
          <t>Ravindra Patil</t>
        </is>
      </c>
      <c r="K1245" s="70" t="n">
        <v>1074060</v>
      </c>
      <c r="L1245" s="71" t="n">
        <v>90.06999999999999</v>
      </c>
      <c r="M1245" s="71" t="n">
        <v>96740584.2</v>
      </c>
      <c r="N1245" s="71" t="n">
        <v>967405.84</v>
      </c>
      <c r="O1245" s="71" t="n">
        <v>95773178.36</v>
      </c>
      <c r="P1245" s="71" t="n">
        <v>18671704.69</v>
      </c>
      <c r="Q1245" s="71" t="n">
        <v>77101473.67</v>
      </c>
      <c r="R1245" t="inlineStr">
        <is>
          <t>Crude</t>
        </is>
      </c>
      <c r="S1245" t="inlineStr">
        <is>
          <t>Yes</t>
        </is>
      </c>
      <c r="T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SA101237</t>
        </is>
      </c>
      <c r="B1246" s="68" t="n">
        <v>45839</v>
      </c>
      <c r="C1246" s="69" t="n">
        <v>2025</v>
      </c>
      <c r="D1246" t="inlineStr">
        <is>
          <t>Jul</t>
        </is>
      </c>
      <c r="E1246" t="inlineStr">
        <is>
          <t>Asia</t>
        </is>
      </c>
      <c r="F1246" t="inlineStr">
        <is>
          <t>South Korea</t>
        </is>
      </c>
      <c r="G1246" t="inlineStr">
        <is>
          <t>Arab Light</t>
        </is>
      </c>
      <c r="H1246" t="inlineStr">
        <is>
          <t>Spot</t>
        </is>
      </c>
      <c r="I1246" t="inlineStr">
        <is>
          <t>Refiner</t>
        </is>
      </c>
      <c r="J1246" t="inlineStr">
        <is>
          <t>Fatima Al-Saud</t>
        </is>
      </c>
      <c r="K1246" s="70" t="n">
        <v>1866600</v>
      </c>
      <c r="L1246" s="71" t="n">
        <v>88.29000000000001</v>
      </c>
      <c r="M1246" s="71" t="n">
        <v>164802114</v>
      </c>
      <c r="N1246" s="71" t="n">
        <v>1648021.14</v>
      </c>
      <c r="O1246" s="71" t="n">
        <v>163154092.86</v>
      </c>
      <c r="P1246" s="71" t="n">
        <v>33933744.36</v>
      </c>
      <c r="Q1246" s="71" t="n">
        <v>129220348.5</v>
      </c>
      <c r="R1246" t="inlineStr">
        <is>
          <t>Crude</t>
        </is>
      </c>
      <c r="S1246" t="inlineStr">
        <is>
          <t>Yes</t>
        </is>
      </c>
      <c r="T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SA101238</t>
        </is>
      </c>
      <c r="B1247" s="68" t="n">
        <v>45839</v>
      </c>
      <c r="C1247" s="69" t="n">
        <v>2025</v>
      </c>
      <c r="D1247" t="inlineStr">
        <is>
          <t>Jul</t>
        </is>
      </c>
      <c r="E1247" t="inlineStr">
        <is>
          <t>Middle East</t>
        </is>
      </c>
      <c r="F1247" t="inlineStr">
        <is>
          <t>Bahrain</t>
        </is>
      </c>
      <c r="G1247" t="inlineStr">
        <is>
          <t>Arab Medium</t>
        </is>
      </c>
      <c r="H1247" t="inlineStr">
        <is>
          <t>Spot</t>
        </is>
      </c>
      <c r="I1247" t="inlineStr">
        <is>
          <t>Refiner</t>
        </is>
      </c>
      <c r="J1247" t="inlineStr">
        <is>
          <t>Olivia Brown</t>
        </is>
      </c>
      <c r="K1247" s="70" t="n">
        <v>1416780</v>
      </c>
      <c r="L1247" s="71" t="n">
        <v>81.91</v>
      </c>
      <c r="M1247" s="71" t="n">
        <v>116048449.8</v>
      </c>
      <c r="N1247" s="71" t="n">
        <v>0</v>
      </c>
      <c r="O1247" s="71" t="n">
        <v>116048449.8</v>
      </c>
      <c r="P1247" s="71" t="n">
        <v>23973467.46</v>
      </c>
      <c r="Q1247" s="71" t="n">
        <v>92074982.34</v>
      </c>
      <c r="R1247" t="inlineStr">
        <is>
          <t>Crude</t>
        </is>
      </c>
      <c r="S1247" t="inlineStr">
        <is>
          <t>Yes</t>
        </is>
      </c>
      <c r="T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SA101239</t>
        </is>
      </c>
      <c r="B1248" s="68" t="n">
        <v>45840</v>
      </c>
      <c r="C1248" s="69" t="n">
        <v>2025</v>
      </c>
      <c r="D1248" t="inlineStr">
        <is>
          <t>Jul</t>
        </is>
      </c>
      <c r="E1248" t="inlineStr">
        <is>
          <t>Asia</t>
        </is>
      </c>
      <c r="F1248" t="inlineStr">
        <is>
          <t>South Korea</t>
        </is>
      </c>
      <c r="G1248" t="inlineStr">
        <is>
          <t>Arab Light</t>
        </is>
      </c>
      <c r="H1248" t="inlineStr">
        <is>
          <t>Term contract</t>
        </is>
      </c>
      <c r="I1248" t="inlineStr">
        <is>
          <t>Refiner</t>
        </is>
      </c>
      <c r="J1248" t="inlineStr">
        <is>
          <t>Zoya Ahmed</t>
        </is>
      </c>
      <c r="K1248" s="70" t="n">
        <v>721140</v>
      </c>
      <c r="L1248" s="71" t="n">
        <v>83.2</v>
      </c>
      <c r="M1248" s="71" t="n">
        <v>59998848</v>
      </c>
      <c r="N1248" s="71" t="n">
        <v>1199976.96</v>
      </c>
      <c r="O1248" s="71" t="n">
        <v>58798871.04</v>
      </c>
      <c r="P1248" s="71" t="n">
        <v>13260754.69</v>
      </c>
      <c r="Q1248" s="71" t="n">
        <v>45538116.35</v>
      </c>
      <c r="R1248" t="inlineStr">
        <is>
          <t>Crude</t>
        </is>
      </c>
      <c r="S1248" t="inlineStr">
        <is>
          <t>Yes</t>
        </is>
      </c>
      <c r="T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SA101240</t>
        </is>
      </c>
      <c r="B1249" s="68" t="n">
        <v>45840</v>
      </c>
      <c r="C1249" s="69" t="n">
        <v>2025</v>
      </c>
      <c r="D1249" t="inlineStr">
        <is>
          <t>Jul</t>
        </is>
      </c>
      <c r="E1249" t="inlineStr">
        <is>
          <t>Middle East</t>
        </is>
      </c>
      <c r="F1249" t="inlineStr">
        <is>
          <t>Bahrain</t>
        </is>
      </c>
      <c r="G1249" t="inlineStr">
        <is>
          <t>Diesel</t>
        </is>
      </c>
      <c r="H1249" t="inlineStr">
        <is>
          <t>Term contract</t>
        </is>
      </c>
      <c r="I1249" t="inlineStr">
        <is>
          <t>National oil company</t>
        </is>
      </c>
      <c r="J1249" t="inlineStr">
        <is>
          <t>Priya Nair</t>
        </is>
      </c>
      <c r="K1249" s="70" t="n">
        <v>549780</v>
      </c>
      <c r="L1249" s="71" t="n">
        <v>101.19</v>
      </c>
      <c r="M1249" s="71" t="n">
        <v>55632238.2</v>
      </c>
      <c r="N1249" s="71" t="n">
        <v>0</v>
      </c>
      <c r="O1249" s="71" t="n">
        <v>55632238.2</v>
      </c>
      <c r="P1249" s="71" t="n">
        <v>39924837.61</v>
      </c>
      <c r="Q1249" s="71" t="n">
        <v>15707400.59</v>
      </c>
      <c r="R1249" t="inlineStr">
        <is>
          <t>Refined</t>
        </is>
      </c>
      <c r="S1249" t="inlineStr">
        <is>
          <t>Yes</t>
        </is>
      </c>
      <c r="T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SA101241</t>
        </is>
      </c>
      <c r="B1250" s="68" t="n">
        <v>45840</v>
      </c>
      <c r="C1250" s="69" t="n">
        <v>2025</v>
      </c>
      <c r="D1250" t="inlineStr">
        <is>
          <t>Jul</t>
        </is>
      </c>
      <c r="E1250" t="inlineStr">
        <is>
          <t>Asia</t>
        </is>
      </c>
      <c r="F1250" t="inlineStr">
        <is>
          <t>China</t>
        </is>
      </c>
      <c r="G1250" t="inlineStr">
        <is>
          <t>Arab Heavy</t>
        </is>
      </c>
      <c r="H1250" t="inlineStr">
        <is>
          <t>Term contract</t>
        </is>
      </c>
      <c r="I1250" t="inlineStr">
        <is>
          <t>Refiner</t>
        </is>
      </c>
      <c r="J1250" t="inlineStr">
        <is>
          <t>Amir Khan</t>
        </is>
      </c>
      <c r="K1250" s="70" t="n">
        <v>869040</v>
      </c>
      <c r="L1250" s="71" t="n">
        <v>75.09999999999999</v>
      </c>
      <c r="M1250" s="71" t="n">
        <v>65264904</v>
      </c>
      <c r="N1250" s="71" t="n">
        <v>0</v>
      </c>
      <c r="O1250" s="71" t="n">
        <v>65264904</v>
      </c>
      <c r="P1250" s="71" t="n">
        <v>15517428.1</v>
      </c>
      <c r="Q1250" s="71" t="n">
        <v>49747475.9</v>
      </c>
      <c r="R1250" t="inlineStr">
        <is>
          <t>Crude</t>
        </is>
      </c>
      <c r="S1250" t="inlineStr">
        <is>
          <t>Yes</t>
        </is>
      </c>
      <c r="T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SA101242</t>
        </is>
      </c>
      <c r="B1251" s="68" t="n">
        <v>45840</v>
      </c>
      <c r="C1251" s="69" t="n">
        <v>2025</v>
      </c>
      <c r="D1251" t="inlineStr">
        <is>
          <t>Jul</t>
        </is>
      </c>
      <c r="E1251" t="inlineStr">
        <is>
          <t>Asia</t>
        </is>
      </c>
      <c r="F1251" t="inlineStr">
        <is>
          <t>South Korea</t>
        </is>
      </c>
      <c r="G1251" t="inlineStr">
        <is>
          <t>Arab Light</t>
        </is>
      </c>
      <c r="H1251" t="inlineStr">
        <is>
          <t>Spot</t>
        </is>
      </c>
      <c r="I1251" t="inlineStr">
        <is>
          <t>Refiner</t>
        </is>
      </c>
      <c r="J1251" t="inlineStr">
        <is>
          <t>Ana Costa</t>
        </is>
      </c>
      <c r="K1251" s="70" t="n">
        <v>311100</v>
      </c>
      <c r="L1251" s="71" t="n">
        <v>79.37</v>
      </c>
      <c r="M1251" s="71" t="n">
        <v>24692007</v>
      </c>
      <c r="N1251" s="71" t="n">
        <v>246920.07</v>
      </c>
      <c r="O1251" s="71" t="n">
        <v>24445086.93</v>
      </c>
      <c r="P1251" s="71" t="n">
        <v>5819895.84</v>
      </c>
      <c r="Q1251" s="71" t="n">
        <v>18625191.09</v>
      </c>
      <c r="R1251" t="inlineStr">
        <is>
          <t>Crude</t>
        </is>
      </c>
      <c r="S1251" t="inlineStr">
        <is>
          <t>Yes</t>
        </is>
      </c>
      <c r="T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SA101243</t>
        </is>
      </c>
      <c r="B1252" s="68" t="n">
        <v>45840</v>
      </c>
      <c r="C1252" s="69" t="n">
        <v>2025</v>
      </c>
      <c r="D1252" t="inlineStr">
        <is>
          <t>Jul</t>
        </is>
      </c>
      <c r="E1252" t="inlineStr">
        <is>
          <t>North America</t>
        </is>
      </c>
      <c r="F1252" t="inlineStr">
        <is>
          <t>USA</t>
        </is>
      </c>
      <c r="G1252" t="inlineStr">
        <is>
          <t>Arab Light</t>
        </is>
      </c>
      <c r="H1252" t="inlineStr">
        <is>
          <t>Term contract</t>
        </is>
      </c>
      <c r="I1252" t="inlineStr">
        <is>
          <t>Refiner</t>
        </is>
      </c>
      <c r="J1252" t="inlineStr">
        <is>
          <t>Amir Khan</t>
        </is>
      </c>
      <c r="K1252" s="70" t="n">
        <v>408000</v>
      </c>
      <c r="L1252" s="71" t="n">
        <v>83.52</v>
      </c>
      <c r="M1252" s="71" t="n">
        <v>34076160</v>
      </c>
      <c r="N1252" s="71" t="n">
        <v>0</v>
      </c>
      <c r="O1252" s="71" t="n">
        <v>34076160</v>
      </c>
      <c r="P1252" s="71" t="n">
        <v>7267632.7</v>
      </c>
      <c r="Q1252" s="71" t="n">
        <v>26808527.3</v>
      </c>
      <c r="R1252" t="inlineStr">
        <is>
          <t>Crude</t>
        </is>
      </c>
      <c r="S1252" t="inlineStr">
        <is>
          <t>Yes</t>
        </is>
      </c>
      <c r="T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SA101244</t>
        </is>
      </c>
      <c r="B1253" s="68" t="n">
        <v>45840</v>
      </c>
      <c r="C1253" s="69" t="n">
        <v>2025</v>
      </c>
      <c r="D1253" t="inlineStr">
        <is>
          <t>Jul</t>
        </is>
      </c>
      <c r="E1253" t="inlineStr">
        <is>
          <t>North America</t>
        </is>
      </c>
      <c r="F1253" t="inlineStr">
        <is>
          <t>USA</t>
        </is>
      </c>
      <c r="G1253" t="inlineStr">
        <is>
          <t>Jet fuel</t>
        </is>
      </c>
      <c r="H1253" t="inlineStr">
        <is>
          <t>Spot</t>
        </is>
      </c>
      <c r="I1253" t="inlineStr">
        <is>
          <t>National oil company</t>
        </is>
      </c>
      <c r="J1253" t="inlineStr">
        <is>
          <t>Amir Khan</t>
        </is>
      </c>
      <c r="K1253" s="70" t="n">
        <v>459000</v>
      </c>
      <c r="L1253" s="71" t="n">
        <v>93.14</v>
      </c>
      <c r="M1253" s="71" t="n">
        <v>42751260</v>
      </c>
      <c r="N1253" s="71" t="n">
        <v>427512.6</v>
      </c>
      <c r="O1253" s="71" t="n">
        <v>42323747.4</v>
      </c>
      <c r="P1253" s="71" t="n">
        <v>34659367.92</v>
      </c>
      <c r="Q1253" s="71" t="n">
        <v>7664379.48</v>
      </c>
      <c r="R1253" t="inlineStr">
        <is>
          <t>Refined</t>
        </is>
      </c>
      <c r="S1253" t="inlineStr">
        <is>
          <t>Yes</t>
        </is>
      </c>
      <c r="T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SA101245</t>
        </is>
      </c>
      <c r="B1254" s="68" t="n">
        <v>45840</v>
      </c>
      <c r="C1254" s="69" t="n">
        <v>2025</v>
      </c>
      <c r="D1254" t="inlineStr">
        <is>
          <t>Jul</t>
        </is>
      </c>
      <c r="E1254" t="inlineStr">
        <is>
          <t>Europe</t>
        </is>
      </c>
      <c r="F1254" t="inlineStr">
        <is>
          <t>Italy</t>
        </is>
      </c>
      <c r="G1254" t="inlineStr">
        <is>
          <t>Arab Light</t>
        </is>
      </c>
      <c r="H1254" t="inlineStr">
        <is>
          <t>Term contract</t>
        </is>
      </c>
      <c r="I1254" t="inlineStr">
        <is>
          <t>Trader</t>
        </is>
      </c>
      <c r="J1254" t="inlineStr">
        <is>
          <t>Sophie Müller</t>
        </is>
      </c>
      <c r="K1254" s="70" t="n">
        <v>2003280</v>
      </c>
      <c r="L1254" s="71" t="n">
        <v>74.29000000000001</v>
      </c>
      <c r="M1254" s="71" t="n">
        <v>148823671.2</v>
      </c>
      <c r="N1254" s="71" t="n">
        <v>1488236.71</v>
      </c>
      <c r="O1254" s="71" t="n">
        <v>147335434.49</v>
      </c>
      <c r="P1254" s="71" t="n">
        <v>35419524.51</v>
      </c>
      <c r="Q1254" s="71" t="n">
        <v>111915909.98</v>
      </c>
      <c r="R1254" t="inlineStr">
        <is>
          <t>Crude</t>
        </is>
      </c>
      <c r="S1254" t="inlineStr">
        <is>
          <t>Yes</t>
        </is>
      </c>
      <c r="T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SA101246</t>
        </is>
      </c>
      <c r="B1255" s="68" t="n">
        <v>45841</v>
      </c>
      <c r="C1255" s="69" t="n">
        <v>2025</v>
      </c>
      <c r="D1255" t="inlineStr">
        <is>
          <t>Jul</t>
        </is>
      </c>
      <c r="E1255" t="inlineStr">
        <is>
          <t>Asia</t>
        </is>
      </c>
      <c r="F1255" t="inlineStr">
        <is>
          <t>Japan</t>
        </is>
      </c>
      <c r="G1255" t="inlineStr">
        <is>
          <t>Arab Light</t>
        </is>
      </c>
      <c r="H1255" t="inlineStr">
        <is>
          <t>Term contract</t>
        </is>
      </c>
      <c r="I1255" t="inlineStr">
        <is>
          <t>Refiner</t>
        </is>
      </c>
      <c r="J1255" t="inlineStr">
        <is>
          <t>Liam O'Brien</t>
        </is>
      </c>
      <c r="K1255" s="70" t="n">
        <v>2031840</v>
      </c>
      <c r="L1255" s="71" t="n">
        <v>88.77</v>
      </c>
      <c r="M1255" s="71" t="n">
        <v>180366436.8</v>
      </c>
      <c r="N1255" s="71" t="n">
        <v>0</v>
      </c>
      <c r="O1255" s="71" t="n">
        <v>180366436.8</v>
      </c>
      <c r="P1255" s="71" t="n">
        <v>36195485.42</v>
      </c>
      <c r="Q1255" s="71" t="n">
        <v>144170951.38</v>
      </c>
      <c r="R1255" t="inlineStr">
        <is>
          <t>Crude</t>
        </is>
      </c>
      <c r="S1255" t="inlineStr">
        <is>
          <t>Yes</t>
        </is>
      </c>
      <c r="T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SA101247</t>
        </is>
      </c>
      <c r="B1256" s="68" t="n">
        <v>45841</v>
      </c>
      <c r="C1256" s="69" t="n">
        <v>2025</v>
      </c>
      <c r="D1256" t="inlineStr">
        <is>
          <t>Jul</t>
        </is>
      </c>
      <c r="E1256" t="inlineStr">
        <is>
          <t>Asia</t>
        </is>
      </c>
      <c r="F1256" t="inlineStr">
        <is>
          <t>China</t>
        </is>
      </c>
      <c r="G1256" t="inlineStr">
        <is>
          <t>Arab Heavy</t>
        </is>
      </c>
      <c r="H1256" t="inlineStr">
        <is>
          <t>Spot</t>
        </is>
      </c>
      <c r="I1256" t="inlineStr">
        <is>
          <t>Trader</t>
        </is>
      </c>
      <c r="J1256" t="inlineStr">
        <is>
          <t>Aisha Bello</t>
        </is>
      </c>
      <c r="K1256" s="70" t="n">
        <v>1653420</v>
      </c>
      <c r="L1256" s="71" t="n">
        <v>78.58</v>
      </c>
      <c r="M1256" s="71" t="n">
        <v>129925743.6</v>
      </c>
      <c r="N1256" s="71" t="n">
        <v>0</v>
      </c>
      <c r="O1256" s="71" t="n">
        <v>129925743.6</v>
      </c>
      <c r="P1256" s="71" t="n">
        <v>28774860.53</v>
      </c>
      <c r="Q1256" s="71" t="n">
        <v>101150883.07</v>
      </c>
      <c r="R1256" t="inlineStr">
        <is>
          <t>Crude</t>
        </is>
      </c>
      <c r="S1256" t="inlineStr">
        <is>
          <t>Yes</t>
        </is>
      </c>
      <c r="T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SA101248</t>
        </is>
      </c>
      <c r="B1257" s="68" t="n">
        <v>45841</v>
      </c>
      <c r="C1257" s="69" t="n">
        <v>2025</v>
      </c>
      <c r="D1257" t="inlineStr">
        <is>
          <t>Jul</t>
        </is>
      </c>
      <c r="E1257" t="inlineStr">
        <is>
          <t>Asia</t>
        </is>
      </c>
      <c r="F1257" t="inlineStr">
        <is>
          <t>India</t>
        </is>
      </c>
      <c r="G1257" t="inlineStr">
        <is>
          <t>Arab Extra Light</t>
        </is>
      </c>
      <c r="H1257" t="inlineStr">
        <is>
          <t>Term contract</t>
        </is>
      </c>
      <c r="I1257" t="inlineStr">
        <is>
          <t>Trader</t>
        </is>
      </c>
      <c r="J1257" t="inlineStr">
        <is>
          <t>Yuki Sato</t>
        </is>
      </c>
      <c r="K1257" s="70" t="n">
        <v>1906380</v>
      </c>
      <c r="L1257" s="71" t="n">
        <v>86.48</v>
      </c>
      <c r="M1257" s="71" t="n">
        <v>164863742.4</v>
      </c>
      <c r="N1257" s="71" t="n">
        <v>0</v>
      </c>
      <c r="O1257" s="71" t="n">
        <v>164863742.4</v>
      </c>
      <c r="P1257" s="71" t="n">
        <v>36568134.61</v>
      </c>
      <c r="Q1257" s="71" t="n">
        <v>128295607.79</v>
      </c>
      <c r="R1257" t="inlineStr">
        <is>
          <t>Crude</t>
        </is>
      </c>
      <c r="S1257" t="inlineStr">
        <is>
          <t>Yes</t>
        </is>
      </c>
      <c r="T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SA101249</t>
        </is>
      </c>
      <c r="B1258" s="68" t="n">
        <v>45841</v>
      </c>
      <c r="C1258" s="69" t="n">
        <v>2025</v>
      </c>
      <c r="D1258" t="inlineStr">
        <is>
          <t>Jul</t>
        </is>
      </c>
      <c r="E1258" t="inlineStr">
        <is>
          <t>Middle East</t>
        </is>
      </c>
      <c r="F1258" t="inlineStr">
        <is>
          <t>Saudi Arabia</t>
        </is>
      </c>
      <c r="G1258" t="inlineStr">
        <is>
          <t>Arab Light</t>
        </is>
      </c>
      <c r="H1258" t="inlineStr">
        <is>
          <t>Domestic</t>
        </is>
      </c>
      <c r="I1258" t="inlineStr">
        <is>
          <t>Refiner</t>
        </is>
      </c>
      <c r="J1258" t="inlineStr">
        <is>
          <t>Amir Khan</t>
        </is>
      </c>
      <c r="K1258" s="70" t="n">
        <v>730320</v>
      </c>
      <c r="L1258" s="71" t="n">
        <v>81.89</v>
      </c>
      <c r="M1258" s="71" t="n">
        <v>59805904.8</v>
      </c>
      <c r="N1258" s="71" t="n">
        <v>1196118.1</v>
      </c>
      <c r="O1258" s="71" t="n">
        <v>58609786.7</v>
      </c>
      <c r="P1258" s="71" t="n">
        <v>13699621.62</v>
      </c>
      <c r="Q1258" s="71" t="n">
        <v>44910165.08</v>
      </c>
      <c r="R1258" t="inlineStr">
        <is>
          <t>Crude</t>
        </is>
      </c>
      <c r="S1258" t="inlineStr">
        <is>
          <t>No</t>
        </is>
      </c>
      <c r="T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SA101250</t>
        </is>
      </c>
      <c r="B1259" s="68" t="n">
        <v>45841</v>
      </c>
      <c r="C1259" s="69" t="n">
        <v>2025</v>
      </c>
      <c r="D1259" t="inlineStr">
        <is>
          <t>Jul</t>
        </is>
      </c>
      <c r="E1259" t="inlineStr">
        <is>
          <t>Asia</t>
        </is>
      </c>
      <c r="F1259" t="inlineStr">
        <is>
          <t>Japan</t>
        </is>
      </c>
      <c r="G1259" t="inlineStr">
        <is>
          <t>Diesel</t>
        </is>
      </c>
      <c r="H1259" t="inlineStr">
        <is>
          <t>Term contract</t>
        </is>
      </c>
      <c r="I1259" t="inlineStr">
        <is>
          <t>National oil company</t>
        </is>
      </c>
      <c r="J1259" t="inlineStr">
        <is>
          <t>Sara Rossi</t>
        </is>
      </c>
      <c r="K1259" s="70" t="n">
        <v>575280</v>
      </c>
      <c r="L1259" s="71" t="n">
        <v>94.28</v>
      </c>
      <c r="M1259" s="71" t="n">
        <v>54237398.4</v>
      </c>
      <c r="N1259" s="71" t="n">
        <v>1084747.97</v>
      </c>
      <c r="O1259" s="71" t="n">
        <v>53152650.43</v>
      </c>
      <c r="P1259" s="71" t="n">
        <v>40413217.89</v>
      </c>
      <c r="Q1259" s="71" t="n">
        <v>12739432.54</v>
      </c>
      <c r="R1259" t="inlineStr">
        <is>
          <t>Refined</t>
        </is>
      </c>
      <c r="S1259" t="inlineStr">
        <is>
          <t>Yes</t>
        </is>
      </c>
      <c r="T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SA101251</t>
        </is>
      </c>
      <c r="B1260" s="68" t="n">
        <v>45841</v>
      </c>
      <c r="C1260" s="69" t="n">
        <v>2025</v>
      </c>
      <c r="D1260" t="inlineStr">
        <is>
          <t>Jul</t>
        </is>
      </c>
      <c r="E1260" t="inlineStr">
        <is>
          <t>Middle East</t>
        </is>
      </c>
      <c r="F1260" t="inlineStr">
        <is>
          <t>UAE</t>
        </is>
      </c>
      <c r="G1260" t="inlineStr">
        <is>
          <t>Arab Light</t>
        </is>
      </c>
      <c r="H1260" t="inlineStr">
        <is>
          <t>Term contract</t>
        </is>
      </c>
      <c r="I1260" t="inlineStr">
        <is>
          <t>National oil company</t>
        </is>
      </c>
      <c r="J1260" t="inlineStr">
        <is>
          <t>Yuki Sato</t>
        </is>
      </c>
      <c r="K1260" s="70" t="n">
        <v>1009800</v>
      </c>
      <c r="L1260" s="71" t="n">
        <v>77.55</v>
      </c>
      <c r="M1260" s="71" t="n">
        <v>78309990</v>
      </c>
      <c r="N1260" s="71" t="n">
        <v>783099.9</v>
      </c>
      <c r="O1260" s="71" t="n">
        <v>77526890.09999999</v>
      </c>
      <c r="P1260" s="71" t="n">
        <v>18229417.87</v>
      </c>
      <c r="Q1260" s="71" t="n">
        <v>59297472.23</v>
      </c>
      <c r="R1260" t="inlineStr">
        <is>
          <t>Crude</t>
        </is>
      </c>
      <c r="S1260" t="inlineStr">
        <is>
          <t>Yes</t>
        </is>
      </c>
      <c r="T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SA101252</t>
        </is>
      </c>
      <c r="B1261" s="68" t="n">
        <v>45841</v>
      </c>
      <c r="C1261" s="69" t="n">
        <v>2025</v>
      </c>
      <c r="D1261" t="inlineStr">
        <is>
          <t>Jul</t>
        </is>
      </c>
      <c r="E1261" t="inlineStr">
        <is>
          <t>Middle East</t>
        </is>
      </c>
      <c r="F1261" t="inlineStr">
        <is>
          <t>Bahrain</t>
        </is>
      </c>
      <c r="G1261" t="inlineStr">
        <is>
          <t>Jet fuel</t>
        </is>
      </c>
      <c r="H1261" t="inlineStr">
        <is>
          <t>Term contract</t>
        </is>
      </c>
      <c r="I1261" t="inlineStr">
        <is>
          <t>Trader</t>
        </is>
      </c>
      <c r="J1261" t="inlineStr">
        <is>
          <t>Lucas Martin</t>
        </is>
      </c>
      <c r="K1261" s="70" t="n">
        <v>368220</v>
      </c>
      <c r="L1261" s="71" t="n">
        <v>100.54</v>
      </c>
      <c r="M1261" s="71" t="n">
        <v>37020838.8</v>
      </c>
      <c r="N1261" s="71" t="n">
        <v>0</v>
      </c>
      <c r="O1261" s="71" t="n">
        <v>37020838.8</v>
      </c>
      <c r="P1261" s="71" t="n">
        <v>27023075.73</v>
      </c>
      <c r="Q1261" s="71" t="n">
        <v>9997763.07</v>
      </c>
      <c r="R1261" t="inlineStr">
        <is>
          <t>Refined</t>
        </is>
      </c>
      <c r="S1261" t="inlineStr">
        <is>
          <t>Yes</t>
        </is>
      </c>
      <c r="T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SA101253</t>
        </is>
      </c>
      <c r="B1262" s="68" t="n">
        <v>45842</v>
      </c>
      <c r="C1262" s="69" t="n">
        <v>2025</v>
      </c>
      <c r="D1262" t="inlineStr">
        <is>
          <t>Jul</t>
        </is>
      </c>
      <c r="E1262" t="inlineStr">
        <is>
          <t>Asia</t>
        </is>
      </c>
      <c r="F1262" t="inlineStr">
        <is>
          <t>China</t>
        </is>
      </c>
      <c r="G1262" t="inlineStr">
        <is>
          <t>Arab Medium</t>
        </is>
      </c>
      <c r="H1262" t="inlineStr">
        <is>
          <t>Spot</t>
        </is>
      </c>
      <c r="I1262" t="inlineStr">
        <is>
          <t>Trader</t>
        </is>
      </c>
      <c r="J1262" t="inlineStr">
        <is>
          <t>Fatima Al-Saud</t>
        </is>
      </c>
      <c r="K1262" s="70" t="n">
        <v>881280</v>
      </c>
      <c r="L1262" s="71" t="n">
        <v>77.47</v>
      </c>
      <c r="M1262" s="71" t="n">
        <v>68272761.59999999</v>
      </c>
      <c r="N1262" s="71" t="n">
        <v>0</v>
      </c>
      <c r="O1262" s="71" t="n">
        <v>68272761.59999999</v>
      </c>
      <c r="P1262" s="71" t="n">
        <v>15309445.59</v>
      </c>
      <c r="Q1262" s="71" t="n">
        <v>52963316.01</v>
      </c>
      <c r="R1262" t="inlineStr">
        <is>
          <t>Crude</t>
        </is>
      </c>
      <c r="S1262" t="inlineStr">
        <is>
          <t>Yes</t>
        </is>
      </c>
      <c r="T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SA101254</t>
        </is>
      </c>
      <c r="B1263" s="68" t="n">
        <v>45842</v>
      </c>
      <c r="C1263" s="69" t="n">
        <v>2025</v>
      </c>
      <c r="D1263" t="inlineStr">
        <is>
          <t>Jul</t>
        </is>
      </c>
      <c r="E1263" t="inlineStr">
        <is>
          <t>Asia</t>
        </is>
      </c>
      <c r="F1263" t="inlineStr">
        <is>
          <t>China</t>
        </is>
      </c>
      <c r="G1263" t="inlineStr">
        <is>
          <t>Arab Light</t>
        </is>
      </c>
      <c r="H1263" t="inlineStr">
        <is>
          <t>Spot</t>
        </is>
      </c>
      <c r="I1263" t="inlineStr">
        <is>
          <t>National oil company</t>
        </is>
      </c>
      <c r="J1263" t="inlineStr">
        <is>
          <t>Shraddha Kulkarni</t>
        </is>
      </c>
      <c r="K1263" s="70" t="n">
        <v>1925760</v>
      </c>
      <c r="L1263" s="71" t="n">
        <v>84.43000000000001</v>
      </c>
      <c r="M1263" s="71" t="n">
        <v>162591916.8</v>
      </c>
      <c r="N1263" s="71" t="n">
        <v>3251838.34</v>
      </c>
      <c r="O1263" s="71" t="n">
        <v>159340078.46</v>
      </c>
      <c r="P1263" s="71" t="n">
        <v>34991026.75</v>
      </c>
      <c r="Q1263" s="71" t="n">
        <v>124349051.71</v>
      </c>
      <c r="R1263" t="inlineStr">
        <is>
          <t>Crude</t>
        </is>
      </c>
      <c r="S1263" t="inlineStr">
        <is>
          <t>Yes</t>
        </is>
      </c>
      <c r="T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SA101255</t>
        </is>
      </c>
      <c r="B1264" s="68" t="n">
        <v>45842</v>
      </c>
      <c r="C1264" s="69" t="n">
        <v>2025</v>
      </c>
      <c r="D1264" t="inlineStr">
        <is>
          <t>Jul</t>
        </is>
      </c>
      <c r="E1264" t="inlineStr">
        <is>
          <t>Asia</t>
        </is>
      </c>
      <c r="F1264" t="inlineStr">
        <is>
          <t>China</t>
        </is>
      </c>
      <c r="G1264" t="inlineStr">
        <is>
          <t>Arab Medium</t>
        </is>
      </c>
      <c r="H1264" t="inlineStr">
        <is>
          <t>Term contract</t>
        </is>
      </c>
      <c r="I1264" t="inlineStr">
        <is>
          <t>Refiner</t>
        </is>
      </c>
      <c r="J1264" t="inlineStr">
        <is>
          <t>Mei Lin</t>
        </is>
      </c>
      <c r="K1264" s="70" t="n">
        <v>640560</v>
      </c>
      <c r="L1264" s="71" t="n">
        <v>83.45999999999999</v>
      </c>
      <c r="M1264" s="71" t="n">
        <v>53461137.6</v>
      </c>
      <c r="N1264" s="71" t="n">
        <v>0</v>
      </c>
      <c r="O1264" s="71" t="n">
        <v>53461137.6</v>
      </c>
      <c r="P1264" s="71" t="n">
        <v>11297911.31</v>
      </c>
      <c r="Q1264" s="71" t="n">
        <v>42163226.29</v>
      </c>
      <c r="R1264" t="inlineStr">
        <is>
          <t>Crude</t>
        </is>
      </c>
      <c r="S1264" t="inlineStr">
        <is>
          <t>Yes</t>
        </is>
      </c>
      <c r="T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SA101256</t>
        </is>
      </c>
      <c r="B1265" s="68" t="n">
        <v>45842</v>
      </c>
      <c r="C1265" s="69" t="n">
        <v>2025</v>
      </c>
      <c r="D1265" t="inlineStr">
        <is>
          <t>Jul</t>
        </is>
      </c>
      <c r="E1265" t="inlineStr">
        <is>
          <t>North America</t>
        </is>
      </c>
      <c r="F1265" t="inlineStr">
        <is>
          <t>USA</t>
        </is>
      </c>
      <c r="G1265" t="inlineStr">
        <is>
          <t>Arab Medium</t>
        </is>
      </c>
      <c r="H1265" t="inlineStr">
        <is>
          <t>Term contract</t>
        </is>
      </c>
      <c r="I1265" t="inlineStr">
        <is>
          <t>Refiner</t>
        </is>
      </c>
      <c r="J1265" t="inlineStr">
        <is>
          <t>Liam O'Brien</t>
        </is>
      </c>
      <c r="K1265" s="70" t="n">
        <v>1312740</v>
      </c>
      <c r="L1265" s="71" t="n">
        <v>80.27</v>
      </c>
      <c r="M1265" s="71" t="n">
        <v>105373639.8</v>
      </c>
      <c r="N1265" s="71" t="n">
        <v>1053736.4</v>
      </c>
      <c r="O1265" s="71" t="n">
        <v>104319903.4</v>
      </c>
      <c r="P1265" s="71" t="n">
        <v>23762453.07</v>
      </c>
      <c r="Q1265" s="71" t="n">
        <v>80557450.33</v>
      </c>
      <c r="R1265" t="inlineStr">
        <is>
          <t>Crude</t>
        </is>
      </c>
      <c r="S1265" t="inlineStr">
        <is>
          <t>Yes</t>
        </is>
      </c>
      <c r="T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SA101257</t>
        </is>
      </c>
      <c r="B1266" s="68" t="n">
        <v>45842</v>
      </c>
      <c r="C1266" s="69" t="n">
        <v>2025</v>
      </c>
      <c r="D1266" t="inlineStr">
        <is>
          <t>Jul</t>
        </is>
      </c>
      <c r="E1266" t="inlineStr">
        <is>
          <t>North America</t>
        </is>
      </c>
      <c r="F1266" t="inlineStr">
        <is>
          <t>USA</t>
        </is>
      </c>
      <c r="G1266" t="inlineStr">
        <is>
          <t>Diesel</t>
        </is>
      </c>
      <c r="H1266" t="inlineStr">
        <is>
          <t>Term contract</t>
        </is>
      </c>
      <c r="I1266" t="inlineStr">
        <is>
          <t>Refiner</t>
        </is>
      </c>
      <c r="J1266" t="inlineStr">
        <is>
          <t>Liam O'Brien</t>
        </is>
      </c>
      <c r="K1266" s="70" t="n">
        <v>398820</v>
      </c>
      <c r="L1266" s="71" t="n">
        <v>95.43000000000001</v>
      </c>
      <c r="M1266" s="71" t="n">
        <v>38059392.6</v>
      </c>
      <c r="N1266" s="71" t="n">
        <v>761187.85</v>
      </c>
      <c r="O1266" s="71" t="n">
        <v>37298204.75</v>
      </c>
      <c r="P1266" s="71" t="n">
        <v>28390633.03</v>
      </c>
      <c r="Q1266" s="71" t="n">
        <v>8907571.720000001</v>
      </c>
      <c r="R1266" t="inlineStr">
        <is>
          <t>Refined</t>
        </is>
      </c>
      <c r="S1266" t="inlineStr">
        <is>
          <t>Yes</t>
        </is>
      </c>
      <c r="T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SA101258</t>
        </is>
      </c>
      <c r="B1267" s="68" t="n">
        <v>45842</v>
      </c>
      <c r="C1267" s="69" t="n">
        <v>2025</v>
      </c>
      <c r="D1267" t="inlineStr">
        <is>
          <t>Jul</t>
        </is>
      </c>
      <c r="E1267" t="inlineStr">
        <is>
          <t>Asia</t>
        </is>
      </c>
      <c r="F1267" t="inlineStr">
        <is>
          <t>India</t>
        </is>
      </c>
      <c r="G1267" t="inlineStr">
        <is>
          <t>Arab Heavy</t>
        </is>
      </c>
      <c r="H1267" t="inlineStr">
        <is>
          <t>Spot</t>
        </is>
      </c>
      <c r="I1267" t="inlineStr">
        <is>
          <t>Refiner</t>
        </is>
      </c>
      <c r="J1267" t="inlineStr">
        <is>
          <t>Ruhi Shaikh</t>
        </is>
      </c>
      <c r="K1267" s="70" t="n">
        <v>1082220</v>
      </c>
      <c r="L1267" s="71" t="n">
        <v>74.06</v>
      </c>
      <c r="M1267" s="71" t="n">
        <v>80149213.2</v>
      </c>
      <c r="N1267" s="71" t="n">
        <v>1602984.26</v>
      </c>
      <c r="O1267" s="71" t="n">
        <v>78546228.94</v>
      </c>
      <c r="P1267" s="71" t="n">
        <v>18682440.44</v>
      </c>
      <c r="Q1267" s="71" t="n">
        <v>59863788.5</v>
      </c>
      <c r="R1267" t="inlineStr">
        <is>
          <t>Crude</t>
        </is>
      </c>
      <c r="S1267" t="inlineStr">
        <is>
          <t>Yes</t>
        </is>
      </c>
      <c r="T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SA101259</t>
        </is>
      </c>
      <c r="B1268" s="68" t="n">
        <v>45842</v>
      </c>
      <c r="C1268" s="69" t="n">
        <v>2025</v>
      </c>
      <c r="D1268" t="inlineStr">
        <is>
          <t>Jul</t>
        </is>
      </c>
      <c r="E1268" t="inlineStr">
        <is>
          <t>Asia</t>
        </is>
      </c>
      <c r="F1268" t="inlineStr">
        <is>
          <t>South Korea</t>
        </is>
      </c>
      <c r="G1268" t="inlineStr">
        <is>
          <t>Arab Light</t>
        </is>
      </c>
      <c r="H1268" t="inlineStr">
        <is>
          <t>Spot</t>
        </is>
      </c>
      <c r="I1268" t="inlineStr">
        <is>
          <t>Refiner</t>
        </is>
      </c>
      <c r="J1268" t="inlineStr">
        <is>
          <t>Ruhi Shaikh</t>
        </is>
      </c>
      <c r="K1268" s="70" t="n">
        <v>378420</v>
      </c>
      <c r="L1268" s="71" t="n">
        <v>89.3</v>
      </c>
      <c r="M1268" s="71" t="n">
        <v>33792906</v>
      </c>
      <c r="N1268" s="71" t="n">
        <v>675858.12</v>
      </c>
      <c r="O1268" s="71" t="n">
        <v>33117047.88</v>
      </c>
      <c r="P1268" s="71" t="n">
        <v>6656343.01</v>
      </c>
      <c r="Q1268" s="71" t="n">
        <v>26460704.87</v>
      </c>
      <c r="R1268" t="inlineStr">
        <is>
          <t>Crude</t>
        </is>
      </c>
      <c r="S1268" t="inlineStr">
        <is>
          <t>Yes</t>
        </is>
      </c>
      <c r="T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SA101260</t>
        </is>
      </c>
      <c r="B1269" s="68" t="n">
        <v>45842</v>
      </c>
      <c r="C1269" s="69" t="n">
        <v>2025</v>
      </c>
      <c r="D1269" t="inlineStr">
        <is>
          <t>Jul</t>
        </is>
      </c>
      <c r="E1269" t="inlineStr">
        <is>
          <t>Europe</t>
        </is>
      </c>
      <c r="F1269" t="inlineStr">
        <is>
          <t>France</t>
        </is>
      </c>
      <c r="G1269" t="inlineStr">
        <is>
          <t>Arab Medium</t>
        </is>
      </c>
      <c r="H1269" t="inlineStr">
        <is>
          <t>Term contract</t>
        </is>
      </c>
      <c r="I1269" t="inlineStr">
        <is>
          <t>Refiner</t>
        </is>
      </c>
      <c r="J1269" t="inlineStr">
        <is>
          <t>Arjun Mehta</t>
        </is>
      </c>
      <c r="K1269" s="70" t="n">
        <v>486540</v>
      </c>
      <c r="L1269" s="71" t="n">
        <v>77.04000000000001</v>
      </c>
      <c r="M1269" s="71" t="n">
        <v>37483041.6</v>
      </c>
      <c r="N1269" s="71" t="n">
        <v>374830.42</v>
      </c>
      <c r="O1269" s="71" t="n">
        <v>37108211.18</v>
      </c>
      <c r="P1269" s="71" t="n">
        <v>8801003.43</v>
      </c>
      <c r="Q1269" s="71" t="n">
        <v>28307207.75</v>
      </c>
      <c r="R1269" t="inlineStr">
        <is>
          <t>Crude</t>
        </is>
      </c>
      <c r="S1269" t="inlineStr">
        <is>
          <t>Yes</t>
        </is>
      </c>
      <c r="T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SA101261</t>
        </is>
      </c>
      <c r="B1270" s="68" t="n">
        <v>45842</v>
      </c>
      <c r="C1270" s="69" t="n">
        <v>2025</v>
      </c>
      <c r="D1270" t="inlineStr">
        <is>
          <t>Jul</t>
        </is>
      </c>
      <c r="E1270" t="inlineStr">
        <is>
          <t>Middle East</t>
        </is>
      </c>
      <c r="F1270" t="inlineStr">
        <is>
          <t>UAE</t>
        </is>
      </c>
      <c r="G1270" t="inlineStr">
        <is>
          <t>Arab Light</t>
        </is>
      </c>
      <c r="H1270" t="inlineStr">
        <is>
          <t>Term contract</t>
        </is>
      </c>
      <c r="I1270" t="inlineStr">
        <is>
          <t>National oil company</t>
        </is>
      </c>
      <c r="J1270" t="inlineStr">
        <is>
          <t>Carlos Silva</t>
        </is>
      </c>
      <c r="K1270" s="70" t="n">
        <v>427380</v>
      </c>
      <c r="L1270" s="71" t="n">
        <v>89.40000000000001</v>
      </c>
      <c r="M1270" s="71" t="n">
        <v>38207772</v>
      </c>
      <c r="N1270" s="71" t="n">
        <v>0</v>
      </c>
      <c r="O1270" s="71" t="n">
        <v>38207772</v>
      </c>
      <c r="P1270" s="71" t="n">
        <v>7583843.58</v>
      </c>
      <c r="Q1270" s="71" t="n">
        <v>30623928.42</v>
      </c>
      <c r="R1270" t="inlineStr">
        <is>
          <t>Crude</t>
        </is>
      </c>
      <c r="S1270" t="inlineStr">
        <is>
          <t>Yes</t>
        </is>
      </c>
      <c r="T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SA101262</t>
        </is>
      </c>
      <c r="B1271" s="68" t="n">
        <v>45842</v>
      </c>
      <c r="C1271" s="69" t="n">
        <v>2025</v>
      </c>
      <c r="D1271" t="inlineStr">
        <is>
          <t>Jul</t>
        </is>
      </c>
      <c r="E1271" t="inlineStr">
        <is>
          <t>Europe</t>
        </is>
      </c>
      <c r="F1271" t="inlineStr">
        <is>
          <t>Netherlands</t>
        </is>
      </c>
      <c r="G1271" t="inlineStr">
        <is>
          <t>Arab Heavy</t>
        </is>
      </c>
      <c r="H1271" t="inlineStr">
        <is>
          <t>Term contract</t>
        </is>
      </c>
      <c r="I1271" t="inlineStr">
        <is>
          <t>Refiner</t>
        </is>
      </c>
      <c r="J1271" t="inlineStr">
        <is>
          <t>Fatima Al-Saud</t>
        </is>
      </c>
      <c r="K1271" s="70" t="n">
        <v>1508580</v>
      </c>
      <c r="L1271" s="71" t="n">
        <v>79.39</v>
      </c>
      <c r="M1271" s="71" t="n">
        <v>119766166.2</v>
      </c>
      <c r="N1271" s="71" t="n">
        <v>0</v>
      </c>
      <c r="O1271" s="71" t="n">
        <v>119766166.2</v>
      </c>
      <c r="P1271" s="71" t="n">
        <v>26257592.84</v>
      </c>
      <c r="Q1271" s="71" t="n">
        <v>93508573.36</v>
      </c>
      <c r="R1271" t="inlineStr">
        <is>
          <t>Crude</t>
        </is>
      </c>
      <c r="S1271" t="inlineStr">
        <is>
          <t>Yes</t>
        </is>
      </c>
      <c r="T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SA101263</t>
        </is>
      </c>
      <c r="B1272" s="68" t="n">
        <v>45842</v>
      </c>
      <c r="C1272" s="69" t="n">
        <v>2025</v>
      </c>
      <c r="D1272" t="inlineStr">
        <is>
          <t>Jul</t>
        </is>
      </c>
      <c r="E1272" t="inlineStr">
        <is>
          <t>Asia</t>
        </is>
      </c>
      <c r="F1272" t="inlineStr">
        <is>
          <t>India</t>
        </is>
      </c>
      <c r="G1272" t="inlineStr">
        <is>
          <t>Arab Light</t>
        </is>
      </c>
      <c r="H1272" t="inlineStr">
        <is>
          <t>Spot</t>
        </is>
      </c>
      <c r="I1272" t="inlineStr">
        <is>
          <t>Refiner</t>
        </is>
      </c>
      <c r="J1272" t="inlineStr">
        <is>
          <t>Hiroshi Tanaka</t>
        </is>
      </c>
      <c r="K1272" s="70" t="n">
        <v>1496340</v>
      </c>
      <c r="L1272" s="71" t="n">
        <v>75.42</v>
      </c>
      <c r="M1272" s="71" t="n">
        <v>112853962.8</v>
      </c>
      <c r="N1272" s="71" t="n">
        <v>0</v>
      </c>
      <c r="O1272" s="71" t="n">
        <v>112853962.8</v>
      </c>
      <c r="P1272" s="71" t="n">
        <v>26927439.84</v>
      </c>
      <c r="Q1272" s="71" t="n">
        <v>85926522.95999999</v>
      </c>
      <c r="R1272" t="inlineStr">
        <is>
          <t>Crude</t>
        </is>
      </c>
      <c r="S1272" t="inlineStr">
        <is>
          <t>Yes</t>
        </is>
      </c>
      <c r="T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SA101264</t>
        </is>
      </c>
      <c r="B1273" s="68" t="n">
        <v>45843</v>
      </c>
      <c r="C1273" s="69" t="n">
        <v>2025</v>
      </c>
      <c r="D1273" t="inlineStr">
        <is>
          <t>Jul</t>
        </is>
      </c>
      <c r="E1273" t="inlineStr">
        <is>
          <t>Middle East</t>
        </is>
      </c>
      <c r="F1273" t="inlineStr">
        <is>
          <t>Bahrain</t>
        </is>
      </c>
      <c r="G1273" t="inlineStr">
        <is>
          <t>Arab Medium</t>
        </is>
      </c>
      <c r="H1273" t="inlineStr">
        <is>
          <t>Term contract</t>
        </is>
      </c>
      <c r="I1273" t="inlineStr">
        <is>
          <t>National oil company</t>
        </is>
      </c>
      <c r="J1273" t="inlineStr">
        <is>
          <t>Omar Haddad</t>
        </is>
      </c>
      <c r="K1273" s="70" t="n">
        <v>860880</v>
      </c>
      <c r="L1273" s="71" t="n">
        <v>74.2</v>
      </c>
      <c r="M1273" s="71" t="n">
        <v>63877296</v>
      </c>
      <c r="N1273" s="71" t="n">
        <v>0</v>
      </c>
      <c r="O1273" s="71" t="n">
        <v>63877296</v>
      </c>
      <c r="P1273" s="71" t="n">
        <v>14623460.13</v>
      </c>
      <c r="Q1273" s="71" t="n">
        <v>49253835.87</v>
      </c>
      <c r="R1273" t="inlineStr">
        <is>
          <t>Crude</t>
        </is>
      </c>
      <c r="S1273" t="inlineStr">
        <is>
          <t>Yes</t>
        </is>
      </c>
      <c r="T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SA101265</t>
        </is>
      </c>
      <c r="B1274" s="68" t="n">
        <v>45843</v>
      </c>
      <c r="C1274" s="69" t="n">
        <v>2025</v>
      </c>
      <c r="D1274" t="inlineStr">
        <is>
          <t>Jul</t>
        </is>
      </c>
      <c r="E1274" t="inlineStr">
        <is>
          <t>Asia</t>
        </is>
      </c>
      <c r="F1274" t="inlineStr">
        <is>
          <t>Japan</t>
        </is>
      </c>
      <c r="G1274" t="inlineStr">
        <is>
          <t>Arab Extra Light</t>
        </is>
      </c>
      <c r="H1274" t="inlineStr">
        <is>
          <t>Spot</t>
        </is>
      </c>
      <c r="I1274" t="inlineStr">
        <is>
          <t>National oil company</t>
        </is>
      </c>
      <c r="J1274" t="inlineStr">
        <is>
          <t>Yuki Sato</t>
        </is>
      </c>
      <c r="K1274" s="70" t="n">
        <v>931260</v>
      </c>
      <c r="L1274" s="71" t="n">
        <v>85.75</v>
      </c>
      <c r="M1274" s="71" t="n">
        <v>79855545</v>
      </c>
      <c r="N1274" s="71" t="n">
        <v>798555.45</v>
      </c>
      <c r="O1274" s="71" t="n">
        <v>79056989.55</v>
      </c>
      <c r="P1274" s="71" t="n">
        <v>17209764.22</v>
      </c>
      <c r="Q1274" s="71" t="n">
        <v>61847225.33</v>
      </c>
      <c r="R1274" t="inlineStr">
        <is>
          <t>Crude</t>
        </is>
      </c>
      <c r="S1274" t="inlineStr">
        <is>
          <t>Yes</t>
        </is>
      </c>
      <c r="T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SA101266</t>
        </is>
      </c>
      <c r="B1275" s="68" t="n">
        <v>45843</v>
      </c>
      <c r="C1275" s="69" t="n">
        <v>2025</v>
      </c>
      <c r="D1275" t="inlineStr">
        <is>
          <t>Jul</t>
        </is>
      </c>
      <c r="E1275" t="inlineStr">
        <is>
          <t>Asia</t>
        </is>
      </c>
      <c r="F1275" t="inlineStr">
        <is>
          <t>China</t>
        </is>
      </c>
      <c r="G1275" t="inlineStr">
        <is>
          <t>Arab Heavy</t>
        </is>
      </c>
      <c r="H1275" t="inlineStr">
        <is>
          <t>Spot</t>
        </is>
      </c>
      <c r="I1275" t="inlineStr">
        <is>
          <t>Refiner</t>
        </is>
      </c>
      <c r="J1275" t="inlineStr">
        <is>
          <t>Lucas Martin</t>
        </is>
      </c>
      <c r="K1275" s="70" t="n">
        <v>1627920</v>
      </c>
      <c r="L1275" s="71" t="n">
        <v>84.22</v>
      </c>
      <c r="M1275" s="71" t="n">
        <v>137103422.4</v>
      </c>
      <c r="N1275" s="71" t="n">
        <v>0</v>
      </c>
      <c r="O1275" s="71" t="n">
        <v>137103422.4</v>
      </c>
      <c r="P1275" s="71" t="n">
        <v>28809230.34</v>
      </c>
      <c r="Q1275" s="71" t="n">
        <v>108294192.06</v>
      </c>
      <c r="R1275" t="inlineStr">
        <is>
          <t>Crude</t>
        </is>
      </c>
      <c r="S1275" t="inlineStr">
        <is>
          <t>Yes</t>
        </is>
      </c>
      <c r="T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SA101267</t>
        </is>
      </c>
      <c r="B1276" s="68" t="n">
        <v>45843</v>
      </c>
      <c r="C1276" s="69" t="n">
        <v>2025</v>
      </c>
      <c r="D1276" t="inlineStr">
        <is>
          <t>Jul</t>
        </is>
      </c>
      <c r="E1276" t="inlineStr">
        <is>
          <t>Asia</t>
        </is>
      </c>
      <c r="F1276" t="inlineStr">
        <is>
          <t>South Korea</t>
        </is>
      </c>
      <c r="G1276" t="inlineStr">
        <is>
          <t>Arab Heavy</t>
        </is>
      </c>
      <c r="H1276" t="inlineStr">
        <is>
          <t>Term contract</t>
        </is>
      </c>
      <c r="I1276" t="inlineStr">
        <is>
          <t>National oil company</t>
        </is>
      </c>
      <c r="J1276" t="inlineStr">
        <is>
          <t>Liam O'Brien</t>
        </is>
      </c>
      <c r="K1276" s="70" t="n">
        <v>1556520</v>
      </c>
      <c r="L1276" s="71" t="n">
        <v>70.8</v>
      </c>
      <c r="M1276" s="71" t="n">
        <v>110201616</v>
      </c>
      <c r="N1276" s="71" t="n">
        <v>0</v>
      </c>
      <c r="O1276" s="71" t="n">
        <v>110201616</v>
      </c>
      <c r="P1276" s="71" t="n">
        <v>28049718.55</v>
      </c>
      <c r="Q1276" s="71" t="n">
        <v>82151897.45</v>
      </c>
      <c r="R1276" t="inlineStr">
        <is>
          <t>Crude</t>
        </is>
      </c>
      <c r="S1276" t="inlineStr">
        <is>
          <t>Yes</t>
        </is>
      </c>
      <c r="T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SA101268</t>
        </is>
      </c>
      <c r="B1277" s="68" t="n">
        <v>45843</v>
      </c>
      <c r="C1277" s="69" t="n">
        <v>2025</v>
      </c>
      <c r="D1277" t="inlineStr">
        <is>
          <t>Jul</t>
        </is>
      </c>
      <c r="E1277" t="inlineStr">
        <is>
          <t>Asia</t>
        </is>
      </c>
      <c r="F1277" t="inlineStr">
        <is>
          <t>Japan</t>
        </is>
      </c>
      <c r="G1277" t="inlineStr">
        <is>
          <t>Arab Medium</t>
        </is>
      </c>
      <c r="H1277" t="inlineStr">
        <is>
          <t>Term contract</t>
        </is>
      </c>
      <c r="I1277" t="inlineStr">
        <is>
          <t>Refiner</t>
        </is>
      </c>
      <c r="J1277" t="inlineStr">
        <is>
          <t>Kofi Mensah</t>
        </is>
      </c>
      <c r="K1277" s="70" t="n">
        <v>1716660</v>
      </c>
      <c r="L1277" s="71" t="n">
        <v>78.93000000000001</v>
      </c>
      <c r="M1277" s="71" t="n">
        <v>135495973.8</v>
      </c>
      <c r="N1277" s="71" t="n">
        <v>0</v>
      </c>
      <c r="O1277" s="71" t="n">
        <v>135495973.8</v>
      </c>
      <c r="P1277" s="71" t="n">
        <v>30452818.24</v>
      </c>
      <c r="Q1277" s="71" t="n">
        <v>105043155.56</v>
      </c>
      <c r="R1277" t="inlineStr">
        <is>
          <t>Crude</t>
        </is>
      </c>
      <c r="S1277" t="inlineStr">
        <is>
          <t>Yes</t>
        </is>
      </c>
      <c r="T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SA101269</t>
        </is>
      </c>
      <c r="B1278" s="68" t="n">
        <v>45843</v>
      </c>
      <c r="C1278" s="69" t="n">
        <v>2025</v>
      </c>
      <c r="D1278" t="inlineStr">
        <is>
          <t>Jul</t>
        </is>
      </c>
      <c r="E1278" t="inlineStr">
        <is>
          <t>Asia</t>
        </is>
      </c>
      <c r="F1278" t="inlineStr">
        <is>
          <t>India</t>
        </is>
      </c>
      <c r="G1278" t="inlineStr">
        <is>
          <t>Arab Extra Light</t>
        </is>
      </c>
      <c r="H1278" t="inlineStr">
        <is>
          <t>Term contract</t>
        </is>
      </c>
      <c r="I1278" t="inlineStr">
        <is>
          <t>Refiner</t>
        </is>
      </c>
      <c r="J1278" t="inlineStr">
        <is>
          <t>Ana Costa</t>
        </is>
      </c>
      <c r="K1278" s="70" t="n">
        <v>610980</v>
      </c>
      <c r="L1278" s="71" t="n">
        <v>88.44</v>
      </c>
      <c r="M1278" s="71" t="n">
        <v>54035071.2</v>
      </c>
      <c r="N1278" s="71" t="n">
        <v>540350.71</v>
      </c>
      <c r="O1278" s="71" t="n">
        <v>53494720.49</v>
      </c>
      <c r="P1278" s="71" t="n">
        <v>11368079.84</v>
      </c>
      <c r="Q1278" s="71" t="n">
        <v>42126640.65</v>
      </c>
      <c r="R1278" t="inlineStr">
        <is>
          <t>Crude</t>
        </is>
      </c>
      <c r="S1278" t="inlineStr">
        <is>
          <t>Yes</t>
        </is>
      </c>
      <c r="T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SA101270</t>
        </is>
      </c>
      <c r="B1279" s="68" t="n">
        <v>45843</v>
      </c>
      <c r="C1279" s="69" t="n">
        <v>2025</v>
      </c>
      <c r="D1279" t="inlineStr">
        <is>
          <t>Jul</t>
        </is>
      </c>
      <c r="E1279" t="inlineStr">
        <is>
          <t>Asia</t>
        </is>
      </c>
      <c r="F1279" t="inlineStr">
        <is>
          <t>China</t>
        </is>
      </c>
      <c r="G1279" t="inlineStr">
        <is>
          <t>Arab Light</t>
        </is>
      </c>
      <c r="H1279" t="inlineStr">
        <is>
          <t>Term contract</t>
        </is>
      </c>
      <c r="I1279" t="inlineStr">
        <is>
          <t>Trader</t>
        </is>
      </c>
      <c r="J1279" t="inlineStr">
        <is>
          <t>Carlos Silva</t>
        </is>
      </c>
      <c r="K1279" s="70" t="n">
        <v>1905360</v>
      </c>
      <c r="L1279" s="71" t="n">
        <v>77.48</v>
      </c>
      <c r="M1279" s="71" t="n">
        <v>147627292.8</v>
      </c>
      <c r="N1279" s="71" t="n">
        <v>1476272.93</v>
      </c>
      <c r="O1279" s="71" t="n">
        <v>146151019.87</v>
      </c>
      <c r="P1279" s="71" t="n">
        <v>33899365.36</v>
      </c>
      <c r="Q1279" s="71" t="n">
        <v>112251654.51</v>
      </c>
      <c r="R1279" t="inlineStr">
        <is>
          <t>Crude</t>
        </is>
      </c>
      <c r="S1279" t="inlineStr">
        <is>
          <t>Yes</t>
        </is>
      </c>
      <c r="T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SA101271</t>
        </is>
      </c>
      <c r="B1280" s="68" t="n">
        <v>45843</v>
      </c>
      <c r="C1280" s="69" t="n">
        <v>2025</v>
      </c>
      <c r="D1280" t="inlineStr">
        <is>
          <t>Jul</t>
        </is>
      </c>
      <c r="E1280" t="inlineStr">
        <is>
          <t>Asia</t>
        </is>
      </c>
      <c r="F1280" t="inlineStr">
        <is>
          <t>India</t>
        </is>
      </c>
      <c r="G1280" t="inlineStr">
        <is>
          <t>Arab Light</t>
        </is>
      </c>
      <c r="H1280" t="inlineStr">
        <is>
          <t>Term contract</t>
        </is>
      </c>
      <c r="I1280" t="inlineStr">
        <is>
          <t>Refiner</t>
        </is>
      </c>
      <c r="J1280" t="inlineStr">
        <is>
          <t>Priya Nair</t>
        </is>
      </c>
      <c r="K1280" s="70" t="n">
        <v>339660</v>
      </c>
      <c r="L1280" s="71" t="n">
        <v>74.23</v>
      </c>
      <c r="M1280" s="71" t="n">
        <v>25212961.8</v>
      </c>
      <c r="N1280" s="71" t="n">
        <v>252129.62</v>
      </c>
      <c r="O1280" s="71" t="n">
        <v>24960832.18</v>
      </c>
      <c r="P1280" s="71" t="n">
        <v>6304571.54</v>
      </c>
      <c r="Q1280" s="71" t="n">
        <v>18656260.64</v>
      </c>
      <c r="R1280" t="inlineStr">
        <is>
          <t>Crude</t>
        </is>
      </c>
      <c r="S1280" t="inlineStr">
        <is>
          <t>Yes</t>
        </is>
      </c>
      <c r="T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SA101272</t>
        </is>
      </c>
      <c r="B1281" s="68" t="n">
        <v>45843</v>
      </c>
      <c r="C1281" s="69" t="n">
        <v>2025</v>
      </c>
      <c r="D1281" t="inlineStr">
        <is>
          <t>Jul</t>
        </is>
      </c>
      <c r="E1281" t="inlineStr">
        <is>
          <t>Middle East</t>
        </is>
      </c>
      <c r="F1281" t="inlineStr">
        <is>
          <t>Bahrain</t>
        </is>
      </c>
      <c r="G1281" t="inlineStr">
        <is>
          <t>Arab Extra Light</t>
        </is>
      </c>
      <c r="H1281" t="inlineStr">
        <is>
          <t>Term contract</t>
        </is>
      </c>
      <c r="I1281" t="inlineStr">
        <is>
          <t>Refiner</t>
        </is>
      </c>
      <c r="J1281" t="inlineStr">
        <is>
          <t>Shraddha Kulkarni</t>
        </is>
      </c>
      <c r="K1281" s="70" t="n">
        <v>1671780</v>
      </c>
      <c r="L1281" s="71" t="n">
        <v>89.16</v>
      </c>
      <c r="M1281" s="71" t="n">
        <v>149055904.8</v>
      </c>
      <c r="N1281" s="71" t="n">
        <v>0</v>
      </c>
      <c r="O1281" s="71" t="n">
        <v>149055904.8</v>
      </c>
      <c r="P1281" s="71" t="n">
        <v>30197216.7</v>
      </c>
      <c r="Q1281" s="71" t="n">
        <v>118858688.1</v>
      </c>
      <c r="R1281" t="inlineStr">
        <is>
          <t>Crude</t>
        </is>
      </c>
      <c r="S1281" t="inlineStr">
        <is>
          <t>Yes</t>
        </is>
      </c>
      <c r="T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SA101273</t>
        </is>
      </c>
      <c r="B1282" s="68" t="n">
        <v>45843</v>
      </c>
      <c r="C1282" s="69" t="n">
        <v>2025</v>
      </c>
      <c r="D1282" t="inlineStr">
        <is>
          <t>Jul</t>
        </is>
      </c>
      <c r="E1282" t="inlineStr">
        <is>
          <t>Asia</t>
        </is>
      </c>
      <c r="F1282" t="inlineStr">
        <is>
          <t>South Korea</t>
        </is>
      </c>
      <c r="G1282" t="inlineStr">
        <is>
          <t>Gasoline</t>
        </is>
      </c>
      <c r="H1282" t="inlineStr">
        <is>
          <t>Term contract</t>
        </is>
      </c>
      <c r="I1282" t="inlineStr">
        <is>
          <t>Refiner</t>
        </is>
      </c>
      <c r="J1282" t="inlineStr">
        <is>
          <t>Sophie Müller</t>
        </is>
      </c>
      <c r="K1282" s="70" t="n">
        <v>555900</v>
      </c>
      <c r="L1282" s="71" t="n">
        <v>100.92</v>
      </c>
      <c r="M1282" s="71" t="n">
        <v>56101428</v>
      </c>
      <c r="N1282" s="71" t="n">
        <v>0</v>
      </c>
      <c r="O1282" s="71" t="n">
        <v>56101428</v>
      </c>
      <c r="P1282" s="71" t="n">
        <v>39640175.57</v>
      </c>
      <c r="Q1282" s="71" t="n">
        <v>16461252.43</v>
      </c>
      <c r="R1282" t="inlineStr">
        <is>
          <t>Refined</t>
        </is>
      </c>
      <c r="S1282" t="inlineStr">
        <is>
          <t>Yes</t>
        </is>
      </c>
      <c r="T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SA101274</t>
        </is>
      </c>
      <c r="B1283" s="68" t="n">
        <v>45843</v>
      </c>
      <c r="C1283" s="69" t="n">
        <v>2025</v>
      </c>
      <c r="D1283" t="inlineStr">
        <is>
          <t>Jul</t>
        </is>
      </c>
      <c r="E1283" t="inlineStr">
        <is>
          <t>Asia</t>
        </is>
      </c>
      <c r="F1283" t="inlineStr">
        <is>
          <t>South Korea</t>
        </is>
      </c>
      <c r="G1283" t="inlineStr">
        <is>
          <t>Arab Light</t>
        </is>
      </c>
      <c r="H1283" t="inlineStr">
        <is>
          <t>Term contract</t>
        </is>
      </c>
      <c r="I1283" t="inlineStr">
        <is>
          <t>Refiner</t>
        </is>
      </c>
      <c r="J1283" t="inlineStr">
        <is>
          <t>Yuki Sato</t>
        </is>
      </c>
      <c r="K1283" s="70" t="n">
        <v>660960</v>
      </c>
      <c r="L1283" s="71" t="n">
        <v>81.73999999999999</v>
      </c>
      <c r="M1283" s="71" t="n">
        <v>54026870.4</v>
      </c>
      <c r="N1283" s="71" t="n">
        <v>1080537.41</v>
      </c>
      <c r="O1283" s="71" t="n">
        <v>52946332.99</v>
      </c>
      <c r="P1283" s="71" t="n">
        <v>11531481.14</v>
      </c>
      <c r="Q1283" s="71" t="n">
        <v>41414851.85</v>
      </c>
      <c r="R1283" t="inlineStr">
        <is>
          <t>Crude</t>
        </is>
      </c>
      <c r="S1283" t="inlineStr">
        <is>
          <t>Yes</t>
        </is>
      </c>
      <c r="T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SA101275</t>
        </is>
      </c>
      <c r="B1284" s="68" t="n">
        <v>45843</v>
      </c>
      <c r="C1284" s="69" t="n">
        <v>2025</v>
      </c>
      <c r="D1284" t="inlineStr">
        <is>
          <t>Jul</t>
        </is>
      </c>
      <c r="E1284" t="inlineStr">
        <is>
          <t>Middle East</t>
        </is>
      </c>
      <c r="F1284" t="inlineStr">
        <is>
          <t>Saudi Arabia</t>
        </is>
      </c>
      <c r="G1284" t="inlineStr">
        <is>
          <t>Diesel</t>
        </is>
      </c>
      <c r="H1284" t="inlineStr">
        <is>
          <t>Domestic</t>
        </is>
      </c>
      <c r="I1284" t="inlineStr">
        <is>
          <t>Refiner</t>
        </is>
      </c>
      <c r="J1284" t="inlineStr">
        <is>
          <t>Emma Clarke</t>
        </is>
      </c>
      <c r="K1284" s="70" t="n">
        <v>200940</v>
      </c>
      <c r="L1284" s="71" t="n">
        <v>105.05</v>
      </c>
      <c r="M1284" s="71" t="n">
        <v>21108747</v>
      </c>
      <c r="N1284" s="71" t="n">
        <v>0</v>
      </c>
      <c r="O1284" s="71" t="n">
        <v>21108747</v>
      </c>
      <c r="P1284" s="71" t="n">
        <v>14613210.95</v>
      </c>
      <c r="Q1284" s="71" t="n">
        <v>6495536.05</v>
      </c>
      <c r="R1284" t="inlineStr">
        <is>
          <t>Refined</t>
        </is>
      </c>
      <c r="S1284" t="inlineStr">
        <is>
          <t>No</t>
        </is>
      </c>
      <c r="T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SA101276</t>
        </is>
      </c>
      <c r="B1285" s="68" t="n">
        <v>45844</v>
      </c>
      <c r="C1285" s="69" t="n">
        <v>2025</v>
      </c>
      <c r="D1285" t="inlineStr">
        <is>
          <t>Jul</t>
        </is>
      </c>
      <c r="E1285" t="inlineStr">
        <is>
          <t>Asia</t>
        </is>
      </c>
      <c r="F1285" t="inlineStr">
        <is>
          <t>India</t>
        </is>
      </c>
      <c r="G1285" t="inlineStr">
        <is>
          <t>Arab Medium</t>
        </is>
      </c>
      <c r="H1285" t="inlineStr">
        <is>
          <t>Term contract</t>
        </is>
      </c>
      <c r="I1285" t="inlineStr">
        <is>
          <t>Refiner</t>
        </is>
      </c>
      <c r="J1285" t="inlineStr">
        <is>
          <t>Amir Khan</t>
        </is>
      </c>
      <c r="K1285" s="70" t="n">
        <v>906780</v>
      </c>
      <c r="L1285" s="71" t="n">
        <v>82.18000000000001</v>
      </c>
      <c r="M1285" s="71" t="n">
        <v>74519180.40000001</v>
      </c>
      <c r="N1285" s="71" t="n">
        <v>1490383.61</v>
      </c>
      <c r="O1285" s="71" t="n">
        <v>73028796.79000001</v>
      </c>
      <c r="P1285" s="71" t="n">
        <v>15505517.33</v>
      </c>
      <c r="Q1285" s="71" t="n">
        <v>57523279.46</v>
      </c>
      <c r="R1285" t="inlineStr">
        <is>
          <t>Crude</t>
        </is>
      </c>
      <c r="S1285" t="inlineStr">
        <is>
          <t>Yes</t>
        </is>
      </c>
      <c r="T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SA101277</t>
        </is>
      </c>
      <c r="B1286" s="68" t="n">
        <v>45844</v>
      </c>
      <c r="C1286" s="69" t="n">
        <v>2025</v>
      </c>
      <c r="D1286" t="inlineStr">
        <is>
          <t>Jul</t>
        </is>
      </c>
      <c r="E1286" t="inlineStr">
        <is>
          <t>North America</t>
        </is>
      </c>
      <c r="F1286" t="inlineStr">
        <is>
          <t>USA</t>
        </is>
      </c>
      <c r="G1286" t="inlineStr">
        <is>
          <t>Arab Light</t>
        </is>
      </c>
      <c r="H1286" t="inlineStr">
        <is>
          <t>Term contract</t>
        </is>
      </c>
      <c r="I1286" t="inlineStr">
        <is>
          <t>National oil company</t>
        </is>
      </c>
      <c r="J1286" t="inlineStr">
        <is>
          <t>Shraddha Kulkarni</t>
        </is>
      </c>
      <c r="K1286" s="70" t="n">
        <v>687480</v>
      </c>
      <c r="L1286" s="71" t="n">
        <v>84.93000000000001</v>
      </c>
      <c r="M1286" s="71" t="n">
        <v>58387676.4</v>
      </c>
      <c r="N1286" s="71" t="n">
        <v>0</v>
      </c>
      <c r="O1286" s="71" t="n">
        <v>58387676.4</v>
      </c>
      <c r="P1286" s="71" t="n">
        <v>12603762.72</v>
      </c>
      <c r="Q1286" s="71" t="n">
        <v>45783913.68</v>
      </c>
      <c r="R1286" t="inlineStr">
        <is>
          <t>Crude</t>
        </is>
      </c>
      <c r="S1286" t="inlineStr">
        <is>
          <t>Yes</t>
        </is>
      </c>
      <c r="T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SA101278</t>
        </is>
      </c>
      <c r="B1287" s="68" t="n">
        <v>45844</v>
      </c>
      <c r="C1287" s="69" t="n">
        <v>2025</v>
      </c>
      <c r="D1287" t="inlineStr">
        <is>
          <t>Jul</t>
        </is>
      </c>
      <c r="E1287" t="inlineStr">
        <is>
          <t>North America</t>
        </is>
      </c>
      <c r="F1287" t="inlineStr">
        <is>
          <t>USA</t>
        </is>
      </c>
      <c r="G1287" t="inlineStr">
        <is>
          <t>Arab Light</t>
        </is>
      </c>
      <c r="H1287" t="inlineStr">
        <is>
          <t>Term contract</t>
        </is>
      </c>
      <c r="I1287" t="inlineStr">
        <is>
          <t>Refiner</t>
        </is>
      </c>
      <c r="J1287" t="inlineStr">
        <is>
          <t>Omar Haddad</t>
        </is>
      </c>
      <c r="K1287" s="70" t="n">
        <v>418200</v>
      </c>
      <c r="L1287" s="71" t="n">
        <v>83.62</v>
      </c>
      <c r="M1287" s="71" t="n">
        <v>34969884</v>
      </c>
      <c r="N1287" s="71" t="n">
        <v>0</v>
      </c>
      <c r="O1287" s="71" t="n">
        <v>34969884</v>
      </c>
      <c r="P1287" s="71" t="n">
        <v>7359956.41</v>
      </c>
      <c r="Q1287" s="71" t="n">
        <v>27609927.59</v>
      </c>
      <c r="R1287" t="inlineStr">
        <is>
          <t>Crude</t>
        </is>
      </c>
      <c r="S1287" t="inlineStr">
        <is>
          <t>Yes</t>
        </is>
      </c>
      <c r="T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SA101279</t>
        </is>
      </c>
      <c r="B1288" s="68" t="n">
        <v>45844</v>
      </c>
      <c r="C1288" s="69" t="n">
        <v>2025</v>
      </c>
      <c r="D1288" t="inlineStr">
        <is>
          <t>Jul</t>
        </is>
      </c>
      <c r="E1288" t="inlineStr">
        <is>
          <t>Europe</t>
        </is>
      </c>
      <c r="F1288" t="inlineStr">
        <is>
          <t>France</t>
        </is>
      </c>
      <c r="G1288" t="inlineStr">
        <is>
          <t>Arab Light</t>
        </is>
      </c>
      <c r="H1288" t="inlineStr">
        <is>
          <t>Term contract</t>
        </is>
      </c>
      <c r="I1288" t="inlineStr">
        <is>
          <t>Refiner</t>
        </is>
      </c>
      <c r="J1288" t="inlineStr">
        <is>
          <t>Priya Nair</t>
        </is>
      </c>
      <c r="K1288" s="70" t="n">
        <v>442680</v>
      </c>
      <c r="L1288" s="71" t="n">
        <v>83.34</v>
      </c>
      <c r="M1288" s="71" t="n">
        <v>36892951.2</v>
      </c>
      <c r="N1288" s="71" t="n">
        <v>0</v>
      </c>
      <c r="O1288" s="71" t="n">
        <v>36892951.2</v>
      </c>
      <c r="P1288" s="71" t="n">
        <v>8066771.42</v>
      </c>
      <c r="Q1288" s="71" t="n">
        <v>28826179.78</v>
      </c>
      <c r="R1288" t="inlineStr">
        <is>
          <t>Crude</t>
        </is>
      </c>
      <c r="S1288" t="inlineStr">
        <is>
          <t>Yes</t>
        </is>
      </c>
      <c r="T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SA101280</t>
        </is>
      </c>
      <c r="B1289" s="68" t="n">
        <v>45844</v>
      </c>
      <c r="C1289" s="69" t="n">
        <v>2025</v>
      </c>
      <c r="D1289" t="inlineStr">
        <is>
          <t>Jul</t>
        </is>
      </c>
      <c r="E1289" t="inlineStr">
        <is>
          <t>Middle East</t>
        </is>
      </c>
      <c r="F1289" t="inlineStr">
        <is>
          <t>UAE</t>
        </is>
      </c>
      <c r="G1289" t="inlineStr">
        <is>
          <t>Diesel</t>
        </is>
      </c>
      <c r="H1289" t="inlineStr">
        <is>
          <t>Spot</t>
        </is>
      </c>
      <c r="I1289" t="inlineStr">
        <is>
          <t>National oil company</t>
        </is>
      </c>
      <c r="J1289" t="inlineStr">
        <is>
          <t>Olivia Brown</t>
        </is>
      </c>
      <c r="K1289" s="70" t="n">
        <v>194820</v>
      </c>
      <c r="L1289" s="71" t="n">
        <v>89.03</v>
      </c>
      <c r="M1289" s="71" t="n">
        <v>17344824.6</v>
      </c>
      <c r="N1289" s="71" t="n">
        <v>0</v>
      </c>
      <c r="O1289" s="71" t="n">
        <v>17344824.6</v>
      </c>
      <c r="P1289" s="71" t="n">
        <v>13494044.44</v>
      </c>
      <c r="Q1289" s="71" t="n">
        <v>3850780.16</v>
      </c>
      <c r="R1289" t="inlineStr">
        <is>
          <t>Refined</t>
        </is>
      </c>
      <c r="S1289" t="inlineStr">
        <is>
          <t>Yes</t>
        </is>
      </c>
      <c r="T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SA101281</t>
        </is>
      </c>
      <c r="B1290" s="68" t="n">
        <v>45844</v>
      </c>
      <c r="C1290" s="69" t="n">
        <v>2025</v>
      </c>
      <c r="D1290" t="inlineStr">
        <is>
          <t>Jul</t>
        </is>
      </c>
      <c r="E1290" t="inlineStr">
        <is>
          <t>Asia</t>
        </is>
      </c>
      <c r="F1290" t="inlineStr">
        <is>
          <t>Japan</t>
        </is>
      </c>
      <c r="G1290" t="inlineStr">
        <is>
          <t>Gasoline</t>
        </is>
      </c>
      <c r="H1290" t="inlineStr">
        <is>
          <t>Spot</t>
        </is>
      </c>
      <c r="I1290" t="inlineStr">
        <is>
          <t>Refiner</t>
        </is>
      </c>
      <c r="J1290" t="inlineStr">
        <is>
          <t>Mei Lin</t>
        </is>
      </c>
      <c r="K1290" s="70" t="n">
        <v>507960</v>
      </c>
      <c r="L1290" s="71" t="n">
        <v>87.11</v>
      </c>
      <c r="M1290" s="71" t="n">
        <v>44248395.6</v>
      </c>
      <c r="N1290" s="71" t="n">
        <v>0</v>
      </c>
      <c r="O1290" s="71" t="n">
        <v>44248395.6</v>
      </c>
      <c r="P1290" s="71" t="n">
        <v>34990750.38</v>
      </c>
      <c r="Q1290" s="71" t="n">
        <v>9257645.220000001</v>
      </c>
      <c r="R1290" t="inlineStr">
        <is>
          <t>Refined</t>
        </is>
      </c>
      <c r="S1290" t="inlineStr">
        <is>
          <t>Yes</t>
        </is>
      </c>
      <c r="T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SA101282</t>
        </is>
      </c>
      <c r="B1291" s="68" t="n">
        <v>45844</v>
      </c>
      <c r="C1291" s="69" t="n">
        <v>2025</v>
      </c>
      <c r="D1291" t="inlineStr">
        <is>
          <t>Jul</t>
        </is>
      </c>
      <c r="E1291" t="inlineStr">
        <is>
          <t>Asia</t>
        </is>
      </c>
      <c r="F1291" t="inlineStr">
        <is>
          <t>South Korea</t>
        </is>
      </c>
      <c r="G1291" t="inlineStr">
        <is>
          <t>Arab Light</t>
        </is>
      </c>
      <c r="H1291" t="inlineStr">
        <is>
          <t>Term contract</t>
        </is>
      </c>
      <c r="I1291" t="inlineStr">
        <is>
          <t>National oil company</t>
        </is>
      </c>
      <c r="J1291" t="inlineStr">
        <is>
          <t>Sophie Müller</t>
        </is>
      </c>
      <c r="K1291" s="70" t="n">
        <v>387600</v>
      </c>
      <c r="L1291" s="71" t="n">
        <v>84.98</v>
      </c>
      <c r="M1291" s="71" t="n">
        <v>32938248</v>
      </c>
      <c r="N1291" s="71" t="n">
        <v>0</v>
      </c>
      <c r="O1291" s="71" t="n">
        <v>32938248</v>
      </c>
      <c r="P1291" s="71" t="n">
        <v>7043181.28</v>
      </c>
      <c r="Q1291" s="71" t="n">
        <v>25895066.72</v>
      </c>
      <c r="R1291" t="inlineStr">
        <is>
          <t>Crude</t>
        </is>
      </c>
      <c r="S1291" t="inlineStr">
        <is>
          <t>Yes</t>
        </is>
      </c>
      <c r="T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SA101283</t>
        </is>
      </c>
      <c r="B1292" s="68" t="n">
        <v>45844</v>
      </c>
      <c r="C1292" s="69" t="n">
        <v>2025</v>
      </c>
      <c r="D1292" t="inlineStr">
        <is>
          <t>Jul</t>
        </is>
      </c>
      <c r="E1292" t="inlineStr">
        <is>
          <t>Asia</t>
        </is>
      </c>
      <c r="F1292" t="inlineStr">
        <is>
          <t>India</t>
        </is>
      </c>
      <c r="G1292" t="inlineStr">
        <is>
          <t>Arab Light</t>
        </is>
      </c>
      <c r="H1292" t="inlineStr">
        <is>
          <t>Spot</t>
        </is>
      </c>
      <c r="I1292" t="inlineStr">
        <is>
          <t>National oil company</t>
        </is>
      </c>
      <c r="J1292" t="inlineStr">
        <is>
          <t>Mei Lin</t>
        </is>
      </c>
      <c r="K1292" s="70" t="n">
        <v>1508580</v>
      </c>
      <c r="L1292" s="71" t="n">
        <v>79.14</v>
      </c>
      <c r="M1292" s="71" t="n">
        <v>119389021.2</v>
      </c>
      <c r="N1292" s="71" t="n">
        <v>1193890.21</v>
      </c>
      <c r="O1292" s="71" t="n">
        <v>118195130.99</v>
      </c>
      <c r="P1292" s="71" t="n">
        <v>26259254.53</v>
      </c>
      <c r="Q1292" s="71" t="n">
        <v>91935876.45999999</v>
      </c>
      <c r="R1292" t="inlineStr">
        <is>
          <t>Crude</t>
        </is>
      </c>
      <c r="S1292" t="inlineStr">
        <is>
          <t>Yes</t>
        </is>
      </c>
      <c r="T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SA101284</t>
        </is>
      </c>
      <c r="B1293" s="68" t="n">
        <v>45844</v>
      </c>
      <c r="C1293" s="69" t="n">
        <v>2025</v>
      </c>
      <c r="D1293" t="inlineStr">
        <is>
          <t>Jul</t>
        </is>
      </c>
      <c r="E1293" t="inlineStr">
        <is>
          <t>Middle East</t>
        </is>
      </c>
      <c r="F1293" t="inlineStr">
        <is>
          <t>Saudi Arabia</t>
        </is>
      </c>
      <c r="G1293" t="inlineStr">
        <is>
          <t>Diesel</t>
        </is>
      </c>
      <c r="H1293" t="inlineStr">
        <is>
          <t>Domestic</t>
        </is>
      </c>
      <c r="I1293" t="inlineStr">
        <is>
          <t>National oil company</t>
        </is>
      </c>
      <c r="J1293" t="inlineStr">
        <is>
          <t>Ana Costa</t>
        </is>
      </c>
      <c r="K1293" s="70" t="n">
        <v>99960</v>
      </c>
      <c r="L1293" s="71" t="n">
        <v>95.68000000000001</v>
      </c>
      <c r="M1293" s="71" t="n">
        <v>9564172.800000001</v>
      </c>
      <c r="N1293" s="71" t="n">
        <v>191283.46</v>
      </c>
      <c r="O1293" s="71" t="n">
        <v>9372889.34</v>
      </c>
      <c r="P1293" s="71" t="n">
        <v>6806213.02</v>
      </c>
      <c r="Q1293" s="71" t="n">
        <v>2566676.32</v>
      </c>
      <c r="R1293" t="inlineStr">
        <is>
          <t>Refined</t>
        </is>
      </c>
      <c r="S1293" t="inlineStr">
        <is>
          <t>No</t>
        </is>
      </c>
      <c r="T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SA101285</t>
        </is>
      </c>
      <c r="B1294" s="68" t="n">
        <v>45844</v>
      </c>
      <c r="C1294" s="69" t="n">
        <v>2025</v>
      </c>
      <c r="D1294" t="inlineStr">
        <is>
          <t>Jul</t>
        </is>
      </c>
      <c r="E1294" t="inlineStr">
        <is>
          <t>Middle East</t>
        </is>
      </c>
      <c r="F1294" t="inlineStr">
        <is>
          <t>Saudi Arabia</t>
        </is>
      </c>
      <c r="G1294" t="inlineStr">
        <is>
          <t>Arab Extra Light</t>
        </is>
      </c>
      <c r="H1294" t="inlineStr">
        <is>
          <t>Domestic</t>
        </is>
      </c>
      <c r="I1294" t="inlineStr">
        <is>
          <t>Refiner</t>
        </is>
      </c>
      <c r="J1294" t="inlineStr">
        <is>
          <t>Omar Haddad</t>
        </is>
      </c>
      <c r="K1294" s="70" t="n">
        <v>1786020</v>
      </c>
      <c r="L1294" s="71" t="n">
        <v>92</v>
      </c>
      <c r="M1294" s="71" t="n">
        <v>164313840</v>
      </c>
      <c r="N1294" s="71" t="n">
        <v>1643138.4</v>
      </c>
      <c r="O1294" s="71" t="n">
        <v>162670701.6</v>
      </c>
      <c r="P1294" s="71" t="n">
        <v>32739938.05</v>
      </c>
      <c r="Q1294" s="71" t="n">
        <v>129930763.55</v>
      </c>
      <c r="R1294" t="inlineStr">
        <is>
          <t>Crude</t>
        </is>
      </c>
      <c r="S1294" t="inlineStr">
        <is>
          <t>No</t>
        </is>
      </c>
      <c r="T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SA101286</t>
        </is>
      </c>
      <c r="B1295" s="68" t="n">
        <v>45844</v>
      </c>
      <c r="C1295" s="69" t="n">
        <v>2025</v>
      </c>
      <c r="D1295" t="inlineStr">
        <is>
          <t>Jul</t>
        </is>
      </c>
      <c r="E1295" t="inlineStr">
        <is>
          <t>Middle East</t>
        </is>
      </c>
      <c r="F1295" t="inlineStr">
        <is>
          <t>Saudi Arabia</t>
        </is>
      </c>
      <c r="G1295" t="inlineStr">
        <is>
          <t>Diesel</t>
        </is>
      </c>
      <c r="H1295" t="inlineStr">
        <is>
          <t>Domestic</t>
        </is>
      </c>
      <c r="I1295" t="inlineStr">
        <is>
          <t>Refiner</t>
        </is>
      </c>
      <c r="J1295" t="inlineStr">
        <is>
          <t>Sophie Müller</t>
        </is>
      </c>
      <c r="K1295" s="70" t="n">
        <v>109140</v>
      </c>
      <c r="L1295" s="71" t="n">
        <v>98.03</v>
      </c>
      <c r="M1295" s="71" t="n">
        <v>10698994.2</v>
      </c>
      <c r="N1295" s="71" t="n">
        <v>0</v>
      </c>
      <c r="O1295" s="71" t="n">
        <v>10698994.2</v>
      </c>
      <c r="P1295" s="71" t="n">
        <v>7682502.88</v>
      </c>
      <c r="Q1295" s="71" t="n">
        <v>3016491.32</v>
      </c>
      <c r="R1295" t="inlineStr">
        <is>
          <t>Refined</t>
        </is>
      </c>
      <c r="S1295" t="inlineStr">
        <is>
          <t>No</t>
        </is>
      </c>
      <c r="T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SA101287</t>
        </is>
      </c>
      <c r="B1296" s="68" t="n">
        <v>45845</v>
      </c>
      <c r="C1296" s="69" t="n">
        <v>2025</v>
      </c>
      <c r="D1296" t="inlineStr">
        <is>
          <t>Jul</t>
        </is>
      </c>
      <c r="E1296" t="inlineStr">
        <is>
          <t>Asia</t>
        </is>
      </c>
      <c r="F1296" t="inlineStr">
        <is>
          <t>China</t>
        </is>
      </c>
      <c r="G1296" t="inlineStr">
        <is>
          <t>Arab Light</t>
        </is>
      </c>
      <c r="H1296" t="inlineStr">
        <is>
          <t>Spot</t>
        </is>
      </c>
      <c r="I1296" t="inlineStr">
        <is>
          <t>National oil company</t>
        </is>
      </c>
      <c r="J1296" t="inlineStr">
        <is>
          <t>Amir Khan</t>
        </is>
      </c>
      <c r="K1296" s="70" t="n">
        <v>1673820</v>
      </c>
      <c r="L1296" s="71" t="n">
        <v>82.73</v>
      </c>
      <c r="M1296" s="71" t="n">
        <v>138475128.6</v>
      </c>
      <c r="N1296" s="71" t="n">
        <v>1384751.29</v>
      </c>
      <c r="O1296" s="71" t="n">
        <v>137090377.31</v>
      </c>
      <c r="P1296" s="71" t="n">
        <v>30530643.73</v>
      </c>
      <c r="Q1296" s="71" t="n">
        <v>106559733.58</v>
      </c>
      <c r="R1296" t="inlineStr">
        <is>
          <t>Crude</t>
        </is>
      </c>
      <c r="S1296" t="inlineStr">
        <is>
          <t>Yes</t>
        </is>
      </c>
      <c r="T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SA101288</t>
        </is>
      </c>
      <c r="B1297" s="68" t="n">
        <v>45845</v>
      </c>
      <c r="C1297" s="69" t="n">
        <v>2025</v>
      </c>
      <c r="D1297" t="inlineStr">
        <is>
          <t>Jul</t>
        </is>
      </c>
      <c r="E1297" t="inlineStr">
        <is>
          <t>Asia</t>
        </is>
      </c>
      <c r="F1297" t="inlineStr">
        <is>
          <t>China</t>
        </is>
      </c>
      <c r="G1297" t="inlineStr">
        <is>
          <t>Gasoline</t>
        </is>
      </c>
      <c r="H1297" t="inlineStr">
        <is>
          <t>Spot</t>
        </is>
      </c>
      <c r="I1297" t="inlineStr">
        <is>
          <t>Refiner</t>
        </is>
      </c>
      <c r="J1297" t="inlineStr">
        <is>
          <t>Aisha Bello</t>
        </is>
      </c>
      <c r="K1297" s="70" t="n">
        <v>482460</v>
      </c>
      <c r="L1297" s="71" t="n">
        <v>104.5</v>
      </c>
      <c r="M1297" s="71" t="n">
        <v>50417070</v>
      </c>
      <c r="N1297" s="71" t="n">
        <v>504170.7</v>
      </c>
      <c r="O1297" s="71" t="n">
        <v>49912899.3</v>
      </c>
      <c r="P1297" s="71" t="n">
        <v>34855185.8</v>
      </c>
      <c r="Q1297" s="71" t="n">
        <v>15057713.5</v>
      </c>
      <c r="R1297" t="inlineStr">
        <is>
          <t>Refined</t>
        </is>
      </c>
      <c r="S1297" t="inlineStr">
        <is>
          <t>Yes</t>
        </is>
      </c>
      <c r="T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SA101289</t>
        </is>
      </c>
      <c r="B1298" s="68" t="n">
        <v>45845</v>
      </c>
      <c r="C1298" s="69" t="n">
        <v>2025</v>
      </c>
      <c r="D1298" t="inlineStr">
        <is>
          <t>Jul</t>
        </is>
      </c>
      <c r="E1298" t="inlineStr">
        <is>
          <t>Middle East</t>
        </is>
      </c>
      <c r="F1298" t="inlineStr">
        <is>
          <t>Saudi Arabia</t>
        </is>
      </c>
      <c r="G1298" t="inlineStr">
        <is>
          <t>Gasoline</t>
        </is>
      </c>
      <c r="H1298" t="inlineStr">
        <is>
          <t>Domestic</t>
        </is>
      </c>
      <c r="I1298" t="inlineStr">
        <is>
          <t>National oil company</t>
        </is>
      </c>
      <c r="J1298" t="inlineStr">
        <is>
          <t>Arjun Mehta</t>
        </is>
      </c>
      <c r="K1298" s="70" t="n">
        <v>562020</v>
      </c>
      <c r="L1298" s="71" t="n">
        <v>85.65000000000001</v>
      </c>
      <c r="M1298" s="71" t="n">
        <v>48137013</v>
      </c>
      <c r="N1298" s="71" t="n">
        <v>0</v>
      </c>
      <c r="O1298" s="71" t="n">
        <v>48137013</v>
      </c>
      <c r="P1298" s="71" t="n">
        <v>39877781.22</v>
      </c>
      <c r="Q1298" s="71" t="n">
        <v>8259231.78</v>
      </c>
      <c r="R1298" t="inlineStr">
        <is>
          <t>Refined</t>
        </is>
      </c>
      <c r="S1298" t="inlineStr">
        <is>
          <t>No</t>
        </is>
      </c>
      <c r="T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SA101290</t>
        </is>
      </c>
      <c r="B1299" s="68" t="n">
        <v>45845</v>
      </c>
      <c r="C1299" s="69" t="n">
        <v>2025</v>
      </c>
      <c r="D1299" t="inlineStr">
        <is>
          <t>Jul</t>
        </is>
      </c>
      <c r="E1299" t="inlineStr">
        <is>
          <t>Asia</t>
        </is>
      </c>
      <c r="F1299" t="inlineStr">
        <is>
          <t>India</t>
        </is>
      </c>
      <c r="G1299" t="inlineStr">
        <is>
          <t>Arab Extra Light</t>
        </is>
      </c>
      <c r="H1299" t="inlineStr">
        <is>
          <t>Term contract</t>
        </is>
      </c>
      <c r="I1299" t="inlineStr">
        <is>
          <t>Refiner</t>
        </is>
      </c>
      <c r="J1299" t="inlineStr">
        <is>
          <t>Arjun Mehta</t>
        </is>
      </c>
      <c r="K1299" s="70" t="n">
        <v>1649340</v>
      </c>
      <c r="L1299" s="71" t="n">
        <v>77.06999999999999</v>
      </c>
      <c r="M1299" s="71" t="n">
        <v>127114633.8</v>
      </c>
      <c r="N1299" s="71" t="n">
        <v>2542292.68</v>
      </c>
      <c r="O1299" s="71" t="n">
        <v>124572341.12</v>
      </c>
      <c r="P1299" s="71" t="n">
        <v>29642870.05</v>
      </c>
      <c r="Q1299" s="71" t="n">
        <v>94929471.06999999</v>
      </c>
      <c r="R1299" t="inlineStr">
        <is>
          <t>Crude</t>
        </is>
      </c>
      <c r="S1299" t="inlineStr">
        <is>
          <t>Yes</t>
        </is>
      </c>
      <c r="T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SA101291</t>
        </is>
      </c>
      <c r="B1300" s="68" t="n">
        <v>45845</v>
      </c>
      <c r="C1300" s="69" t="n">
        <v>2025</v>
      </c>
      <c r="D1300" t="inlineStr">
        <is>
          <t>Jul</t>
        </is>
      </c>
      <c r="E1300" t="inlineStr">
        <is>
          <t>Europe</t>
        </is>
      </c>
      <c r="F1300" t="inlineStr">
        <is>
          <t>France</t>
        </is>
      </c>
      <c r="G1300" t="inlineStr">
        <is>
          <t>Gasoline</t>
        </is>
      </c>
      <c r="H1300" t="inlineStr">
        <is>
          <t>Term contract</t>
        </is>
      </c>
      <c r="I1300" t="inlineStr">
        <is>
          <t>National oil company</t>
        </is>
      </c>
      <c r="J1300" t="inlineStr">
        <is>
          <t>Liam O'Brien</t>
        </is>
      </c>
      <c r="K1300" s="70" t="n">
        <v>318240</v>
      </c>
      <c r="L1300" s="71" t="n">
        <v>93.59999999999999</v>
      </c>
      <c r="M1300" s="71" t="n">
        <v>29787264</v>
      </c>
      <c r="N1300" s="71" t="n">
        <v>0</v>
      </c>
      <c r="O1300" s="71" t="n">
        <v>29787264</v>
      </c>
      <c r="P1300" s="71" t="n">
        <v>22698538.1</v>
      </c>
      <c r="Q1300" s="71" t="n">
        <v>7088725.9</v>
      </c>
      <c r="R1300" t="inlineStr">
        <is>
          <t>Refined</t>
        </is>
      </c>
      <c r="S1300" t="inlineStr">
        <is>
          <t>Yes</t>
        </is>
      </c>
      <c r="T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SA101292</t>
        </is>
      </c>
      <c r="B1301" s="68" t="n">
        <v>45845</v>
      </c>
      <c r="C1301" s="69" t="n">
        <v>2025</v>
      </c>
      <c r="D1301" t="inlineStr">
        <is>
          <t>Jul</t>
        </is>
      </c>
      <c r="E1301" t="inlineStr">
        <is>
          <t>Asia</t>
        </is>
      </c>
      <c r="F1301" t="inlineStr">
        <is>
          <t>Japan</t>
        </is>
      </c>
      <c r="G1301" t="inlineStr">
        <is>
          <t>Arab Light</t>
        </is>
      </c>
      <c r="H1301" t="inlineStr">
        <is>
          <t>Spot</t>
        </is>
      </c>
      <c r="I1301" t="inlineStr">
        <is>
          <t>Refiner</t>
        </is>
      </c>
      <c r="J1301" t="inlineStr">
        <is>
          <t>Wei Chen</t>
        </is>
      </c>
      <c r="K1301" s="70" t="n">
        <v>1383120</v>
      </c>
      <c r="L1301" s="71" t="n">
        <v>79.92</v>
      </c>
      <c r="M1301" s="71" t="n">
        <v>110538950.4</v>
      </c>
      <c r="N1301" s="71" t="n">
        <v>2210779.01</v>
      </c>
      <c r="O1301" s="71" t="n">
        <v>108328171.39</v>
      </c>
      <c r="P1301" s="71" t="n">
        <v>24780916.73</v>
      </c>
      <c r="Q1301" s="71" t="n">
        <v>83547254.66</v>
      </c>
      <c r="R1301" t="inlineStr">
        <is>
          <t>Crude</t>
        </is>
      </c>
      <c r="S1301" t="inlineStr">
        <is>
          <t>Yes</t>
        </is>
      </c>
      <c r="T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SA101293</t>
        </is>
      </c>
      <c r="B1302" s="68" t="n">
        <v>45846</v>
      </c>
      <c r="C1302" s="69" t="n">
        <v>2025</v>
      </c>
      <c r="D1302" t="inlineStr">
        <is>
          <t>Jul</t>
        </is>
      </c>
      <c r="E1302" t="inlineStr">
        <is>
          <t>Europe</t>
        </is>
      </c>
      <c r="F1302" t="inlineStr">
        <is>
          <t>Italy</t>
        </is>
      </c>
      <c r="G1302" t="inlineStr">
        <is>
          <t>Arab Light</t>
        </is>
      </c>
      <c r="H1302" t="inlineStr">
        <is>
          <t>Term contract</t>
        </is>
      </c>
      <c r="I1302" t="inlineStr">
        <is>
          <t>Refiner</t>
        </is>
      </c>
      <c r="J1302" t="inlineStr">
        <is>
          <t>Omar Haddad</t>
        </is>
      </c>
      <c r="K1302" s="70" t="n">
        <v>1987980</v>
      </c>
      <c r="L1302" s="71" t="n">
        <v>75.79000000000001</v>
      </c>
      <c r="M1302" s="71" t="n">
        <v>150669004.2</v>
      </c>
      <c r="N1302" s="71" t="n">
        <v>0</v>
      </c>
      <c r="O1302" s="71" t="n">
        <v>150669004.2</v>
      </c>
      <c r="P1302" s="71" t="n">
        <v>36677693.7</v>
      </c>
      <c r="Q1302" s="71" t="n">
        <v>113991310.5</v>
      </c>
      <c r="R1302" t="inlineStr">
        <is>
          <t>Crude</t>
        </is>
      </c>
      <c r="S1302" t="inlineStr">
        <is>
          <t>Yes</t>
        </is>
      </c>
      <c r="T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SA101294</t>
        </is>
      </c>
      <c r="B1303" s="68" t="n">
        <v>45846</v>
      </c>
      <c r="C1303" s="69" t="n">
        <v>2025</v>
      </c>
      <c r="D1303" t="inlineStr">
        <is>
          <t>Jul</t>
        </is>
      </c>
      <c r="E1303" t="inlineStr">
        <is>
          <t>Asia</t>
        </is>
      </c>
      <c r="F1303" t="inlineStr">
        <is>
          <t>South Korea</t>
        </is>
      </c>
      <c r="G1303" t="inlineStr">
        <is>
          <t>Diesel</t>
        </is>
      </c>
      <c r="H1303" t="inlineStr">
        <is>
          <t>Spot</t>
        </is>
      </c>
      <c r="I1303" t="inlineStr">
        <is>
          <t>Refiner</t>
        </is>
      </c>
      <c r="J1303" t="inlineStr">
        <is>
          <t>Arjun Mehta</t>
        </is>
      </c>
      <c r="K1303" s="70" t="n">
        <v>317220</v>
      </c>
      <c r="L1303" s="71" t="n">
        <v>90.88</v>
      </c>
      <c r="M1303" s="71" t="n">
        <v>28828953.6</v>
      </c>
      <c r="N1303" s="71" t="n">
        <v>576579.0699999999</v>
      </c>
      <c r="O1303" s="71" t="n">
        <v>28252374.53</v>
      </c>
      <c r="P1303" s="71" t="n">
        <v>23117038.69</v>
      </c>
      <c r="Q1303" s="71" t="n">
        <v>5135335.84</v>
      </c>
      <c r="R1303" t="inlineStr">
        <is>
          <t>Refined</t>
        </is>
      </c>
      <c r="S1303" t="inlineStr">
        <is>
          <t>Yes</t>
        </is>
      </c>
      <c r="T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SA101295</t>
        </is>
      </c>
      <c r="B1304" s="68" t="n">
        <v>45846</v>
      </c>
      <c r="C1304" s="69" t="n">
        <v>2025</v>
      </c>
      <c r="D1304" t="inlineStr">
        <is>
          <t>Jul</t>
        </is>
      </c>
      <c r="E1304" t="inlineStr">
        <is>
          <t>Middle East</t>
        </is>
      </c>
      <c r="F1304" t="inlineStr">
        <is>
          <t>Saudi Arabia</t>
        </is>
      </c>
      <c r="G1304" t="inlineStr">
        <is>
          <t>Arab Light</t>
        </is>
      </c>
      <c r="H1304" t="inlineStr">
        <is>
          <t>Domestic</t>
        </is>
      </c>
      <c r="I1304" t="inlineStr">
        <is>
          <t>Refiner</t>
        </is>
      </c>
      <c r="J1304" t="inlineStr">
        <is>
          <t>Amir Khan</t>
        </is>
      </c>
      <c r="K1304" s="70" t="n">
        <v>768060</v>
      </c>
      <c r="L1304" s="71" t="n">
        <v>85.34</v>
      </c>
      <c r="M1304" s="71" t="n">
        <v>65546240.4</v>
      </c>
      <c r="N1304" s="71" t="n">
        <v>655462.4</v>
      </c>
      <c r="O1304" s="71" t="n">
        <v>64890778</v>
      </c>
      <c r="P1304" s="71" t="n">
        <v>13851323.25</v>
      </c>
      <c r="Q1304" s="71" t="n">
        <v>51039454.75</v>
      </c>
      <c r="R1304" t="inlineStr">
        <is>
          <t>Crude</t>
        </is>
      </c>
      <c r="S1304" t="inlineStr">
        <is>
          <t>No</t>
        </is>
      </c>
      <c r="T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SA101296</t>
        </is>
      </c>
      <c r="B1305" s="68" t="n">
        <v>45846</v>
      </c>
      <c r="C1305" s="69" t="n">
        <v>2025</v>
      </c>
      <c r="D1305" t="inlineStr">
        <is>
          <t>Jul</t>
        </is>
      </c>
      <c r="E1305" t="inlineStr">
        <is>
          <t>Asia</t>
        </is>
      </c>
      <c r="F1305" t="inlineStr">
        <is>
          <t>China</t>
        </is>
      </c>
      <c r="G1305" t="inlineStr">
        <is>
          <t>Arab Light</t>
        </is>
      </c>
      <c r="H1305" t="inlineStr">
        <is>
          <t>Spot</t>
        </is>
      </c>
      <c r="I1305" t="inlineStr">
        <is>
          <t>National oil company</t>
        </is>
      </c>
      <c r="J1305" t="inlineStr">
        <is>
          <t>Aisha Bello</t>
        </is>
      </c>
      <c r="K1305" s="70" t="n">
        <v>1799280</v>
      </c>
      <c r="L1305" s="71" t="n">
        <v>89.87</v>
      </c>
      <c r="M1305" s="71" t="n">
        <v>161701293.6</v>
      </c>
      <c r="N1305" s="71" t="n">
        <v>0</v>
      </c>
      <c r="O1305" s="71" t="n">
        <v>161701293.6</v>
      </c>
      <c r="P1305" s="71" t="n">
        <v>31597615.22</v>
      </c>
      <c r="Q1305" s="71" t="n">
        <v>130103678.38</v>
      </c>
      <c r="R1305" t="inlineStr">
        <is>
          <t>Crude</t>
        </is>
      </c>
      <c r="S1305" t="inlineStr">
        <is>
          <t>Yes</t>
        </is>
      </c>
      <c r="T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SA101297</t>
        </is>
      </c>
      <c r="B1306" s="68" t="n">
        <v>45846</v>
      </c>
      <c r="C1306" s="69" t="n">
        <v>2025</v>
      </c>
      <c r="D1306" t="inlineStr">
        <is>
          <t>Jul</t>
        </is>
      </c>
      <c r="E1306" t="inlineStr">
        <is>
          <t>Asia</t>
        </is>
      </c>
      <c r="F1306" t="inlineStr">
        <is>
          <t>South Korea</t>
        </is>
      </c>
      <c r="G1306" t="inlineStr">
        <is>
          <t>Jet fuel</t>
        </is>
      </c>
      <c r="H1306" t="inlineStr">
        <is>
          <t>Term contract</t>
        </is>
      </c>
      <c r="I1306" t="inlineStr">
        <is>
          <t>Refiner</t>
        </is>
      </c>
      <c r="J1306" t="inlineStr">
        <is>
          <t>Ruhi Shaikh</t>
        </is>
      </c>
      <c r="K1306" s="70" t="n">
        <v>484500</v>
      </c>
      <c r="L1306" s="71" t="n">
        <v>106.82</v>
      </c>
      <c r="M1306" s="71" t="n">
        <v>51754290</v>
      </c>
      <c r="N1306" s="71" t="n">
        <v>0</v>
      </c>
      <c r="O1306" s="71" t="n">
        <v>51754290</v>
      </c>
      <c r="P1306" s="71" t="n">
        <v>35951545.6</v>
      </c>
      <c r="Q1306" s="71" t="n">
        <v>15802744.4</v>
      </c>
      <c r="R1306" t="inlineStr">
        <is>
          <t>Refined</t>
        </is>
      </c>
      <c r="S1306" t="inlineStr">
        <is>
          <t>Yes</t>
        </is>
      </c>
      <c r="T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SA101298</t>
        </is>
      </c>
      <c r="B1307" s="68" t="n">
        <v>45846</v>
      </c>
      <c r="C1307" s="69" t="n">
        <v>2025</v>
      </c>
      <c r="D1307" t="inlineStr">
        <is>
          <t>Jul</t>
        </is>
      </c>
      <c r="E1307" t="inlineStr">
        <is>
          <t>Asia</t>
        </is>
      </c>
      <c r="F1307" t="inlineStr">
        <is>
          <t>South Korea</t>
        </is>
      </c>
      <c r="G1307" t="inlineStr">
        <is>
          <t>Arab Medium</t>
        </is>
      </c>
      <c r="H1307" t="inlineStr">
        <is>
          <t>Term contract</t>
        </is>
      </c>
      <c r="I1307" t="inlineStr">
        <is>
          <t>Trader</t>
        </is>
      </c>
      <c r="J1307" t="inlineStr">
        <is>
          <t>Kofi Mensah</t>
        </is>
      </c>
      <c r="K1307" s="70" t="n">
        <v>1314780</v>
      </c>
      <c r="L1307" s="71" t="n">
        <v>79.88</v>
      </c>
      <c r="M1307" s="71" t="n">
        <v>105024626.4</v>
      </c>
      <c r="N1307" s="71" t="n">
        <v>0</v>
      </c>
      <c r="O1307" s="71" t="n">
        <v>105024626.4</v>
      </c>
      <c r="P1307" s="71" t="n">
        <v>23980655</v>
      </c>
      <c r="Q1307" s="71" t="n">
        <v>81043971.40000001</v>
      </c>
      <c r="R1307" t="inlineStr">
        <is>
          <t>Crude</t>
        </is>
      </c>
      <c r="S1307" t="inlineStr">
        <is>
          <t>Yes</t>
        </is>
      </c>
      <c r="T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SA101299</t>
        </is>
      </c>
      <c r="B1308" s="68" t="n">
        <v>45846</v>
      </c>
      <c r="C1308" s="69" t="n">
        <v>2025</v>
      </c>
      <c r="D1308" t="inlineStr">
        <is>
          <t>Jul</t>
        </is>
      </c>
      <c r="E1308" t="inlineStr">
        <is>
          <t>North America</t>
        </is>
      </c>
      <c r="F1308" t="inlineStr">
        <is>
          <t>USA</t>
        </is>
      </c>
      <c r="G1308" t="inlineStr">
        <is>
          <t>Arab Heavy</t>
        </is>
      </c>
      <c r="H1308" t="inlineStr">
        <is>
          <t>Term contract</t>
        </is>
      </c>
      <c r="I1308" t="inlineStr">
        <is>
          <t>Trader</t>
        </is>
      </c>
      <c r="J1308" t="inlineStr">
        <is>
          <t>Ravindra Patil</t>
        </is>
      </c>
      <c r="K1308" s="70" t="n">
        <v>1756440</v>
      </c>
      <c r="L1308" s="71" t="n">
        <v>77.59</v>
      </c>
      <c r="M1308" s="71" t="n">
        <v>136282179.6</v>
      </c>
      <c r="N1308" s="71" t="n">
        <v>1362821.8</v>
      </c>
      <c r="O1308" s="71" t="n">
        <v>134919357.8</v>
      </c>
      <c r="P1308" s="71" t="n">
        <v>29873748.87</v>
      </c>
      <c r="Q1308" s="71" t="n">
        <v>105045608.93</v>
      </c>
      <c r="R1308" t="inlineStr">
        <is>
          <t>Crude</t>
        </is>
      </c>
      <c r="S1308" t="inlineStr">
        <is>
          <t>Yes</t>
        </is>
      </c>
      <c r="T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SA101300</t>
        </is>
      </c>
      <c r="B1309" s="68" t="n">
        <v>45847</v>
      </c>
      <c r="C1309" s="69" t="n">
        <v>2025</v>
      </c>
      <c r="D1309" t="inlineStr">
        <is>
          <t>Jul</t>
        </is>
      </c>
      <c r="E1309" t="inlineStr">
        <is>
          <t>Asia</t>
        </is>
      </c>
      <c r="F1309" t="inlineStr">
        <is>
          <t>China</t>
        </is>
      </c>
      <c r="G1309" t="inlineStr">
        <is>
          <t>Arab Medium</t>
        </is>
      </c>
      <c r="H1309" t="inlineStr">
        <is>
          <t>Term contract</t>
        </is>
      </c>
      <c r="I1309" t="inlineStr">
        <is>
          <t>National oil company</t>
        </is>
      </c>
      <c r="J1309" t="inlineStr">
        <is>
          <t>Priya Nair</t>
        </is>
      </c>
      <c r="K1309" s="70" t="n">
        <v>1759500</v>
      </c>
      <c r="L1309" s="71" t="n">
        <v>80.88</v>
      </c>
      <c r="M1309" s="71" t="n">
        <v>142308360</v>
      </c>
      <c r="N1309" s="71" t="n">
        <v>0</v>
      </c>
      <c r="O1309" s="71" t="n">
        <v>142308360</v>
      </c>
      <c r="P1309" s="71" t="n">
        <v>30249301.38</v>
      </c>
      <c r="Q1309" s="71" t="n">
        <v>112059058.62</v>
      </c>
      <c r="R1309" t="inlineStr">
        <is>
          <t>Crude</t>
        </is>
      </c>
      <c r="S1309" t="inlineStr">
        <is>
          <t>Yes</t>
        </is>
      </c>
      <c r="T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SA101301</t>
        </is>
      </c>
      <c r="B1310" s="68" t="n">
        <v>45847</v>
      </c>
      <c r="C1310" s="69" t="n">
        <v>2025</v>
      </c>
      <c r="D1310" t="inlineStr">
        <is>
          <t>Jul</t>
        </is>
      </c>
      <c r="E1310" t="inlineStr">
        <is>
          <t>Asia</t>
        </is>
      </c>
      <c r="F1310" t="inlineStr">
        <is>
          <t>China</t>
        </is>
      </c>
      <c r="G1310" t="inlineStr">
        <is>
          <t>Arab Heavy</t>
        </is>
      </c>
      <c r="H1310" t="inlineStr">
        <is>
          <t>Term contract</t>
        </is>
      </c>
      <c r="I1310" t="inlineStr">
        <is>
          <t>Trader</t>
        </is>
      </c>
      <c r="J1310" t="inlineStr">
        <is>
          <t>Shraddha Kulkarni</t>
        </is>
      </c>
      <c r="K1310" s="70" t="n">
        <v>601800</v>
      </c>
      <c r="L1310" s="71" t="n">
        <v>69.48999999999999</v>
      </c>
      <c r="M1310" s="71" t="n">
        <v>41819082</v>
      </c>
      <c r="N1310" s="71" t="n">
        <v>418190.82</v>
      </c>
      <c r="O1310" s="71" t="n">
        <v>41400891.18</v>
      </c>
      <c r="P1310" s="71" t="n">
        <v>10256465.29</v>
      </c>
      <c r="Q1310" s="71" t="n">
        <v>31144425.89</v>
      </c>
      <c r="R1310" t="inlineStr">
        <is>
          <t>Crude</t>
        </is>
      </c>
      <c r="S1310" t="inlineStr">
        <is>
          <t>Yes</t>
        </is>
      </c>
      <c r="T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SA101302</t>
        </is>
      </c>
      <c r="B1311" s="68" t="n">
        <v>45847</v>
      </c>
      <c r="C1311" s="69" t="n">
        <v>2025</v>
      </c>
      <c r="D1311" t="inlineStr">
        <is>
          <t>Jul</t>
        </is>
      </c>
      <c r="E1311" t="inlineStr">
        <is>
          <t>Asia</t>
        </is>
      </c>
      <c r="F1311" t="inlineStr">
        <is>
          <t>Japan</t>
        </is>
      </c>
      <c r="G1311" t="inlineStr">
        <is>
          <t>Arab Heavy</t>
        </is>
      </c>
      <c r="H1311" t="inlineStr">
        <is>
          <t>Term contract</t>
        </is>
      </c>
      <c r="I1311" t="inlineStr">
        <is>
          <t>Trader</t>
        </is>
      </c>
      <c r="J1311" t="inlineStr">
        <is>
          <t>Yuki Sato</t>
        </is>
      </c>
      <c r="K1311" s="70" t="n">
        <v>1568760</v>
      </c>
      <c r="L1311" s="71" t="n">
        <v>71.58</v>
      </c>
      <c r="M1311" s="71" t="n">
        <v>112291840.8</v>
      </c>
      <c r="N1311" s="71" t="n">
        <v>0</v>
      </c>
      <c r="O1311" s="71" t="n">
        <v>112291840.8</v>
      </c>
      <c r="P1311" s="71" t="n">
        <v>27879649.59</v>
      </c>
      <c r="Q1311" s="71" t="n">
        <v>84412191.20999999</v>
      </c>
      <c r="R1311" t="inlineStr">
        <is>
          <t>Crude</t>
        </is>
      </c>
      <c r="S1311" t="inlineStr">
        <is>
          <t>Yes</t>
        </is>
      </c>
      <c r="T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SA101303</t>
        </is>
      </c>
      <c r="B1312" s="68" t="n">
        <v>45847</v>
      </c>
      <c r="C1312" s="69" t="n">
        <v>2025</v>
      </c>
      <c r="D1312" t="inlineStr">
        <is>
          <t>Jul</t>
        </is>
      </c>
      <c r="E1312" t="inlineStr">
        <is>
          <t>Middle East</t>
        </is>
      </c>
      <c r="F1312" t="inlineStr">
        <is>
          <t>Bahrain</t>
        </is>
      </c>
      <c r="G1312" t="inlineStr">
        <is>
          <t>Arab Light</t>
        </is>
      </c>
      <c r="H1312" t="inlineStr">
        <is>
          <t>Term contract</t>
        </is>
      </c>
      <c r="I1312" t="inlineStr">
        <is>
          <t>National oil company</t>
        </is>
      </c>
      <c r="J1312" t="inlineStr">
        <is>
          <t>Emma Clarke</t>
        </is>
      </c>
      <c r="K1312" s="70" t="n">
        <v>1507560</v>
      </c>
      <c r="L1312" s="71" t="n">
        <v>85.11</v>
      </c>
      <c r="M1312" s="71" t="n">
        <v>128308431.6</v>
      </c>
      <c r="N1312" s="71" t="n">
        <v>0</v>
      </c>
      <c r="O1312" s="71" t="n">
        <v>128308431.6</v>
      </c>
      <c r="P1312" s="71" t="n">
        <v>26209201.61</v>
      </c>
      <c r="Q1312" s="71" t="n">
        <v>102099229.99</v>
      </c>
      <c r="R1312" t="inlineStr">
        <is>
          <t>Crude</t>
        </is>
      </c>
      <c r="S1312" t="inlineStr">
        <is>
          <t>Yes</t>
        </is>
      </c>
      <c r="T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SA101304</t>
        </is>
      </c>
      <c r="B1313" s="68" t="n">
        <v>45847</v>
      </c>
      <c r="C1313" s="69" t="n">
        <v>2025</v>
      </c>
      <c r="D1313" t="inlineStr">
        <is>
          <t>Jul</t>
        </is>
      </c>
      <c r="E1313" t="inlineStr">
        <is>
          <t>Europe</t>
        </is>
      </c>
      <c r="F1313" t="inlineStr">
        <is>
          <t>Italy</t>
        </is>
      </c>
      <c r="G1313" t="inlineStr">
        <is>
          <t>Diesel</t>
        </is>
      </c>
      <c r="H1313" t="inlineStr">
        <is>
          <t>Spot</t>
        </is>
      </c>
      <c r="I1313" t="inlineStr">
        <is>
          <t>Refiner</t>
        </is>
      </c>
      <c r="J1313" t="inlineStr">
        <is>
          <t>Carlos Silva</t>
        </is>
      </c>
      <c r="K1313" s="70" t="n">
        <v>437580</v>
      </c>
      <c r="L1313" s="71" t="n">
        <v>98.89</v>
      </c>
      <c r="M1313" s="71" t="n">
        <v>43272286.2</v>
      </c>
      <c r="N1313" s="71" t="n">
        <v>0</v>
      </c>
      <c r="O1313" s="71" t="n">
        <v>43272286.2</v>
      </c>
      <c r="P1313" s="71" t="n">
        <v>31769216.63</v>
      </c>
      <c r="Q1313" s="71" t="n">
        <v>11503069.57</v>
      </c>
      <c r="R1313" t="inlineStr">
        <is>
          <t>Refined</t>
        </is>
      </c>
      <c r="S1313" t="inlineStr">
        <is>
          <t>Yes</t>
        </is>
      </c>
      <c r="T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SA101305</t>
        </is>
      </c>
      <c r="B1314" s="68" t="n">
        <v>45848</v>
      </c>
      <c r="C1314" s="69" t="n">
        <v>2025</v>
      </c>
      <c r="D1314" t="inlineStr">
        <is>
          <t>Jul</t>
        </is>
      </c>
      <c r="E1314" t="inlineStr">
        <is>
          <t>Middle East</t>
        </is>
      </c>
      <c r="F1314" t="inlineStr">
        <is>
          <t>Bahrain</t>
        </is>
      </c>
      <c r="G1314" t="inlineStr">
        <is>
          <t>Arab Light</t>
        </is>
      </c>
      <c r="H1314" t="inlineStr">
        <is>
          <t>Term contract</t>
        </is>
      </c>
      <c r="I1314" t="inlineStr">
        <is>
          <t>National oil company</t>
        </is>
      </c>
      <c r="J1314" t="inlineStr">
        <is>
          <t>Ruhi Shaikh</t>
        </is>
      </c>
      <c r="K1314" s="70" t="n">
        <v>1887000</v>
      </c>
      <c r="L1314" s="71" t="n">
        <v>89.02</v>
      </c>
      <c r="M1314" s="71" t="n">
        <v>167980740</v>
      </c>
      <c r="N1314" s="71" t="n">
        <v>0</v>
      </c>
      <c r="O1314" s="71" t="n">
        <v>167980740</v>
      </c>
      <c r="P1314" s="71" t="n">
        <v>34153119.43</v>
      </c>
      <c r="Q1314" s="71" t="n">
        <v>133827620.57</v>
      </c>
      <c r="R1314" t="inlineStr">
        <is>
          <t>Crude</t>
        </is>
      </c>
      <c r="S1314" t="inlineStr">
        <is>
          <t>Yes</t>
        </is>
      </c>
      <c r="T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SA101306</t>
        </is>
      </c>
      <c r="B1315" s="68" t="n">
        <v>45848</v>
      </c>
      <c r="C1315" s="69" t="n">
        <v>2025</v>
      </c>
      <c r="D1315" t="inlineStr">
        <is>
          <t>Jul</t>
        </is>
      </c>
      <c r="E1315" t="inlineStr">
        <is>
          <t>Asia</t>
        </is>
      </c>
      <c r="F1315" t="inlineStr">
        <is>
          <t>Japan</t>
        </is>
      </c>
      <c r="G1315" t="inlineStr">
        <is>
          <t>Arab Light</t>
        </is>
      </c>
      <c r="H1315" t="inlineStr">
        <is>
          <t>Term contract</t>
        </is>
      </c>
      <c r="I1315" t="inlineStr">
        <is>
          <t>Refiner</t>
        </is>
      </c>
      <c r="J1315" t="inlineStr">
        <is>
          <t>Liam O'Brien</t>
        </is>
      </c>
      <c r="K1315" s="70" t="n">
        <v>1282140</v>
      </c>
      <c r="L1315" s="71" t="n">
        <v>76.01000000000001</v>
      </c>
      <c r="M1315" s="71" t="n">
        <v>97455461.40000001</v>
      </c>
      <c r="N1315" s="71" t="n">
        <v>1949109.23</v>
      </c>
      <c r="O1315" s="71" t="n">
        <v>95506352.17</v>
      </c>
      <c r="P1315" s="71" t="n">
        <v>23186312.13</v>
      </c>
      <c r="Q1315" s="71" t="n">
        <v>72320040.04000001</v>
      </c>
      <c r="R1315" t="inlineStr">
        <is>
          <t>Crude</t>
        </is>
      </c>
      <c r="S1315" t="inlineStr">
        <is>
          <t>Yes</t>
        </is>
      </c>
      <c r="T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SA101307</t>
        </is>
      </c>
      <c r="B1316" s="68" t="n">
        <v>45848</v>
      </c>
      <c r="C1316" s="69" t="n">
        <v>2025</v>
      </c>
      <c r="D1316" t="inlineStr">
        <is>
          <t>Jul</t>
        </is>
      </c>
      <c r="E1316" t="inlineStr">
        <is>
          <t>Asia</t>
        </is>
      </c>
      <c r="F1316" t="inlineStr">
        <is>
          <t>China</t>
        </is>
      </c>
      <c r="G1316" t="inlineStr">
        <is>
          <t>Arab Light</t>
        </is>
      </c>
      <c r="H1316" t="inlineStr">
        <is>
          <t>Spot</t>
        </is>
      </c>
      <c r="I1316" t="inlineStr">
        <is>
          <t>Refiner</t>
        </is>
      </c>
      <c r="J1316" t="inlineStr">
        <is>
          <t>Sara Rossi</t>
        </is>
      </c>
      <c r="K1316" s="70" t="n">
        <v>1404540</v>
      </c>
      <c r="L1316" s="71" t="n">
        <v>75.17</v>
      </c>
      <c r="M1316" s="71" t="n">
        <v>105579271.8</v>
      </c>
      <c r="N1316" s="71" t="n">
        <v>2111585.44</v>
      </c>
      <c r="O1316" s="71" t="n">
        <v>103467686.36</v>
      </c>
      <c r="P1316" s="71" t="n">
        <v>24644074.19</v>
      </c>
      <c r="Q1316" s="71" t="n">
        <v>78823612.17</v>
      </c>
      <c r="R1316" t="inlineStr">
        <is>
          <t>Crude</t>
        </is>
      </c>
      <c r="S1316" t="inlineStr">
        <is>
          <t>Yes</t>
        </is>
      </c>
      <c r="T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SA101308</t>
        </is>
      </c>
      <c r="B1317" s="68" t="n">
        <v>45848</v>
      </c>
      <c r="C1317" s="69" t="n">
        <v>2025</v>
      </c>
      <c r="D1317" t="inlineStr">
        <is>
          <t>Jul</t>
        </is>
      </c>
      <c r="E1317" t="inlineStr">
        <is>
          <t>Middle East</t>
        </is>
      </c>
      <c r="F1317" t="inlineStr">
        <is>
          <t>UAE</t>
        </is>
      </c>
      <c r="G1317" t="inlineStr">
        <is>
          <t>Arab Light</t>
        </is>
      </c>
      <c r="H1317" t="inlineStr">
        <is>
          <t>Term contract</t>
        </is>
      </c>
      <c r="I1317" t="inlineStr">
        <is>
          <t>Refiner</t>
        </is>
      </c>
      <c r="J1317" t="inlineStr">
        <is>
          <t>Carlos Silva</t>
        </is>
      </c>
      <c r="K1317" s="70" t="n">
        <v>1533060</v>
      </c>
      <c r="L1317" s="71" t="n">
        <v>82.83</v>
      </c>
      <c r="M1317" s="71" t="n">
        <v>126983359.8</v>
      </c>
      <c r="N1317" s="71" t="n">
        <v>0</v>
      </c>
      <c r="O1317" s="71" t="n">
        <v>126983359.8</v>
      </c>
      <c r="P1317" s="71" t="n">
        <v>26939018.23</v>
      </c>
      <c r="Q1317" s="71" t="n">
        <v>100044341.57</v>
      </c>
      <c r="R1317" t="inlineStr">
        <is>
          <t>Crude</t>
        </is>
      </c>
      <c r="S1317" t="inlineStr">
        <is>
          <t>Yes</t>
        </is>
      </c>
      <c r="T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SA101309</t>
        </is>
      </c>
      <c r="B1318" s="68" t="n">
        <v>45849</v>
      </c>
      <c r="C1318" s="69" t="n">
        <v>2025</v>
      </c>
      <c r="D1318" t="inlineStr">
        <is>
          <t>Jul</t>
        </is>
      </c>
      <c r="E1318" t="inlineStr">
        <is>
          <t>Middle East</t>
        </is>
      </c>
      <c r="F1318" t="inlineStr">
        <is>
          <t>Bahrain</t>
        </is>
      </c>
      <c r="G1318" t="inlineStr">
        <is>
          <t>Arab Light</t>
        </is>
      </c>
      <c r="H1318" t="inlineStr">
        <is>
          <t>Spot</t>
        </is>
      </c>
      <c r="I1318" t="inlineStr">
        <is>
          <t>Refiner</t>
        </is>
      </c>
      <c r="J1318" t="inlineStr">
        <is>
          <t>Ana Costa</t>
        </is>
      </c>
      <c r="K1318" s="70" t="n">
        <v>1052640</v>
      </c>
      <c r="L1318" s="71" t="n">
        <v>84.48999999999999</v>
      </c>
      <c r="M1318" s="71" t="n">
        <v>88937553.59999999</v>
      </c>
      <c r="N1318" s="71" t="n">
        <v>889375.54</v>
      </c>
      <c r="O1318" s="71" t="n">
        <v>88048178.06</v>
      </c>
      <c r="P1318" s="71" t="n">
        <v>18916868.62</v>
      </c>
      <c r="Q1318" s="71" t="n">
        <v>69131309.44</v>
      </c>
      <c r="R1318" t="inlineStr">
        <is>
          <t>Crude</t>
        </is>
      </c>
      <c r="S1318" t="inlineStr">
        <is>
          <t>Yes</t>
        </is>
      </c>
      <c r="T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SA101310</t>
        </is>
      </c>
      <c r="B1319" s="68" t="n">
        <v>45849</v>
      </c>
      <c r="C1319" s="69" t="n">
        <v>2025</v>
      </c>
      <c r="D1319" t="inlineStr">
        <is>
          <t>Jul</t>
        </is>
      </c>
      <c r="E1319" t="inlineStr">
        <is>
          <t>Asia</t>
        </is>
      </c>
      <c r="F1319" t="inlineStr">
        <is>
          <t>China</t>
        </is>
      </c>
      <c r="G1319" t="inlineStr">
        <is>
          <t>Arab Medium</t>
        </is>
      </c>
      <c r="H1319" t="inlineStr">
        <is>
          <t>Term contract</t>
        </is>
      </c>
      <c r="I1319" t="inlineStr">
        <is>
          <t>Trader</t>
        </is>
      </c>
      <c r="J1319" t="inlineStr">
        <is>
          <t>Priya Nair</t>
        </is>
      </c>
      <c r="K1319" s="70" t="n">
        <v>1698300</v>
      </c>
      <c r="L1319" s="71" t="n">
        <v>73.09999999999999</v>
      </c>
      <c r="M1319" s="71" t="n">
        <v>124145730</v>
      </c>
      <c r="N1319" s="71" t="n">
        <v>1241457.3</v>
      </c>
      <c r="O1319" s="71" t="n">
        <v>122904272.7</v>
      </c>
      <c r="P1319" s="71" t="n">
        <v>28876145.24</v>
      </c>
      <c r="Q1319" s="71" t="n">
        <v>94028127.45999999</v>
      </c>
      <c r="R1319" t="inlineStr">
        <is>
          <t>Crude</t>
        </is>
      </c>
      <c r="S1319" t="inlineStr">
        <is>
          <t>Yes</t>
        </is>
      </c>
      <c r="T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SA101311</t>
        </is>
      </c>
      <c r="B1320" s="68" t="n">
        <v>45849</v>
      </c>
      <c r="C1320" s="69" t="n">
        <v>2025</v>
      </c>
      <c r="D1320" t="inlineStr">
        <is>
          <t>Jul</t>
        </is>
      </c>
      <c r="E1320" t="inlineStr">
        <is>
          <t>North America</t>
        </is>
      </c>
      <c r="F1320" t="inlineStr">
        <is>
          <t>USA</t>
        </is>
      </c>
      <c r="G1320" t="inlineStr">
        <is>
          <t>Arab Light</t>
        </is>
      </c>
      <c r="H1320" t="inlineStr">
        <is>
          <t>Term contract</t>
        </is>
      </c>
      <c r="I1320" t="inlineStr">
        <is>
          <t>Trader</t>
        </is>
      </c>
      <c r="J1320" t="inlineStr">
        <is>
          <t>Liam O'Brien</t>
        </is>
      </c>
      <c r="K1320" s="70" t="n">
        <v>1663620</v>
      </c>
      <c r="L1320" s="71" t="n">
        <v>81.90000000000001</v>
      </c>
      <c r="M1320" s="71" t="n">
        <v>136250478</v>
      </c>
      <c r="N1320" s="71" t="n">
        <v>0</v>
      </c>
      <c r="O1320" s="71" t="n">
        <v>136250478</v>
      </c>
      <c r="P1320" s="71" t="n">
        <v>29905911.03</v>
      </c>
      <c r="Q1320" s="71" t="n">
        <v>106344566.97</v>
      </c>
      <c r="R1320" t="inlineStr">
        <is>
          <t>Crude</t>
        </is>
      </c>
      <c r="S1320" t="inlineStr">
        <is>
          <t>Yes</t>
        </is>
      </c>
      <c r="T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SA101312</t>
        </is>
      </c>
      <c r="B1321" s="68" t="n">
        <v>45849</v>
      </c>
      <c r="C1321" s="69" t="n">
        <v>2025</v>
      </c>
      <c r="D1321" t="inlineStr">
        <is>
          <t>Jul</t>
        </is>
      </c>
      <c r="E1321" t="inlineStr">
        <is>
          <t>Asia</t>
        </is>
      </c>
      <c r="F1321" t="inlineStr">
        <is>
          <t>South Korea</t>
        </is>
      </c>
      <c r="G1321" t="inlineStr">
        <is>
          <t>Jet fuel</t>
        </is>
      </c>
      <c r="H1321" t="inlineStr">
        <is>
          <t>Term contract</t>
        </is>
      </c>
      <c r="I1321" t="inlineStr">
        <is>
          <t>National oil company</t>
        </is>
      </c>
      <c r="J1321" t="inlineStr">
        <is>
          <t>Yuki Sato</t>
        </is>
      </c>
      <c r="K1321" s="70" t="n">
        <v>489600</v>
      </c>
      <c r="L1321" s="71" t="n">
        <v>94.09999999999999</v>
      </c>
      <c r="M1321" s="71" t="n">
        <v>46071360</v>
      </c>
      <c r="N1321" s="71" t="n">
        <v>0</v>
      </c>
      <c r="O1321" s="71" t="n">
        <v>46071360</v>
      </c>
      <c r="P1321" s="71" t="n">
        <v>36383231.88</v>
      </c>
      <c r="Q1321" s="71" t="n">
        <v>9688128.119999999</v>
      </c>
      <c r="R1321" t="inlineStr">
        <is>
          <t>Refined</t>
        </is>
      </c>
      <c r="S1321" t="inlineStr">
        <is>
          <t>Yes</t>
        </is>
      </c>
      <c r="T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SA101313</t>
        </is>
      </c>
      <c r="B1322" s="68" t="n">
        <v>45849</v>
      </c>
      <c r="C1322" s="69" t="n">
        <v>2025</v>
      </c>
      <c r="D1322" t="inlineStr">
        <is>
          <t>Jul</t>
        </is>
      </c>
      <c r="E1322" t="inlineStr">
        <is>
          <t>Europe</t>
        </is>
      </c>
      <c r="F1322" t="inlineStr">
        <is>
          <t>France</t>
        </is>
      </c>
      <c r="G1322" t="inlineStr">
        <is>
          <t>Arab Extra Light</t>
        </is>
      </c>
      <c r="H1322" t="inlineStr">
        <is>
          <t>Term contract</t>
        </is>
      </c>
      <c r="I1322" t="inlineStr">
        <is>
          <t>Refiner</t>
        </is>
      </c>
      <c r="J1322" t="inlineStr">
        <is>
          <t>Noah Smith</t>
        </is>
      </c>
      <c r="K1322" s="70" t="n">
        <v>2006340</v>
      </c>
      <c r="L1322" s="71" t="n">
        <v>77.36</v>
      </c>
      <c r="M1322" s="71" t="n">
        <v>155210462.4</v>
      </c>
      <c r="N1322" s="71" t="n">
        <v>1552104.62</v>
      </c>
      <c r="O1322" s="71" t="n">
        <v>153658357.78</v>
      </c>
      <c r="P1322" s="71" t="n">
        <v>36285347.9</v>
      </c>
      <c r="Q1322" s="71" t="n">
        <v>117373009.88</v>
      </c>
      <c r="R1322" t="inlineStr">
        <is>
          <t>Crude</t>
        </is>
      </c>
      <c r="S1322" t="inlineStr">
        <is>
          <t>Yes</t>
        </is>
      </c>
      <c r="T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SA101314</t>
        </is>
      </c>
      <c r="B1323" s="68" t="n">
        <v>45849</v>
      </c>
      <c r="C1323" s="69" t="n">
        <v>2025</v>
      </c>
      <c r="D1323" t="inlineStr">
        <is>
          <t>Jul</t>
        </is>
      </c>
      <c r="E1323" t="inlineStr">
        <is>
          <t>Europe</t>
        </is>
      </c>
      <c r="F1323" t="inlineStr">
        <is>
          <t>France</t>
        </is>
      </c>
      <c r="G1323" t="inlineStr">
        <is>
          <t>Arab Light</t>
        </is>
      </c>
      <c r="H1323" t="inlineStr">
        <is>
          <t>Term contract</t>
        </is>
      </c>
      <c r="I1323" t="inlineStr">
        <is>
          <t>Trader</t>
        </is>
      </c>
      <c r="J1323" t="inlineStr">
        <is>
          <t>Sophie Müller</t>
        </is>
      </c>
      <c r="K1323" s="70" t="n">
        <v>361080</v>
      </c>
      <c r="L1323" s="71" t="n">
        <v>80.42</v>
      </c>
      <c r="M1323" s="71" t="n">
        <v>29038053.6</v>
      </c>
      <c r="N1323" s="71" t="n">
        <v>290380.54</v>
      </c>
      <c r="O1323" s="71" t="n">
        <v>28747673.06</v>
      </c>
      <c r="P1323" s="71" t="n">
        <v>6711993.13</v>
      </c>
      <c r="Q1323" s="71" t="n">
        <v>22035679.93</v>
      </c>
      <c r="R1323" t="inlineStr">
        <is>
          <t>Crude</t>
        </is>
      </c>
      <c r="S1323" t="inlineStr">
        <is>
          <t>Yes</t>
        </is>
      </c>
      <c r="T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SA101315</t>
        </is>
      </c>
      <c r="B1324" s="68" t="n">
        <v>45849</v>
      </c>
      <c r="C1324" s="69" t="n">
        <v>2025</v>
      </c>
      <c r="D1324" t="inlineStr">
        <is>
          <t>Jul</t>
        </is>
      </c>
      <c r="E1324" t="inlineStr">
        <is>
          <t>Asia</t>
        </is>
      </c>
      <c r="F1324" t="inlineStr">
        <is>
          <t>China</t>
        </is>
      </c>
      <c r="G1324" t="inlineStr">
        <is>
          <t>Diesel</t>
        </is>
      </c>
      <c r="H1324" t="inlineStr">
        <is>
          <t>Spot</t>
        </is>
      </c>
      <c r="I1324" t="inlineStr">
        <is>
          <t>National oil company</t>
        </is>
      </c>
      <c r="J1324" t="inlineStr">
        <is>
          <t>Ruhi Shaikh</t>
        </is>
      </c>
      <c r="K1324" s="70" t="n">
        <v>324360</v>
      </c>
      <c r="L1324" s="71" t="n">
        <v>98.87</v>
      </c>
      <c r="M1324" s="71" t="n">
        <v>32069473.2</v>
      </c>
      <c r="N1324" s="71" t="n">
        <v>320694.73</v>
      </c>
      <c r="O1324" s="71" t="n">
        <v>31748778.47</v>
      </c>
      <c r="P1324" s="71" t="n">
        <v>23053936.08</v>
      </c>
      <c r="Q1324" s="71" t="n">
        <v>8694842.390000001</v>
      </c>
      <c r="R1324" t="inlineStr">
        <is>
          <t>Refined</t>
        </is>
      </c>
      <c r="S1324" t="inlineStr">
        <is>
          <t>Yes</t>
        </is>
      </c>
      <c r="T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SA101316</t>
        </is>
      </c>
      <c r="B1325" s="68" t="n">
        <v>45849</v>
      </c>
      <c r="C1325" s="69" t="n">
        <v>2025</v>
      </c>
      <c r="D1325" t="inlineStr">
        <is>
          <t>Jul</t>
        </is>
      </c>
      <c r="E1325" t="inlineStr">
        <is>
          <t>Asia</t>
        </is>
      </c>
      <c r="F1325" t="inlineStr">
        <is>
          <t>Japan</t>
        </is>
      </c>
      <c r="G1325" t="inlineStr">
        <is>
          <t>Arab Extra Light</t>
        </is>
      </c>
      <c r="H1325" t="inlineStr">
        <is>
          <t>Term contract</t>
        </is>
      </c>
      <c r="I1325" t="inlineStr">
        <is>
          <t>Refiner</t>
        </is>
      </c>
      <c r="J1325" t="inlineStr">
        <is>
          <t>Wei Chen</t>
        </is>
      </c>
      <c r="K1325" s="70" t="n">
        <v>557940</v>
      </c>
      <c r="L1325" s="71" t="n">
        <v>84.25</v>
      </c>
      <c r="M1325" s="71" t="n">
        <v>47006445</v>
      </c>
      <c r="N1325" s="71" t="n">
        <v>0</v>
      </c>
      <c r="O1325" s="71" t="n">
        <v>47006445</v>
      </c>
      <c r="P1325" s="71" t="n">
        <v>10340408.94</v>
      </c>
      <c r="Q1325" s="71" t="n">
        <v>36666036.06</v>
      </c>
      <c r="R1325" t="inlineStr">
        <is>
          <t>Crude</t>
        </is>
      </c>
      <c r="S1325" t="inlineStr">
        <is>
          <t>Yes</t>
        </is>
      </c>
      <c r="T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SA101317</t>
        </is>
      </c>
      <c r="B1326" s="68" t="n">
        <v>45850</v>
      </c>
      <c r="C1326" s="69" t="n">
        <v>2025</v>
      </c>
      <c r="D1326" t="inlineStr">
        <is>
          <t>Jul</t>
        </is>
      </c>
      <c r="E1326" t="inlineStr">
        <is>
          <t>Middle East</t>
        </is>
      </c>
      <c r="F1326" t="inlineStr">
        <is>
          <t>UAE</t>
        </is>
      </c>
      <c r="G1326" t="inlineStr">
        <is>
          <t>Gasoline</t>
        </is>
      </c>
      <c r="H1326" t="inlineStr">
        <is>
          <t>Term contract</t>
        </is>
      </c>
      <c r="I1326" t="inlineStr">
        <is>
          <t>Trader</t>
        </is>
      </c>
      <c r="J1326" t="inlineStr">
        <is>
          <t>Amir Khan</t>
        </is>
      </c>
      <c r="K1326" s="70" t="n">
        <v>466140</v>
      </c>
      <c r="L1326" s="71" t="n">
        <v>97.89</v>
      </c>
      <c r="M1326" s="71" t="n">
        <v>45630444.6</v>
      </c>
      <c r="N1326" s="71" t="n">
        <v>912608.89</v>
      </c>
      <c r="O1326" s="71" t="n">
        <v>44717835.71</v>
      </c>
      <c r="P1326" s="71" t="n">
        <v>34030862.19</v>
      </c>
      <c r="Q1326" s="71" t="n">
        <v>10686973.52</v>
      </c>
      <c r="R1326" t="inlineStr">
        <is>
          <t>Refined</t>
        </is>
      </c>
      <c r="S1326" t="inlineStr">
        <is>
          <t>Yes</t>
        </is>
      </c>
      <c r="T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SA101318</t>
        </is>
      </c>
      <c r="B1327" s="68" t="n">
        <v>45850</v>
      </c>
      <c r="C1327" s="69" t="n">
        <v>2025</v>
      </c>
      <c r="D1327" t="inlineStr">
        <is>
          <t>Jul</t>
        </is>
      </c>
      <c r="E1327" t="inlineStr">
        <is>
          <t>Asia</t>
        </is>
      </c>
      <c r="F1327" t="inlineStr">
        <is>
          <t>India</t>
        </is>
      </c>
      <c r="G1327" t="inlineStr">
        <is>
          <t>Arab Light</t>
        </is>
      </c>
      <c r="H1327" t="inlineStr">
        <is>
          <t>Term contract</t>
        </is>
      </c>
      <c r="I1327" t="inlineStr">
        <is>
          <t>National oil company</t>
        </is>
      </c>
      <c r="J1327" t="inlineStr">
        <is>
          <t>Ana Costa</t>
        </is>
      </c>
      <c r="K1327" s="70" t="n">
        <v>1281120</v>
      </c>
      <c r="L1327" s="71" t="n">
        <v>77.54000000000001</v>
      </c>
      <c r="M1327" s="71" t="n">
        <v>99338044.8</v>
      </c>
      <c r="N1327" s="71" t="n">
        <v>1986760.9</v>
      </c>
      <c r="O1327" s="71" t="n">
        <v>97351283.90000001</v>
      </c>
      <c r="P1327" s="71" t="n">
        <v>23041229.06</v>
      </c>
      <c r="Q1327" s="71" t="n">
        <v>74310054.84</v>
      </c>
      <c r="R1327" t="inlineStr">
        <is>
          <t>Crude</t>
        </is>
      </c>
      <c r="S1327" t="inlineStr">
        <is>
          <t>Yes</t>
        </is>
      </c>
      <c r="T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SA101319</t>
        </is>
      </c>
      <c r="B1328" s="68" t="n">
        <v>45850</v>
      </c>
      <c r="C1328" s="69" t="n">
        <v>2025</v>
      </c>
      <c r="D1328" t="inlineStr">
        <is>
          <t>Jul</t>
        </is>
      </c>
      <c r="E1328" t="inlineStr">
        <is>
          <t>Asia</t>
        </is>
      </c>
      <c r="F1328" t="inlineStr">
        <is>
          <t>South Korea</t>
        </is>
      </c>
      <c r="G1328" t="inlineStr">
        <is>
          <t>Arab Extra Light</t>
        </is>
      </c>
      <c r="H1328" t="inlineStr">
        <is>
          <t>Spot</t>
        </is>
      </c>
      <c r="I1328" t="inlineStr">
        <is>
          <t>Refiner</t>
        </is>
      </c>
      <c r="J1328" t="inlineStr">
        <is>
          <t>Aisha Bello</t>
        </is>
      </c>
      <c r="K1328" s="70" t="n">
        <v>1897200</v>
      </c>
      <c r="L1328" s="71" t="n">
        <v>79.11</v>
      </c>
      <c r="M1328" s="71" t="n">
        <v>150087492</v>
      </c>
      <c r="N1328" s="71" t="n">
        <v>0</v>
      </c>
      <c r="O1328" s="71" t="n">
        <v>150087492</v>
      </c>
      <c r="P1328" s="71" t="n">
        <v>33762587.52</v>
      </c>
      <c r="Q1328" s="71" t="n">
        <v>116324904.48</v>
      </c>
      <c r="R1328" t="inlineStr">
        <is>
          <t>Crude</t>
        </is>
      </c>
      <c r="S1328" t="inlineStr">
        <is>
          <t>Yes</t>
        </is>
      </c>
      <c r="T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SA101320</t>
        </is>
      </c>
      <c r="B1329" s="68" t="n">
        <v>45850</v>
      </c>
      <c r="C1329" s="69" t="n">
        <v>2025</v>
      </c>
      <c r="D1329" t="inlineStr">
        <is>
          <t>Jul</t>
        </is>
      </c>
      <c r="E1329" t="inlineStr">
        <is>
          <t>Asia</t>
        </is>
      </c>
      <c r="F1329" t="inlineStr">
        <is>
          <t>India</t>
        </is>
      </c>
      <c r="G1329" t="inlineStr">
        <is>
          <t>Gasoline</t>
        </is>
      </c>
      <c r="H1329" t="inlineStr">
        <is>
          <t>Term contract</t>
        </is>
      </c>
      <c r="I1329" t="inlineStr">
        <is>
          <t>Trader</t>
        </is>
      </c>
      <c r="J1329" t="inlineStr">
        <is>
          <t>Ruhi Shaikh</t>
        </is>
      </c>
      <c r="K1329" s="70" t="n">
        <v>432480</v>
      </c>
      <c r="L1329" s="71" t="n">
        <v>93.17</v>
      </c>
      <c r="M1329" s="71" t="n">
        <v>40294161.6</v>
      </c>
      <c r="N1329" s="71" t="n">
        <v>402941.62</v>
      </c>
      <c r="O1329" s="71" t="n">
        <v>39891219.98</v>
      </c>
      <c r="P1329" s="71" t="n">
        <v>30734913.44</v>
      </c>
      <c r="Q1329" s="71" t="n">
        <v>9156306.539999999</v>
      </c>
      <c r="R1329" t="inlineStr">
        <is>
          <t>Refined</t>
        </is>
      </c>
      <c r="S1329" t="inlineStr">
        <is>
          <t>Yes</t>
        </is>
      </c>
      <c r="T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SA101321</t>
        </is>
      </c>
      <c r="B1330" s="68" t="n">
        <v>45851</v>
      </c>
      <c r="C1330" s="69" t="n">
        <v>2025</v>
      </c>
      <c r="D1330" t="inlineStr">
        <is>
          <t>Jul</t>
        </is>
      </c>
      <c r="E1330" t="inlineStr">
        <is>
          <t>Asia</t>
        </is>
      </c>
      <c r="F1330" t="inlineStr">
        <is>
          <t>China</t>
        </is>
      </c>
      <c r="G1330" t="inlineStr">
        <is>
          <t>Arab Medium</t>
        </is>
      </c>
      <c r="H1330" t="inlineStr">
        <is>
          <t>Term contract</t>
        </is>
      </c>
      <c r="I1330" t="inlineStr">
        <is>
          <t>National oil company</t>
        </is>
      </c>
      <c r="J1330" t="inlineStr">
        <is>
          <t>Carlos Silva</t>
        </is>
      </c>
      <c r="K1330" s="70" t="n">
        <v>661980</v>
      </c>
      <c r="L1330" s="71" t="n">
        <v>76.26000000000001</v>
      </c>
      <c r="M1330" s="71" t="n">
        <v>50482594.8</v>
      </c>
      <c r="N1330" s="71" t="n">
        <v>1009651.9</v>
      </c>
      <c r="O1330" s="71" t="n">
        <v>49472942.9</v>
      </c>
      <c r="P1330" s="71" t="n">
        <v>11987564.43</v>
      </c>
      <c r="Q1330" s="71" t="n">
        <v>37485378.47</v>
      </c>
      <c r="R1330" t="inlineStr">
        <is>
          <t>Crude</t>
        </is>
      </c>
      <c r="S1330" t="inlineStr">
        <is>
          <t>Yes</t>
        </is>
      </c>
      <c r="T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SA101322</t>
        </is>
      </c>
      <c r="B1331" s="68" t="n">
        <v>45851</v>
      </c>
      <c r="C1331" s="69" t="n">
        <v>2025</v>
      </c>
      <c r="D1331" t="inlineStr">
        <is>
          <t>Jul</t>
        </is>
      </c>
      <c r="E1331" t="inlineStr">
        <is>
          <t>Asia</t>
        </is>
      </c>
      <c r="F1331" t="inlineStr">
        <is>
          <t>India</t>
        </is>
      </c>
      <c r="G1331" t="inlineStr">
        <is>
          <t>Arab Light</t>
        </is>
      </c>
      <c r="H1331" t="inlineStr">
        <is>
          <t>Term contract</t>
        </is>
      </c>
      <c r="I1331" t="inlineStr">
        <is>
          <t>National oil company</t>
        </is>
      </c>
      <c r="J1331" t="inlineStr">
        <is>
          <t>Lucas Martin</t>
        </is>
      </c>
      <c r="K1331" s="70" t="n">
        <v>1503480</v>
      </c>
      <c r="L1331" s="71" t="n">
        <v>80.53</v>
      </c>
      <c r="M1331" s="71" t="n">
        <v>121075244.4</v>
      </c>
      <c r="N1331" s="71" t="n">
        <v>0</v>
      </c>
      <c r="O1331" s="71" t="n">
        <v>121075244.4</v>
      </c>
      <c r="P1331" s="71" t="n">
        <v>26841372.72</v>
      </c>
      <c r="Q1331" s="71" t="n">
        <v>94233871.68000001</v>
      </c>
      <c r="R1331" t="inlineStr">
        <is>
          <t>Crude</t>
        </is>
      </c>
      <c r="S1331" t="inlineStr">
        <is>
          <t>Yes</t>
        </is>
      </c>
      <c r="T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SA101323</t>
        </is>
      </c>
      <c r="B1332" s="68" t="n">
        <v>45851</v>
      </c>
      <c r="C1332" s="69" t="n">
        <v>2025</v>
      </c>
      <c r="D1332" t="inlineStr">
        <is>
          <t>Jul</t>
        </is>
      </c>
      <c r="E1332" t="inlineStr">
        <is>
          <t>Middle East</t>
        </is>
      </c>
      <c r="F1332" t="inlineStr">
        <is>
          <t>Bahrain</t>
        </is>
      </c>
      <c r="G1332" t="inlineStr">
        <is>
          <t>Arab Light</t>
        </is>
      </c>
      <c r="H1332" t="inlineStr">
        <is>
          <t>Term contract</t>
        </is>
      </c>
      <c r="I1332" t="inlineStr">
        <is>
          <t>National oil company</t>
        </is>
      </c>
      <c r="J1332" t="inlineStr">
        <is>
          <t>Yuki Sato</t>
        </is>
      </c>
      <c r="K1332" s="70" t="n">
        <v>1249500</v>
      </c>
      <c r="L1332" s="71" t="n">
        <v>76.45999999999999</v>
      </c>
      <c r="M1332" s="71" t="n">
        <v>95536770</v>
      </c>
      <c r="N1332" s="71" t="n">
        <v>955367.7</v>
      </c>
      <c r="O1332" s="71" t="n">
        <v>94581402.3</v>
      </c>
      <c r="P1332" s="71" t="n">
        <v>23166592.74</v>
      </c>
      <c r="Q1332" s="71" t="n">
        <v>71414809.56</v>
      </c>
      <c r="R1332" t="inlineStr">
        <is>
          <t>Crude</t>
        </is>
      </c>
      <c r="S1332" t="inlineStr">
        <is>
          <t>Yes</t>
        </is>
      </c>
      <c r="T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SA101324</t>
        </is>
      </c>
      <c r="B1333" s="68" t="n">
        <v>45851</v>
      </c>
      <c r="C1333" s="69" t="n">
        <v>2025</v>
      </c>
      <c r="D1333" t="inlineStr">
        <is>
          <t>Jul</t>
        </is>
      </c>
      <c r="E1333" t="inlineStr">
        <is>
          <t>Asia</t>
        </is>
      </c>
      <c r="F1333" t="inlineStr">
        <is>
          <t>Japan</t>
        </is>
      </c>
      <c r="G1333" t="inlineStr">
        <is>
          <t>Arab Extra Light</t>
        </is>
      </c>
      <c r="H1333" t="inlineStr">
        <is>
          <t>Spot</t>
        </is>
      </c>
      <c r="I1333" t="inlineStr">
        <is>
          <t>Refiner</t>
        </is>
      </c>
      <c r="J1333" t="inlineStr">
        <is>
          <t>Kofi Mensah</t>
        </is>
      </c>
      <c r="K1333" s="70" t="n">
        <v>947580</v>
      </c>
      <c r="L1333" s="71" t="n">
        <v>87.56999999999999</v>
      </c>
      <c r="M1333" s="71" t="n">
        <v>82979580.59999999</v>
      </c>
      <c r="N1333" s="71" t="n">
        <v>0</v>
      </c>
      <c r="O1333" s="71" t="n">
        <v>82979580.59999999</v>
      </c>
      <c r="P1333" s="71" t="n">
        <v>17483259.92</v>
      </c>
      <c r="Q1333" s="71" t="n">
        <v>65496320.68</v>
      </c>
      <c r="R1333" t="inlineStr">
        <is>
          <t>Crude</t>
        </is>
      </c>
      <c r="S1333" t="inlineStr">
        <is>
          <t>Yes</t>
        </is>
      </c>
      <c r="T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SA101325</t>
        </is>
      </c>
      <c r="B1334" s="68" t="n">
        <v>45851</v>
      </c>
      <c r="C1334" s="69" t="n">
        <v>2025</v>
      </c>
      <c r="D1334" t="inlineStr">
        <is>
          <t>Jul</t>
        </is>
      </c>
      <c r="E1334" t="inlineStr">
        <is>
          <t>Asia</t>
        </is>
      </c>
      <c r="F1334" t="inlineStr">
        <is>
          <t>Japan</t>
        </is>
      </c>
      <c r="G1334" t="inlineStr">
        <is>
          <t>Arab Extra Light</t>
        </is>
      </c>
      <c r="H1334" t="inlineStr">
        <is>
          <t>Term contract</t>
        </is>
      </c>
      <c r="I1334" t="inlineStr">
        <is>
          <t>National oil company</t>
        </is>
      </c>
      <c r="J1334" t="inlineStr">
        <is>
          <t>Shraddha Kulkarni</t>
        </is>
      </c>
      <c r="K1334" s="70" t="n">
        <v>1007760</v>
      </c>
      <c r="L1334" s="71" t="n">
        <v>88.98</v>
      </c>
      <c r="M1334" s="71" t="n">
        <v>89670484.8</v>
      </c>
      <c r="N1334" s="71" t="n">
        <v>0</v>
      </c>
      <c r="O1334" s="71" t="n">
        <v>89670484.8</v>
      </c>
      <c r="P1334" s="71" t="n">
        <v>18949066.91</v>
      </c>
      <c r="Q1334" s="71" t="n">
        <v>70721417.89</v>
      </c>
      <c r="R1334" t="inlineStr">
        <is>
          <t>Crude</t>
        </is>
      </c>
      <c r="S1334" t="inlineStr">
        <is>
          <t>Yes</t>
        </is>
      </c>
      <c r="T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SA101326</t>
        </is>
      </c>
      <c r="B1335" s="68" t="n">
        <v>45851</v>
      </c>
      <c r="C1335" s="69" t="n">
        <v>2025</v>
      </c>
      <c r="D1335" t="inlineStr">
        <is>
          <t>Jul</t>
        </is>
      </c>
      <c r="E1335" t="inlineStr">
        <is>
          <t>Asia</t>
        </is>
      </c>
      <c r="F1335" t="inlineStr">
        <is>
          <t>China</t>
        </is>
      </c>
      <c r="G1335" t="inlineStr">
        <is>
          <t>Arab Extra Light</t>
        </is>
      </c>
      <c r="H1335" t="inlineStr">
        <is>
          <t>Spot</t>
        </is>
      </c>
      <c r="I1335" t="inlineStr">
        <is>
          <t>National oil company</t>
        </is>
      </c>
      <c r="J1335" t="inlineStr">
        <is>
          <t>Shraddha Kulkarni</t>
        </is>
      </c>
      <c r="K1335" s="70" t="n">
        <v>574260</v>
      </c>
      <c r="L1335" s="71" t="n">
        <v>91.52</v>
      </c>
      <c r="M1335" s="71" t="n">
        <v>52556275.2</v>
      </c>
      <c r="N1335" s="71" t="n">
        <v>0</v>
      </c>
      <c r="O1335" s="71" t="n">
        <v>52556275.2</v>
      </c>
      <c r="P1335" s="71" t="n">
        <v>10512762.87</v>
      </c>
      <c r="Q1335" s="71" t="n">
        <v>42043512.33</v>
      </c>
      <c r="R1335" t="inlineStr">
        <is>
          <t>Crude</t>
        </is>
      </c>
      <c r="S1335" t="inlineStr">
        <is>
          <t>Yes</t>
        </is>
      </c>
      <c r="T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SA101327</t>
        </is>
      </c>
      <c r="B1336" s="68" t="n">
        <v>45852</v>
      </c>
      <c r="C1336" s="69" t="n">
        <v>2025</v>
      </c>
      <c r="D1336" t="inlineStr">
        <is>
          <t>Jul</t>
        </is>
      </c>
      <c r="E1336" t="inlineStr">
        <is>
          <t>North America</t>
        </is>
      </c>
      <c r="F1336" t="inlineStr">
        <is>
          <t>USA</t>
        </is>
      </c>
      <c r="G1336" t="inlineStr">
        <is>
          <t>Arab Medium</t>
        </is>
      </c>
      <c r="H1336" t="inlineStr">
        <is>
          <t>Term contract</t>
        </is>
      </c>
      <c r="I1336" t="inlineStr">
        <is>
          <t>Refiner</t>
        </is>
      </c>
      <c r="J1336" t="inlineStr">
        <is>
          <t>Omar Haddad</t>
        </is>
      </c>
      <c r="K1336" s="70" t="n">
        <v>1518780</v>
      </c>
      <c r="L1336" s="71" t="n">
        <v>78.81</v>
      </c>
      <c r="M1336" s="71" t="n">
        <v>119695051.8</v>
      </c>
      <c r="N1336" s="71" t="n">
        <v>0</v>
      </c>
      <c r="O1336" s="71" t="n">
        <v>119695051.8</v>
      </c>
      <c r="P1336" s="71" t="n">
        <v>26208203.34</v>
      </c>
      <c r="Q1336" s="71" t="n">
        <v>93486848.45999999</v>
      </c>
      <c r="R1336" t="inlineStr">
        <is>
          <t>Crude</t>
        </is>
      </c>
      <c r="S1336" t="inlineStr">
        <is>
          <t>Yes</t>
        </is>
      </c>
      <c r="T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SA101328</t>
        </is>
      </c>
      <c r="B1337" s="68" t="n">
        <v>45852</v>
      </c>
      <c r="C1337" s="69" t="n">
        <v>2025</v>
      </c>
      <c r="D1337" t="inlineStr">
        <is>
          <t>Jul</t>
        </is>
      </c>
      <c r="E1337" t="inlineStr">
        <is>
          <t>Asia</t>
        </is>
      </c>
      <c r="F1337" t="inlineStr">
        <is>
          <t>China</t>
        </is>
      </c>
      <c r="G1337" t="inlineStr">
        <is>
          <t>Gasoline</t>
        </is>
      </c>
      <c r="H1337" t="inlineStr">
        <is>
          <t>Term contract</t>
        </is>
      </c>
      <c r="I1337" t="inlineStr">
        <is>
          <t>Refiner</t>
        </is>
      </c>
      <c r="J1337" t="inlineStr">
        <is>
          <t>Priya Nair</t>
        </is>
      </c>
      <c r="K1337" s="70" t="n">
        <v>403920</v>
      </c>
      <c r="L1337" s="71" t="n">
        <v>97.45999999999999</v>
      </c>
      <c r="M1337" s="71" t="n">
        <v>39366043.2</v>
      </c>
      <c r="N1337" s="71" t="n">
        <v>393660.43</v>
      </c>
      <c r="O1337" s="71" t="n">
        <v>38972382.77</v>
      </c>
      <c r="P1337" s="71" t="n">
        <v>28263427.84</v>
      </c>
      <c r="Q1337" s="71" t="n">
        <v>10708954.93</v>
      </c>
      <c r="R1337" t="inlineStr">
        <is>
          <t>Refined</t>
        </is>
      </c>
      <c r="S1337" t="inlineStr">
        <is>
          <t>Yes</t>
        </is>
      </c>
      <c r="T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SA101329</t>
        </is>
      </c>
      <c r="B1338" s="68" t="n">
        <v>45852</v>
      </c>
      <c r="C1338" s="69" t="n">
        <v>2025</v>
      </c>
      <c r="D1338" t="inlineStr">
        <is>
          <t>Jul</t>
        </is>
      </c>
      <c r="E1338" t="inlineStr">
        <is>
          <t>Asia</t>
        </is>
      </c>
      <c r="F1338" t="inlineStr">
        <is>
          <t>Japan</t>
        </is>
      </c>
      <c r="G1338" t="inlineStr">
        <is>
          <t>Arab Medium</t>
        </is>
      </c>
      <c r="H1338" t="inlineStr">
        <is>
          <t>Term contract</t>
        </is>
      </c>
      <c r="I1338" t="inlineStr">
        <is>
          <t>Trader</t>
        </is>
      </c>
      <c r="J1338" t="inlineStr">
        <is>
          <t>Priya Nair</t>
        </is>
      </c>
      <c r="K1338" s="70" t="n">
        <v>331500</v>
      </c>
      <c r="L1338" s="71" t="n">
        <v>84.84</v>
      </c>
      <c r="M1338" s="71" t="n">
        <v>28124460</v>
      </c>
      <c r="N1338" s="71" t="n">
        <v>0</v>
      </c>
      <c r="O1338" s="71" t="n">
        <v>28124460</v>
      </c>
      <c r="P1338" s="71" t="n">
        <v>5633605.86</v>
      </c>
      <c r="Q1338" s="71" t="n">
        <v>22490854.14</v>
      </c>
      <c r="R1338" t="inlineStr">
        <is>
          <t>Crude</t>
        </is>
      </c>
      <c r="S1338" t="inlineStr">
        <is>
          <t>Yes</t>
        </is>
      </c>
      <c r="T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SA101330</t>
        </is>
      </c>
      <c r="B1339" s="68" t="n">
        <v>45852</v>
      </c>
      <c r="C1339" s="69" t="n">
        <v>2025</v>
      </c>
      <c r="D1339" t="inlineStr">
        <is>
          <t>Jul</t>
        </is>
      </c>
      <c r="E1339" t="inlineStr">
        <is>
          <t>Europe</t>
        </is>
      </c>
      <c r="F1339" t="inlineStr">
        <is>
          <t>Italy</t>
        </is>
      </c>
      <c r="G1339" t="inlineStr">
        <is>
          <t>Arab Light</t>
        </is>
      </c>
      <c r="H1339" t="inlineStr">
        <is>
          <t>Term contract</t>
        </is>
      </c>
      <c r="I1339" t="inlineStr">
        <is>
          <t>Refiner</t>
        </is>
      </c>
      <c r="J1339" t="inlineStr">
        <is>
          <t>Shraddha Kulkarni</t>
        </is>
      </c>
      <c r="K1339" s="70" t="n">
        <v>1796220</v>
      </c>
      <c r="L1339" s="71" t="n">
        <v>85.86</v>
      </c>
      <c r="M1339" s="71" t="n">
        <v>154223449.2</v>
      </c>
      <c r="N1339" s="71" t="n">
        <v>0</v>
      </c>
      <c r="O1339" s="71" t="n">
        <v>154223449.2</v>
      </c>
      <c r="P1339" s="71" t="n">
        <v>31625825.3</v>
      </c>
      <c r="Q1339" s="71" t="n">
        <v>122597623.9</v>
      </c>
      <c r="R1339" t="inlineStr">
        <is>
          <t>Crude</t>
        </is>
      </c>
      <c r="S1339" t="inlineStr">
        <is>
          <t>Yes</t>
        </is>
      </c>
      <c r="T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SA101331</t>
        </is>
      </c>
      <c r="B1340" s="68" t="n">
        <v>45852</v>
      </c>
      <c r="C1340" s="69" t="n">
        <v>2025</v>
      </c>
      <c r="D1340" t="inlineStr">
        <is>
          <t>Jul</t>
        </is>
      </c>
      <c r="E1340" t="inlineStr">
        <is>
          <t>Middle East</t>
        </is>
      </c>
      <c r="F1340" t="inlineStr">
        <is>
          <t>UAE</t>
        </is>
      </c>
      <c r="G1340" t="inlineStr">
        <is>
          <t>Arab Heavy</t>
        </is>
      </c>
      <c r="H1340" t="inlineStr">
        <is>
          <t>Spot</t>
        </is>
      </c>
      <c r="I1340" t="inlineStr">
        <is>
          <t>Refiner</t>
        </is>
      </c>
      <c r="J1340" t="inlineStr">
        <is>
          <t>Emma Clarke</t>
        </is>
      </c>
      <c r="K1340" s="70" t="n">
        <v>1686060</v>
      </c>
      <c r="L1340" s="71" t="n">
        <v>83.67</v>
      </c>
      <c r="M1340" s="71" t="n">
        <v>141072640.2</v>
      </c>
      <c r="N1340" s="71" t="n">
        <v>2821452.8</v>
      </c>
      <c r="O1340" s="71" t="n">
        <v>138251187.4</v>
      </c>
      <c r="P1340" s="71" t="n">
        <v>29827331.95</v>
      </c>
      <c r="Q1340" s="71" t="n">
        <v>108423855.45</v>
      </c>
      <c r="R1340" t="inlineStr">
        <is>
          <t>Crude</t>
        </is>
      </c>
      <c r="S1340" t="inlineStr">
        <is>
          <t>Yes</t>
        </is>
      </c>
      <c r="T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SA101332</t>
        </is>
      </c>
      <c r="B1341" s="68" t="n">
        <v>45852</v>
      </c>
      <c r="C1341" s="69" t="n">
        <v>2025</v>
      </c>
      <c r="D1341" t="inlineStr">
        <is>
          <t>Jul</t>
        </is>
      </c>
      <c r="E1341" t="inlineStr">
        <is>
          <t>Asia</t>
        </is>
      </c>
      <c r="F1341" t="inlineStr">
        <is>
          <t>China</t>
        </is>
      </c>
      <c r="G1341" t="inlineStr">
        <is>
          <t>Arab Heavy</t>
        </is>
      </c>
      <c r="H1341" t="inlineStr">
        <is>
          <t>Term contract</t>
        </is>
      </c>
      <c r="I1341" t="inlineStr">
        <is>
          <t>National oil company</t>
        </is>
      </c>
      <c r="J1341" t="inlineStr">
        <is>
          <t>Emma Clarke</t>
        </is>
      </c>
      <c r="K1341" s="70" t="n">
        <v>1720740</v>
      </c>
      <c r="L1341" s="71" t="n">
        <v>74.04000000000001</v>
      </c>
      <c r="M1341" s="71" t="n">
        <v>127403589.6</v>
      </c>
      <c r="N1341" s="71" t="n">
        <v>0</v>
      </c>
      <c r="O1341" s="71" t="n">
        <v>127403589.6</v>
      </c>
      <c r="P1341" s="71" t="n">
        <v>29366504.3</v>
      </c>
      <c r="Q1341" s="71" t="n">
        <v>98037085.3</v>
      </c>
      <c r="R1341" t="inlineStr">
        <is>
          <t>Crude</t>
        </is>
      </c>
      <c r="S1341" t="inlineStr">
        <is>
          <t>Yes</t>
        </is>
      </c>
      <c r="T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SA101333</t>
        </is>
      </c>
      <c r="B1342" s="68" t="n">
        <v>45852</v>
      </c>
      <c r="C1342" s="69" t="n">
        <v>2025</v>
      </c>
      <c r="D1342" t="inlineStr">
        <is>
          <t>Jul</t>
        </is>
      </c>
      <c r="E1342" t="inlineStr">
        <is>
          <t>Middle East</t>
        </is>
      </c>
      <c r="F1342" t="inlineStr">
        <is>
          <t>UAE</t>
        </is>
      </c>
      <c r="G1342" t="inlineStr">
        <is>
          <t>Arab Medium</t>
        </is>
      </c>
      <c r="H1342" t="inlineStr">
        <is>
          <t>Term contract</t>
        </is>
      </c>
      <c r="I1342" t="inlineStr">
        <is>
          <t>National oil company</t>
        </is>
      </c>
      <c r="J1342" t="inlineStr">
        <is>
          <t>Ana Costa</t>
        </is>
      </c>
      <c r="K1342" s="70" t="n">
        <v>1879860</v>
      </c>
      <c r="L1342" s="71" t="n">
        <v>74.91</v>
      </c>
      <c r="M1342" s="71" t="n">
        <v>140820312.6</v>
      </c>
      <c r="N1342" s="71" t="n">
        <v>0</v>
      </c>
      <c r="O1342" s="71" t="n">
        <v>140820312.6</v>
      </c>
      <c r="P1342" s="71" t="n">
        <v>32628862.28</v>
      </c>
      <c r="Q1342" s="71" t="n">
        <v>108191450.32</v>
      </c>
      <c r="R1342" t="inlineStr">
        <is>
          <t>Crude</t>
        </is>
      </c>
      <c r="S1342" t="inlineStr">
        <is>
          <t>Yes</t>
        </is>
      </c>
      <c r="T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SA101334</t>
        </is>
      </c>
      <c r="B1343" s="68" t="n">
        <v>45852</v>
      </c>
      <c r="C1343" s="69" t="n">
        <v>2025</v>
      </c>
      <c r="D1343" t="inlineStr">
        <is>
          <t>Jul</t>
        </is>
      </c>
      <c r="E1343" t="inlineStr">
        <is>
          <t>Asia</t>
        </is>
      </c>
      <c r="F1343" t="inlineStr">
        <is>
          <t>India</t>
        </is>
      </c>
      <c r="G1343" t="inlineStr">
        <is>
          <t>Gasoline</t>
        </is>
      </c>
      <c r="H1343" t="inlineStr">
        <is>
          <t>Term contract</t>
        </is>
      </c>
      <c r="I1343" t="inlineStr">
        <is>
          <t>Trader</t>
        </is>
      </c>
      <c r="J1343" t="inlineStr">
        <is>
          <t>Olivia Brown</t>
        </is>
      </c>
      <c r="K1343" s="70" t="n">
        <v>382500</v>
      </c>
      <c r="L1343" s="71" t="n">
        <v>87.52</v>
      </c>
      <c r="M1343" s="71" t="n">
        <v>33476400</v>
      </c>
      <c r="N1343" s="71" t="n">
        <v>0</v>
      </c>
      <c r="O1343" s="71" t="n">
        <v>33476400</v>
      </c>
      <c r="P1343" s="71" t="n">
        <v>26853298.84</v>
      </c>
      <c r="Q1343" s="71" t="n">
        <v>6623101.16</v>
      </c>
      <c r="R1343" t="inlineStr">
        <is>
          <t>Refined</t>
        </is>
      </c>
      <c r="S1343" t="inlineStr">
        <is>
          <t>Yes</t>
        </is>
      </c>
      <c r="T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SA101335</t>
        </is>
      </c>
      <c r="B1344" s="68" t="n">
        <v>45852</v>
      </c>
      <c r="C1344" s="69" t="n">
        <v>2025</v>
      </c>
      <c r="D1344" t="inlineStr">
        <is>
          <t>Jul</t>
        </is>
      </c>
      <c r="E1344" t="inlineStr">
        <is>
          <t>Asia</t>
        </is>
      </c>
      <c r="F1344" t="inlineStr">
        <is>
          <t>Japan</t>
        </is>
      </c>
      <c r="G1344" t="inlineStr">
        <is>
          <t>Arab Medium</t>
        </is>
      </c>
      <c r="H1344" t="inlineStr">
        <is>
          <t>Term contract</t>
        </is>
      </c>
      <c r="I1344" t="inlineStr">
        <is>
          <t>Trader</t>
        </is>
      </c>
      <c r="J1344" t="inlineStr">
        <is>
          <t>Ana Costa</t>
        </is>
      </c>
      <c r="K1344" s="70" t="n">
        <v>825180</v>
      </c>
      <c r="L1344" s="71" t="n">
        <v>86.48999999999999</v>
      </c>
      <c r="M1344" s="71" t="n">
        <v>71369818.2</v>
      </c>
      <c r="N1344" s="71" t="n">
        <v>0</v>
      </c>
      <c r="O1344" s="71" t="n">
        <v>71369818.2</v>
      </c>
      <c r="P1344" s="71" t="n">
        <v>14790918.77</v>
      </c>
      <c r="Q1344" s="71" t="n">
        <v>56578899.43</v>
      </c>
      <c r="R1344" t="inlineStr">
        <is>
          <t>Crude</t>
        </is>
      </c>
      <c r="S1344" t="inlineStr">
        <is>
          <t>Yes</t>
        </is>
      </c>
      <c r="T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SA101336</t>
        </is>
      </c>
      <c r="B1345" s="68" t="n">
        <v>45852</v>
      </c>
      <c r="C1345" s="69" t="n">
        <v>2025</v>
      </c>
      <c r="D1345" t="inlineStr">
        <is>
          <t>Jul</t>
        </is>
      </c>
      <c r="E1345" t="inlineStr">
        <is>
          <t>Asia</t>
        </is>
      </c>
      <c r="F1345" t="inlineStr">
        <is>
          <t>India</t>
        </is>
      </c>
      <c r="G1345" t="inlineStr">
        <is>
          <t>Gasoline</t>
        </is>
      </c>
      <c r="H1345" t="inlineStr">
        <is>
          <t>Term contract</t>
        </is>
      </c>
      <c r="I1345" t="inlineStr">
        <is>
          <t>Refiner</t>
        </is>
      </c>
      <c r="J1345" t="inlineStr">
        <is>
          <t>Emma Clarke</t>
        </is>
      </c>
      <c r="K1345" s="70" t="n">
        <v>582420</v>
      </c>
      <c r="L1345" s="71" t="n">
        <v>89.13</v>
      </c>
      <c r="M1345" s="71" t="n">
        <v>51911094.6</v>
      </c>
      <c r="N1345" s="71" t="n">
        <v>0</v>
      </c>
      <c r="O1345" s="71" t="n">
        <v>51911094.6</v>
      </c>
      <c r="P1345" s="71" t="n">
        <v>40781398.47</v>
      </c>
      <c r="Q1345" s="71" t="n">
        <v>11129696.13</v>
      </c>
      <c r="R1345" t="inlineStr">
        <is>
          <t>Refined</t>
        </is>
      </c>
      <c r="S1345" t="inlineStr">
        <is>
          <t>Yes</t>
        </is>
      </c>
      <c r="T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SA101337</t>
        </is>
      </c>
      <c r="B1346" s="68" t="n">
        <v>45852</v>
      </c>
      <c r="C1346" s="69" t="n">
        <v>2025</v>
      </c>
      <c r="D1346" t="inlineStr">
        <is>
          <t>Jul</t>
        </is>
      </c>
      <c r="E1346" t="inlineStr">
        <is>
          <t>Middle East</t>
        </is>
      </c>
      <c r="F1346" t="inlineStr">
        <is>
          <t>Saudi Arabia</t>
        </is>
      </c>
      <c r="G1346" t="inlineStr">
        <is>
          <t>Arab Light</t>
        </is>
      </c>
      <c r="H1346" t="inlineStr">
        <is>
          <t>Domestic</t>
        </is>
      </c>
      <c r="I1346" t="inlineStr">
        <is>
          <t>Refiner</t>
        </is>
      </c>
      <c r="J1346" t="inlineStr">
        <is>
          <t>Zoya Ahmed</t>
        </is>
      </c>
      <c r="K1346" s="70" t="n">
        <v>1405560</v>
      </c>
      <c r="L1346" s="71" t="n">
        <v>86.66</v>
      </c>
      <c r="M1346" s="71" t="n">
        <v>121805829.6</v>
      </c>
      <c r="N1346" s="71" t="n">
        <v>0</v>
      </c>
      <c r="O1346" s="71" t="n">
        <v>121805829.6</v>
      </c>
      <c r="P1346" s="71" t="n">
        <v>26088221.38</v>
      </c>
      <c r="Q1346" s="71" t="n">
        <v>95717608.22</v>
      </c>
      <c r="R1346" t="inlineStr">
        <is>
          <t>Crude</t>
        </is>
      </c>
      <c r="S1346" t="inlineStr">
        <is>
          <t>No</t>
        </is>
      </c>
      <c r="T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SA101338</t>
        </is>
      </c>
      <c r="B1347" s="68" t="n">
        <v>45852</v>
      </c>
      <c r="C1347" s="69" t="n">
        <v>2025</v>
      </c>
      <c r="D1347" t="inlineStr">
        <is>
          <t>Jul</t>
        </is>
      </c>
      <c r="E1347" t="inlineStr">
        <is>
          <t>Asia</t>
        </is>
      </c>
      <c r="F1347" t="inlineStr">
        <is>
          <t>Japan</t>
        </is>
      </c>
      <c r="G1347" t="inlineStr">
        <is>
          <t>Diesel</t>
        </is>
      </c>
      <c r="H1347" t="inlineStr">
        <is>
          <t>Term contract</t>
        </is>
      </c>
      <c r="I1347" t="inlineStr">
        <is>
          <t>National oil company</t>
        </is>
      </c>
      <c r="J1347" t="inlineStr">
        <is>
          <t>Ana Costa</t>
        </is>
      </c>
      <c r="K1347" s="70" t="n">
        <v>530400</v>
      </c>
      <c r="L1347" s="71" t="n">
        <v>105.77</v>
      </c>
      <c r="M1347" s="71" t="n">
        <v>56100408</v>
      </c>
      <c r="N1347" s="71" t="n">
        <v>561004.08</v>
      </c>
      <c r="O1347" s="71" t="n">
        <v>55539403.92</v>
      </c>
      <c r="P1347" s="71" t="n">
        <v>36189300.54</v>
      </c>
      <c r="Q1347" s="71" t="n">
        <v>19350103.38</v>
      </c>
      <c r="R1347" t="inlineStr">
        <is>
          <t>Refined</t>
        </is>
      </c>
      <c r="S1347" t="inlineStr">
        <is>
          <t>Yes</t>
        </is>
      </c>
      <c r="T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SA101339</t>
        </is>
      </c>
      <c r="B1348" s="68" t="n">
        <v>45853</v>
      </c>
      <c r="C1348" s="69" t="n">
        <v>2025</v>
      </c>
      <c r="D1348" t="inlineStr">
        <is>
          <t>Jul</t>
        </is>
      </c>
      <c r="E1348" t="inlineStr">
        <is>
          <t>Asia</t>
        </is>
      </c>
      <c r="F1348" t="inlineStr">
        <is>
          <t>Japan</t>
        </is>
      </c>
      <c r="G1348" t="inlineStr">
        <is>
          <t>Arab Light</t>
        </is>
      </c>
      <c r="H1348" t="inlineStr">
        <is>
          <t>Term contract</t>
        </is>
      </c>
      <c r="I1348" t="inlineStr">
        <is>
          <t>National oil company</t>
        </is>
      </c>
      <c r="J1348" t="inlineStr">
        <is>
          <t>Sophie Müller</t>
        </is>
      </c>
      <c r="K1348" s="70" t="n">
        <v>1489200</v>
      </c>
      <c r="L1348" s="71" t="n">
        <v>88.75</v>
      </c>
      <c r="M1348" s="71" t="n">
        <v>132166500</v>
      </c>
      <c r="N1348" s="71" t="n">
        <v>0</v>
      </c>
      <c r="O1348" s="71" t="n">
        <v>132166500</v>
      </c>
      <c r="P1348" s="71" t="n">
        <v>26354932.14</v>
      </c>
      <c r="Q1348" s="71" t="n">
        <v>105811567.86</v>
      </c>
      <c r="R1348" t="inlineStr">
        <is>
          <t>Crude</t>
        </is>
      </c>
      <c r="S1348" t="inlineStr">
        <is>
          <t>Yes</t>
        </is>
      </c>
      <c r="T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SA101340</t>
        </is>
      </c>
      <c r="B1349" s="68" t="n">
        <v>45853</v>
      </c>
      <c r="C1349" s="69" t="n">
        <v>2025</v>
      </c>
      <c r="D1349" t="inlineStr">
        <is>
          <t>Jul</t>
        </is>
      </c>
      <c r="E1349" t="inlineStr">
        <is>
          <t>North America</t>
        </is>
      </c>
      <c r="F1349" t="inlineStr">
        <is>
          <t>USA</t>
        </is>
      </c>
      <c r="G1349" t="inlineStr">
        <is>
          <t>Diesel</t>
        </is>
      </c>
      <c r="H1349" t="inlineStr">
        <is>
          <t>Term contract</t>
        </is>
      </c>
      <c r="I1349" t="inlineStr">
        <is>
          <t>National oil company</t>
        </is>
      </c>
      <c r="J1349" t="inlineStr">
        <is>
          <t>Liam O'Brien</t>
        </is>
      </c>
      <c r="K1349" s="70" t="n">
        <v>474300</v>
      </c>
      <c r="L1349" s="71" t="n">
        <v>91.93000000000001</v>
      </c>
      <c r="M1349" s="71" t="n">
        <v>43602399</v>
      </c>
      <c r="N1349" s="71" t="n">
        <v>0</v>
      </c>
      <c r="O1349" s="71" t="n">
        <v>43602399</v>
      </c>
      <c r="P1349" s="71" t="n">
        <v>32798141.59</v>
      </c>
      <c r="Q1349" s="71" t="n">
        <v>10804257.41</v>
      </c>
      <c r="R1349" t="inlineStr">
        <is>
          <t>Refined</t>
        </is>
      </c>
      <c r="S1349" t="inlineStr">
        <is>
          <t>Yes</t>
        </is>
      </c>
      <c r="T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SA101341</t>
        </is>
      </c>
      <c r="B1350" s="68" t="n">
        <v>45853</v>
      </c>
      <c r="C1350" s="69" t="n">
        <v>2025</v>
      </c>
      <c r="D1350" t="inlineStr">
        <is>
          <t>Jul</t>
        </is>
      </c>
      <c r="E1350" t="inlineStr">
        <is>
          <t>Asia</t>
        </is>
      </c>
      <c r="F1350" t="inlineStr">
        <is>
          <t>India</t>
        </is>
      </c>
      <c r="G1350" t="inlineStr">
        <is>
          <t>Arab Heavy</t>
        </is>
      </c>
      <c r="H1350" t="inlineStr">
        <is>
          <t>Term contract</t>
        </is>
      </c>
      <c r="I1350" t="inlineStr">
        <is>
          <t>National oil company</t>
        </is>
      </c>
      <c r="J1350" t="inlineStr">
        <is>
          <t>Emma Clarke</t>
        </is>
      </c>
      <c r="K1350" s="70" t="n">
        <v>1489200</v>
      </c>
      <c r="L1350" s="71" t="n">
        <v>69.58</v>
      </c>
      <c r="M1350" s="71" t="n">
        <v>103618536</v>
      </c>
      <c r="N1350" s="71" t="n">
        <v>2072370.72</v>
      </c>
      <c r="O1350" s="71" t="n">
        <v>101546165.28</v>
      </c>
      <c r="P1350" s="71" t="n">
        <v>26292623.67</v>
      </c>
      <c r="Q1350" s="71" t="n">
        <v>75253541.61</v>
      </c>
      <c r="R1350" t="inlineStr">
        <is>
          <t>Crude</t>
        </is>
      </c>
      <c r="S1350" t="inlineStr">
        <is>
          <t>Yes</t>
        </is>
      </c>
      <c r="T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SA101342</t>
        </is>
      </c>
      <c r="B1351" s="68" t="n">
        <v>45853</v>
      </c>
      <c r="C1351" s="69" t="n">
        <v>2025</v>
      </c>
      <c r="D1351" t="inlineStr">
        <is>
          <t>Jul</t>
        </is>
      </c>
      <c r="E1351" t="inlineStr">
        <is>
          <t>Asia</t>
        </is>
      </c>
      <c r="F1351" t="inlineStr">
        <is>
          <t>India</t>
        </is>
      </c>
      <c r="G1351" t="inlineStr">
        <is>
          <t>Jet fuel</t>
        </is>
      </c>
      <c r="H1351" t="inlineStr">
        <is>
          <t>Spot</t>
        </is>
      </c>
      <c r="I1351" t="inlineStr">
        <is>
          <t>National oil company</t>
        </is>
      </c>
      <c r="J1351" t="inlineStr">
        <is>
          <t>Olivia Brown</t>
        </is>
      </c>
      <c r="K1351" s="70" t="n">
        <v>366180</v>
      </c>
      <c r="L1351" s="71" t="n">
        <v>93.34</v>
      </c>
      <c r="M1351" s="71" t="n">
        <v>34179241.2</v>
      </c>
      <c r="N1351" s="71" t="n">
        <v>0</v>
      </c>
      <c r="O1351" s="71" t="n">
        <v>34179241.2</v>
      </c>
      <c r="P1351" s="71" t="n">
        <v>27141371.6</v>
      </c>
      <c r="Q1351" s="71" t="n">
        <v>7037869.6</v>
      </c>
      <c r="R1351" t="inlineStr">
        <is>
          <t>Refined</t>
        </is>
      </c>
      <c r="S1351" t="inlineStr">
        <is>
          <t>Yes</t>
        </is>
      </c>
      <c r="T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SA101343</t>
        </is>
      </c>
      <c r="B1352" s="68" t="n">
        <v>45853</v>
      </c>
      <c r="C1352" s="69" t="n">
        <v>2025</v>
      </c>
      <c r="D1352" t="inlineStr">
        <is>
          <t>Jul</t>
        </is>
      </c>
      <c r="E1352" t="inlineStr">
        <is>
          <t>North America</t>
        </is>
      </c>
      <c r="F1352" t="inlineStr">
        <is>
          <t>USA</t>
        </is>
      </c>
      <c r="G1352" t="inlineStr">
        <is>
          <t>Arab Extra Light</t>
        </is>
      </c>
      <c r="H1352" t="inlineStr">
        <is>
          <t>Term contract</t>
        </is>
      </c>
      <c r="I1352" t="inlineStr">
        <is>
          <t>Refiner</t>
        </is>
      </c>
      <c r="J1352" t="inlineStr">
        <is>
          <t>Sara Rossi</t>
        </is>
      </c>
      <c r="K1352" s="70" t="n">
        <v>1229100</v>
      </c>
      <c r="L1352" s="71" t="n">
        <v>85.97</v>
      </c>
      <c r="M1352" s="71" t="n">
        <v>105665727</v>
      </c>
      <c r="N1352" s="71" t="n">
        <v>1056657.27</v>
      </c>
      <c r="O1352" s="71" t="n">
        <v>104609069.73</v>
      </c>
      <c r="P1352" s="71" t="n">
        <v>22922012.16</v>
      </c>
      <c r="Q1352" s="71" t="n">
        <v>81687057.56999999</v>
      </c>
      <c r="R1352" t="inlineStr">
        <is>
          <t>Crude</t>
        </is>
      </c>
      <c r="S1352" t="inlineStr">
        <is>
          <t>Yes</t>
        </is>
      </c>
      <c r="T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SA101344</t>
        </is>
      </c>
      <c r="B1353" s="68" t="n">
        <v>45853</v>
      </c>
      <c r="C1353" s="69" t="n">
        <v>2025</v>
      </c>
      <c r="D1353" t="inlineStr">
        <is>
          <t>Jul</t>
        </is>
      </c>
      <c r="E1353" t="inlineStr">
        <is>
          <t>Asia</t>
        </is>
      </c>
      <c r="F1353" t="inlineStr">
        <is>
          <t>Japan</t>
        </is>
      </c>
      <c r="G1353" t="inlineStr">
        <is>
          <t>Arab Medium</t>
        </is>
      </c>
      <c r="H1353" t="inlineStr">
        <is>
          <t>Term contract</t>
        </is>
      </c>
      <c r="I1353" t="inlineStr">
        <is>
          <t>Trader</t>
        </is>
      </c>
      <c r="J1353" t="inlineStr">
        <is>
          <t>Sara Rossi</t>
        </is>
      </c>
      <c r="K1353" s="70" t="n">
        <v>1576920</v>
      </c>
      <c r="L1353" s="71" t="n">
        <v>74.13</v>
      </c>
      <c r="M1353" s="71" t="n">
        <v>116897079.6</v>
      </c>
      <c r="N1353" s="71" t="n">
        <v>0</v>
      </c>
      <c r="O1353" s="71" t="n">
        <v>116897079.6</v>
      </c>
      <c r="P1353" s="71" t="n">
        <v>28012534.89</v>
      </c>
      <c r="Q1353" s="71" t="n">
        <v>88884544.70999999</v>
      </c>
      <c r="R1353" t="inlineStr">
        <is>
          <t>Crude</t>
        </is>
      </c>
      <c r="S1353" t="inlineStr">
        <is>
          <t>Yes</t>
        </is>
      </c>
      <c r="T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SA101345</t>
        </is>
      </c>
      <c r="B1354" s="68" t="n">
        <v>45853</v>
      </c>
      <c r="C1354" s="69" t="n">
        <v>2025</v>
      </c>
      <c r="D1354" t="inlineStr">
        <is>
          <t>Jul</t>
        </is>
      </c>
      <c r="E1354" t="inlineStr">
        <is>
          <t>Asia</t>
        </is>
      </c>
      <c r="F1354" t="inlineStr">
        <is>
          <t>Japan</t>
        </is>
      </c>
      <c r="G1354" t="inlineStr">
        <is>
          <t>Arab Light</t>
        </is>
      </c>
      <c r="H1354" t="inlineStr">
        <is>
          <t>Spot</t>
        </is>
      </c>
      <c r="I1354" t="inlineStr">
        <is>
          <t>Refiner</t>
        </is>
      </c>
      <c r="J1354" t="inlineStr">
        <is>
          <t>Mei Lin</t>
        </is>
      </c>
      <c r="K1354" s="70" t="n">
        <v>456960</v>
      </c>
      <c r="L1354" s="71" t="n">
        <v>87</v>
      </c>
      <c r="M1354" s="71" t="n">
        <v>39755520</v>
      </c>
      <c r="N1354" s="71" t="n">
        <v>397555.2</v>
      </c>
      <c r="O1354" s="71" t="n">
        <v>39357964.8</v>
      </c>
      <c r="P1354" s="71" t="n">
        <v>8498450.609999999</v>
      </c>
      <c r="Q1354" s="71" t="n">
        <v>30859514.19</v>
      </c>
      <c r="R1354" t="inlineStr">
        <is>
          <t>Crude</t>
        </is>
      </c>
      <c r="S1354" t="inlineStr">
        <is>
          <t>Yes</t>
        </is>
      </c>
      <c r="T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SA101346</t>
        </is>
      </c>
      <c r="B1355" s="68" t="n">
        <v>45853</v>
      </c>
      <c r="C1355" s="69" t="n">
        <v>2025</v>
      </c>
      <c r="D1355" t="inlineStr">
        <is>
          <t>Jul</t>
        </is>
      </c>
      <c r="E1355" t="inlineStr">
        <is>
          <t>Asia</t>
        </is>
      </c>
      <c r="F1355" t="inlineStr">
        <is>
          <t>South Korea</t>
        </is>
      </c>
      <c r="G1355" t="inlineStr">
        <is>
          <t>Arab Light</t>
        </is>
      </c>
      <c r="H1355" t="inlineStr">
        <is>
          <t>Term contract</t>
        </is>
      </c>
      <c r="I1355" t="inlineStr">
        <is>
          <t>Refiner</t>
        </is>
      </c>
      <c r="J1355" t="inlineStr">
        <is>
          <t>Carlos Silva</t>
        </is>
      </c>
      <c r="K1355" s="70" t="n">
        <v>1110780</v>
      </c>
      <c r="L1355" s="71" t="n">
        <v>86.61</v>
      </c>
      <c r="M1355" s="71" t="n">
        <v>96204655.8</v>
      </c>
      <c r="N1355" s="71" t="n">
        <v>0</v>
      </c>
      <c r="O1355" s="71" t="n">
        <v>96204655.8</v>
      </c>
      <c r="P1355" s="71" t="n">
        <v>20331856.13</v>
      </c>
      <c r="Q1355" s="71" t="n">
        <v>75872799.67</v>
      </c>
      <c r="R1355" t="inlineStr">
        <is>
          <t>Crude</t>
        </is>
      </c>
      <c r="S1355" t="inlineStr">
        <is>
          <t>Yes</t>
        </is>
      </c>
      <c r="T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SA101347</t>
        </is>
      </c>
      <c r="B1356" s="68" t="n">
        <v>45853</v>
      </c>
      <c r="C1356" s="69" t="n">
        <v>2025</v>
      </c>
      <c r="D1356" t="inlineStr">
        <is>
          <t>Jul</t>
        </is>
      </c>
      <c r="E1356" t="inlineStr">
        <is>
          <t>North America</t>
        </is>
      </c>
      <c r="F1356" t="inlineStr">
        <is>
          <t>USA</t>
        </is>
      </c>
      <c r="G1356" t="inlineStr">
        <is>
          <t>Arab Light</t>
        </is>
      </c>
      <c r="H1356" t="inlineStr">
        <is>
          <t>Term contract</t>
        </is>
      </c>
      <c r="I1356" t="inlineStr">
        <is>
          <t>National oil company</t>
        </is>
      </c>
      <c r="J1356" t="inlineStr">
        <is>
          <t>Kofi Mensah</t>
        </is>
      </c>
      <c r="K1356" s="70" t="n">
        <v>1514700</v>
      </c>
      <c r="L1356" s="71" t="n">
        <v>76</v>
      </c>
      <c r="M1356" s="71" t="n">
        <v>115117200</v>
      </c>
      <c r="N1356" s="71" t="n">
        <v>0</v>
      </c>
      <c r="O1356" s="71" t="n">
        <v>115117200</v>
      </c>
      <c r="P1356" s="71" t="n">
        <v>27016303.56</v>
      </c>
      <c r="Q1356" s="71" t="n">
        <v>88100896.44</v>
      </c>
      <c r="R1356" t="inlineStr">
        <is>
          <t>Crude</t>
        </is>
      </c>
      <c r="S1356" t="inlineStr">
        <is>
          <t>Yes</t>
        </is>
      </c>
      <c r="T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SA101348</t>
        </is>
      </c>
      <c r="B1357" s="68" t="n">
        <v>45853</v>
      </c>
      <c r="C1357" s="69" t="n">
        <v>2025</v>
      </c>
      <c r="D1357" t="inlineStr">
        <is>
          <t>Jul</t>
        </is>
      </c>
      <c r="E1357" t="inlineStr">
        <is>
          <t>Middle East</t>
        </is>
      </c>
      <c r="F1357" t="inlineStr">
        <is>
          <t>UAE</t>
        </is>
      </c>
      <c r="G1357" t="inlineStr">
        <is>
          <t>Gasoline</t>
        </is>
      </c>
      <c r="H1357" t="inlineStr">
        <is>
          <t>Spot</t>
        </is>
      </c>
      <c r="I1357" t="inlineStr">
        <is>
          <t>Refiner</t>
        </is>
      </c>
      <c r="J1357" t="inlineStr">
        <is>
          <t>Fatima Al-Saud</t>
        </is>
      </c>
      <c r="K1357" s="70" t="n">
        <v>299880</v>
      </c>
      <c r="L1357" s="71" t="n">
        <v>89.41</v>
      </c>
      <c r="M1357" s="71" t="n">
        <v>26812270.8</v>
      </c>
      <c r="N1357" s="71" t="n">
        <v>268122.71</v>
      </c>
      <c r="O1357" s="71" t="n">
        <v>26544148.09</v>
      </c>
      <c r="P1357" s="71" t="n">
        <v>21629751.06</v>
      </c>
      <c r="Q1357" s="71" t="n">
        <v>4914397.03</v>
      </c>
      <c r="R1357" t="inlineStr">
        <is>
          <t>Refined</t>
        </is>
      </c>
      <c r="S1357" t="inlineStr">
        <is>
          <t>Yes</t>
        </is>
      </c>
      <c r="T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SA101349</t>
        </is>
      </c>
      <c r="B1358" s="68" t="n">
        <v>45853</v>
      </c>
      <c r="C1358" s="69" t="n">
        <v>2025</v>
      </c>
      <c r="D1358" t="inlineStr">
        <is>
          <t>Jul</t>
        </is>
      </c>
      <c r="E1358" t="inlineStr">
        <is>
          <t>Asia</t>
        </is>
      </c>
      <c r="F1358" t="inlineStr">
        <is>
          <t>India</t>
        </is>
      </c>
      <c r="G1358" t="inlineStr">
        <is>
          <t>Arab Medium</t>
        </is>
      </c>
      <c r="H1358" t="inlineStr">
        <is>
          <t>Term contract</t>
        </is>
      </c>
      <c r="I1358" t="inlineStr">
        <is>
          <t>Trader</t>
        </is>
      </c>
      <c r="J1358" t="inlineStr">
        <is>
          <t>Priya Nair</t>
        </is>
      </c>
      <c r="K1358" s="70" t="n">
        <v>463080</v>
      </c>
      <c r="L1358" s="71" t="n">
        <v>84.64</v>
      </c>
      <c r="M1358" s="71" t="n">
        <v>39195091.2</v>
      </c>
      <c r="N1358" s="71" t="n">
        <v>391950.91</v>
      </c>
      <c r="O1358" s="71" t="n">
        <v>38803140.29</v>
      </c>
      <c r="P1358" s="71" t="n">
        <v>7944216.85</v>
      </c>
      <c r="Q1358" s="71" t="n">
        <v>30858923.44</v>
      </c>
      <c r="R1358" t="inlineStr">
        <is>
          <t>Crude</t>
        </is>
      </c>
      <c r="S1358" t="inlineStr">
        <is>
          <t>Yes</t>
        </is>
      </c>
      <c r="T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SA101350</t>
        </is>
      </c>
      <c r="B1359" s="68" t="n">
        <v>45853</v>
      </c>
      <c r="C1359" s="69" t="n">
        <v>2025</v>
      </c>
      <c r="D1359" t="inlineStr">
        <is>
          <t>Jul</t>
        </is>
      </c>
      <c r="E1359" t="inlineStr">
        <is>
          <t>Europe</t>
        </is>
      </c>
      <c r="F1359" t="inlineStr">
        <is>
          <t>Netherlands</t>
        </is>
      </c>
      <c r="G1359" t="inlineStr">
        <is>
          <t>Gasoline</t>
        </is>
      </c>
      <c r="H1359" t="inlineStr">
        <is>
          <t>Term contract</t>
        </is>
      </c>
      <c r="I1359" t="inlineStr">
        <is>
          <t>National oil company</t>
        </is>
      </c>
      <c r="J1359" t="inlineStr">
        <is>
          <t>Yuki Sato</t>
        </is>
      </c>
      <c r="K1359" s="70" t="n">
        <v>275400</v>
      </c>
      <c r="L1359" s="71" t="n">
        <v>97.12</v>
      </c>
      <c r="M1359" s="71" t="n">
        <v>26746848</v>
      </c>
      <c r="N1359" s="71" t="n">
        <v>0</v>
      </c>
      <c r="O1359" s="71" t="n">
        <v>26746848</v>
      </c>
      <c r="P1359" s="71" t="n">
        <v>19485409.55</v>
      </c>
      <c r="Q1359" s="71" t="n">
        <v>7261438.45</v>
      </c>
      <c r="R1359" t="inlineStr">
        <is>
          <t>Refined</t>
        </is>
      </c>
      <c r="S1359" t="inlineStr">
        <is>
          <t>Yes</t>
        </is>
      </c>
      <c r="T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SA101351</t>
        </is>
      </c>
      <c r="B1360" s="68" t="n">
        <v>45853</v>
      </c>
      <c r="C1360" s="69" t="n">
        <v>2025</v>
      </c>
      <c r="D1360" t="inlineStr">
        <is>
          <t>Jul</t>
        </is>
      </c>
      <c r="E1360" t="inlineStr">
        <is>
          <t>Asia</t>
        </is>
      </c>
      <c r="F1360" t="inlineStr">
        <is>
          <t>China</t>
        </is>
      </c>
      <c r="G1360" t="inlineStr">
        <is>
          <t>Arab Medium</t>
        </is>
      </c>
      <c r="H1360" t="inlineStr">
        <is>
          <t>Term contract</t>
        </is>
      </c>
      <c r="I1360" t="inlineStr">
        <is>
          <t>Trader</t>
        </is>
      </c>
      <c r="J1360" t="inlineStr">
        <is>
          <t>Priya Nair</t>
        </is>
      </c>
      <c r="K1360" s="70" t="n">
        <v>1309680</v>
      </c>
      <c r="L1360" s="71" t="n">
        <v>84.42</v>
      </c>
      <c r="M1360" s="71" t="n">
        <v>110563185.6</v>
      </c>
      <c r="N1360" s="71" t="n">
        <v>1105631.86</v>
      </c>
      <c r="O1360" s="71" t="n">
        <v>109457553.74</v>
      </c>
      <c r="P1360" s="71" t="n">
        <v>22946859.99</v>
      </c>
      <c r="Q1360" s="71" t="n">
        <v>86510693.75</v>
      </c>
      <c r="R1360" t="inlineStr">
        <is>
          <t>Crude</t>
        </is>
      </c>
      <c r="S1360" t="inlineStr">
        <is>
          <t>Yes</t>
        </is>
      </c>
      <c r="T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SA101352</t>
        </is>
      </c>
      <c r="B1361" s="68" t="n">
        <v>45854</v>
      </c>
      <c r="C1361" s="69" t="n">
        <v>2025</v>
      </c>
      <c r="D1361" t="inlineStr">
        <is>
          <t>Jul</t>
        </is>
      </c>
      <c r="E1361" t="inlineStr">
        <is>
          <t>Europe</t>
        </is>
      </c>
      <c r="F1361" t="inlineStr">
        <is>
          <t>France</t>
        </is>
      </c>
      <c r="G1361" t="inlineStr">
        <is>
          <t>Arab Medium</t>
        </is>
      </c>
      <c r="H1361" t="inlineStr">
        <is>
          <t>Term contract</t>
        </is>
      </c>
      <c r="I1361" t="inlineStr">
        <is>
          <t>Refiner</t>
        </is>
      </c>
      <c r="J1361" t="inlineStr">
        <is>
          <t>Noah Smith</t>
        </is>
      </c>
      <c r="K1361" s="70" t="n">
        <v>455940</v>
      </c>
      <c r="L1361" s="71" t="n">
        <v>81.76000000000001</v>
      </c>
      <c r="M1361" s="71" t="n">
        <v>37277654.4</v>
      </c>
      <c r="N1361" s="71" t="n">
        <v>0</v>
      </c>
      <c r="O1361" s="71" t="n">
        <v>37277654.4</v>
      </c>
      <c r="P1361" s="71" t="n">
        <v>7927208.89</v>
      </c>
      <c r="Q1361" s="71" t="n">
        <v>29350445.51</v>
      </c>
      <c r="R1361" t="inlineStr">
        <is>
          <t>Crude</t>
        </is>
      </c>
      <c r="S1361" t="inlineStr">
        <is>
          <t>Yes</t>
        </is>
      </c>
      <c r="T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SA101353</t>
        </is>
      </c>
      <c r="B1362" s="68" t="n">
        <v>45854</v>
      </c>
      <c r="C1362" s="69" t="n">
        <v>2025</v>
      </c>
      <c r="D1362" t="inlineStr">
        <is>
          <t>Jul</t>
        </is>
      </c>
      <c r="E1362" t="inlineStr">
        <is>
          <t>Middle East</t>
        </is>
      </c>
      <c r="F1362" t="inlineStr">
        <is>
          <t>Saudi Arabia</t>
        </is>
      </c>
      <c r="G1362" t="inlineStr">
        <is>
          <t>Jet fuel</t>
        </is>
      </c>
      <c r="H1362" t="inlineStr">
        <is>
          <t>Domestic</t>
        </is>
      </c>
      <c r="I1362" t="inlineStr">
        <is>
          <t>Trader</t>
        </is>
      </c>
      <c r="J1362" t="inlineStr">
        <is>
          <t>Kofi Mensah</t>
        </is>
      </c>
      <c r="K1362" s="70" t="n">
        <v>256020</v>
      </c>
      <c r="L1362" s="71" t="n">
        <v>102.53</v>
      </c>
      <c r="M1362" s="71" t="n">
        <v>26249730.6</v>
      </c>
      <c r="N1362" s="71" t="n">
        <v>262497.31</v>
      </c>
      <c r="O1362" s="71" t="n">
        <v>25987233.29</v>
      </c>
      <c r="P1362" s="71" t="n">
        <v>18070091.08</v>
      </c>
      <c r="Q1362" s="71" t="n">
        <v>7917142.21</v>
      </c>
      <c r="R1362" t="inlineStr">
        <is>
          <t>Refined</t>
        </is>
      </c>
      <c r="S1362" t="inlineStr">
        <is>
          <t>No</t>
        </is>
      </c>
      <c r="T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SA101354</t>
        </is>
      </c>
      <c r="B1363" s="68" t="n">
        <v>45854</v>
      </c>
      <c r="C1363" s="69" t="n">
        <v>2025</v>
      </c>
      <c r="D1363" t="inlineStr">
        <is>
          <t>Jul</t>
        </is>
      </c>
      <c r="E1363" t="inlineStr">
        <is>
          <t>Asia</t>
        </is>
      </c>
      <c r="F1363" t="inlineStr">
        <is>
          <t>India</t>
        </is>
      </c>
      <c r="G1363" t="inlineStr">
        <is>
          <t>Arab Light</t>
        </is>
      </c>
      <c r="H1363" t="inlineStr">
        <is>
          <t>Spot</t>
        </is>
      </c>
      <c r="I1363" t="inlineStr">
        <is>
          <t>Refiner</t>
        </is>
      </c>
      <c r="J1363" t="inlineStr">
        <is>
          <t>Arjun Mehta</t>
        </is>
      </c>
      <c r="K1363" s="70" t="n">
        <v>584460</v>
      </c>
      <c r="L1363" s="71" t="n">
        <v>81.41</v>
      </c>
      <c r="M1363" s="71" t="n">
        <v>47580888.6</v>
      </c>
      <c r="N1363" s="71" t="n">
        <v>0</v>
      </c>
      <c r="O1363" s="71" t="n">
        <v>47580888.6</v>
      </c>
      <c r="P1363" s="71" t="n">
        <v>10625196.4</v>
      </c>
      <c r="Q1363" s="71" t="n">
        <v>36955692.2</v>
      </c>
      <c r="R1363" t="inlineStr">
        <is>
          <t>Crude</t>
        </is>
      </c>
      <c r="S1363" t="inlineStr">
        <is>
          <t>Yes</t>
        </is>
      </c>
      <c r="T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SA101355</t>
        </is>
      </c>
      <c r="B1364" s="68" t="n">
        <v>45854</v>
      </c>
      <c r="C1364" s="69" t="n">
        <v>2025</v>
      </c>
      <c r="D1364" t="inlineStr">
        <is>
          <t>Jul</t>
        </is>
      </c>
      <c r="E1364" t="inlineStr">
        <is>
          <t>Europe</t>
        </is>
      </c>
      <c r="F1364" t="inlineStr">
        <is>
          <t>France</t>
        </is>
      </c>
      <c r="G1364" t="inlineStr">
        <is>
          <t>Arab Heavy</t>
        </is>
      </c>
      <c r="H1364" t="inlineStr">
        <is>
          <t>Spot</t>
        </is>
      </c>
      <c r="I1364" t="inlineStr">
        <is>
          <t>Trader</t>
        </is>
      </c>
      <c r="J1364" t="inlineStr">
        <is>
          <t>Yuki Sato</t>
        </is>
      </c>
      <c r="K1364" s="70" t="n">
        <v>1909440</v>
      </c>
      <c r="L1364" s="71" t="n">
        <v>75.01000000000001</v>
      </c>
      <c r="M1364" s="71" t="n">
        <v>143227094.4</v>
      </c>
      <c r="N1364" s="71" t="n">
        <v>0</v>
      </c>
      <c r="O1364" s="71" t="n">
        <v>143227094.4</v>
      </c>
      <c r="P1364" s="71" t="n">
        <v>34063543.91</v>
      </c>
      <c r="Q1364" s="71" t="n">
        <v>109163550.49</v>
      </c>
      <c r="R1364" t="inlineStr">
        <is>
          <t>Crude</t>
        </is>
      </c>
      <c r="S1364" t="inlineStr">
        <is>
          <t>Yes</t>
        </is>
      </c>
      <c r="T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SA101356</t>
        </is>
      </c>
      <c r="B1365" s="68" t="n">
        <v>45854</v>
      </c>
      <c r="C1365" s="69" t="n">
        <v>2025</v>
      </c>
      <c r="D1365" t="inlineStr">
        <is>
          <t>Jul</t>
        </is>
      </c>
      <c r="E1365" t="inlineStr">
        <is>
          <t>Asia</t>
        </is>
      </c>
      <c r="F1365" t="inlineStr">
        <is>
          <t>South Korea</t>
        </is>
      </c>
      <c r="G1365" t="inlineStr">
        <is>
          <t>Arab Medium</t>
        </is>
      </c>
      <c r="H1365" t="inlineStr">
        <is>
          <t>Term contract</t>
        </is>
      </c>
      <c r="I1365" t="inlineStr">
        <is>
          <t>Trader</t>
        </is>
      </c>
      <c r="J1365" t="inlineStr">
        <is>
          <t>Yuki Sato</t>
        </is>
      </c>
      <c r="K1365" s="70" t="n">
        <v>1338240</v>
      </c>
      <c r="L1365" s="71" t="n">
        <v>76.33</v>
      </c>
      <c r="M1365" s="71" t="n">
        <v>102147859.2</v>
      </c>
      <c r="N1365" s="71" t="n">
        <v>0</v>
      </c>
      <c r="O1365" s="71" t="n">
        <v>102147859.2</v>
      </c>
      <c r="P1365" s="71" t="n">
        <v>24447164.32</v>
      </c>
      <c r="Q1365" s="71" t="n">
        <v>77700694.88</v>
      </c>
      <c r="R1365" t="inlineStr">
        <is>
          <t>Crude</t>
        </is>
      </c>
      <c r="S1365" t="inlineStr">
        <is>
          <t>Yes</t>
        </is>
      </c>
      <c r="T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SA101357</t>
        </is>
      </c>
      <c r="B1366" s="68" t="n">
        <v>45854</v>
      </c>
      <c r="C1366" s="69" t="n">
        <v>2025</v>
      </c>
      <c r="D1366" t="inlineStr">
        <is>
          <t>Jul</t>
        </is>
      </c>
      <c r="E1366" t="inlineStr">
        <is>
          <t>Asia</t>
        </is>
      </c>
      <c r="F1366" t="inlineStr">
        <is>
          <t>India</t>
        </is>
      </c>
      <c r="G1366" t="inlineStr">
        <is>
          <t>Arab Light</t>
        </is>
      </c>
      <c r="H1366" t="inlineStr">
        <is>
          <t>Spot</t>
        </is>
      </c>
      <c r="I1366" t="inlineStr">
        <is>
          <t>Refiner</t>
        </is>
      </c>
      <c r="J1366" t="inlineStr">
        <is>
          <t>Sophie Müller</t>
        </is>
      </c>
      <c r="K1366" s="70" t="n">
        <v>341700</v>
      </c>
      <c r="L1366" s="71" t="n">
        <v>81.87</v>
      </c>
      <c r="M1366" s="71" t="n">
        <v>27974979</v>
      </c>
      <c r="N1366" s="71" t="n">
        <v>0</v>
      </c>
      <c r="O1366" s="71" t="n">
        <v>27974979</v>
      </c>
      <c r="P1366" s="71" t="n">
        <v>6133049.8</v>
      </c>
      <c r="Q1366" s="71" t="n">
        <v>21841929.2</v>
      </c>
      <c r="R1366" t="inlineStr">
        <is>
          <t>Crude</t>
        </is>
      </c>
      <c r="S1366" t="inlineStr">
        <is>
          <t>Yes</t>
        </is>
      </c>
      <c r="T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SA101358</t>
        </is>
      </c>
      <c r="B1367" s="68" t="n">
        <v>45854</v>
      </c>
      <c r="C1367" s="69" t="n">
        <v>2025</v>
      </c>
      <c r="D1367" t="inlineStr">
        <is>
          <t>Jul</t>
        </is>
      </c>
      <c r="E1367" t="inlineStr">
        <is>
          <t>North America</t>
        </is>
      </c>
      <c r="F1367" t="inlineStr">
        <is>
          <t>USA</t>
        </is>
      </c>
      <c r="G1367" t="inlineStr">
        <is>
          <t>Arab Light</t>
        </is>
      </c>
      <c r="H1367" t="inlineStr">
        <is>
          <t>Spot</t>
        </is>
      </c>
      <c r="I1367" t="inlineStr">
        <is>
          <t>National oil company</t>
        </is>
      </c>
      <c r="J1367" t="inlineStr">
        <is>
          <t>Yuki Sato</t>
        </is>
      </c>
      <c r="K1367" s="70" t="n">
        <v>1280100</v>
      </c>
      <c r="L1367" s="71" t="n">
        <v>88.12</v>
      </c>
      <c r="M1367" s="71" t="n">
        <v>112802412</v>
      </c>
      <c r="N1367" s="71" t="n">
        <v>0</v>
      </c>
      <c r="O1367" s="71" t="n">
        <v>112802412</v>
      </c>
      <c r="P1367" s="71" t="n">
        <v>22299983.79</v>
      </c>
      <c r="Q1367" s="71" t="n">
        <v>90502428.20999999</v>
      </c>
      <c r="R1367" t="inlineStr">
        <is>
          <t>Crude</t>
        </is>
      </c>
      <c r="S1367" t="inlineStr">
        <is>
          <t>Yes</t>
        </is>
      </c>
      <c r="T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SA101359</t>
        </is>
      </c>
      <c r="B1368" s="68" t="n">
        <v>45854</v>
      </c>
      <c r="C1368" s="69" t="n">
        <v>2025</v>
      </c>
      <c r="D1368" t="inlineStr">
        <is>
          <t>Jul</t>
        </is>
      </c>
      <c r="E1368" t="inlineStr">
        <is>
          <t>Middle East</t>
        </is>
      </c>
      <c r="F1368" t="inlineStr">
        <is>
          <t>Saudi Arabia</t>
        </is>
      </c>
      <c r="G1368" t="inlineStr">
        <is>
          <t>Arab Light</t>
        </is>
      </c>
      <c r="H1368" t="inlineStr">
        <is>
          <t>Domestic</t>
        </is>
      </c>
      <c r="I1368" t="inlineStr">
        <is>
          <t>Trader</t>
        </is>
      </c>
      <c r="J1368" t="inlineStr">
        <is>
          <t>Ana Costa</t>
        </is>
      </c>
      <c r="K1368" s="70" t="n">
        <v>880260</v>
      </c>
      <c r="L1368" s="71" t="n">
        <v>76.97</v>
      </c>
      <c r="M1368" s="71" t="n">
        <v>67753612.2</v>
      </c>
      <c r="N1368" s="71" t="n">
        <v>677536.12</v>
      </c>
      <c r="O1368" s="71" t="n">
        <v>67076076.08</v>
      </c>
      <c r="P1368" s="71" t="n">
        <v>16283389.08</v>
      </c>
      <c r="Q1368" s="71" t="n">
        <v>50792687</v>
      </c>
      <c r="R1368" t="inlineStr">
        <is>
          <t>Crude</t>
        </is>
      </c>
      <c r="S1368" t="inlineStr">
        <is>
          <t>No</t>
        </is>
      </c>
      <c r="T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SA101360</t>
        </is>
      </c>
      <c r="B1369" s="68" t="n">
        <v>45854</v>
      </c>
      <c r="C1369" s="69" t="n">
        <v>2025</v>
      </c>
      <c r="D1369" t="inlineStr">
        <is>
          <t>Jul</t>
        </is>
      </c>
      <c r="E1369" t="inlineStr">
        <is>
          <t>North America</t>
        </is>
      </c>
      <c r="F1369" t="inlineStr">
        <is>
          <t>USA</t>
        </is>
      </c>
      <c r="G1369" t="inlineStr">
        <is>
          <t>Arab Light</t>
        </is>
      </c>
      <c r="H1369" t="inlineStr">
        <is>
          <t>Spot</t>
        </is>
      </c>
      <c r="I1369" t="inlineStr">
        <is>
          <t>Trader</t>
        </is>
      </c>
      <c r="J1369" t="inlineStr">
        <is>
          <t>Ana Costa</t>
        </is>
      </c>
      <c r="K1369" s="70" t="n">
        <v>860880</v>
      </c>
      <c r="L1369" s="71" t="n">
        <v>81.3</v>
      </c>
      <c r="M1369" s="71" t="n">
        <v>69989544</v>
      </c>
      <c r="N1369" s="71" t="n">
        <v>699895.4399999999</v>
      </c>
      <c r="O1369" s="71" t="n">
        <v>69289648.56</v>
      </c>
      <c r="P1369" s="71" t="n">
        <v>15672474.69</v>
      </c>
      <c r="Q1369" s="71" t="n">
        <v>53617173.87</v>
      </c>
      <c r="R1369" t="inlineStr">
        <is>
          <t>Crude</t>
        </is>
      </c>
      <c r="S1369" t="inlineStr">
        <is>
          <t>Yes</t>
        </is>
      </c>
      <c r="T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SA101361</t>
        </is>
      </c>
      <c r="B1370" s="68" t="n">
        <v>45855</v>
      </c>
      <c r="C1370" s="69" t="n">
        <v>2025</v>
      </c>
      <c r="D1370" t="inlineStr">
        <is>
          <t>Jul</t>
        </is>
      </c>
      <c r="E1370" t="inlineStr">
        <is>
          <t>Europe</t>
        </is>
      </c>
      <c r="F1370" t="inlineStr">
        <is>
          <t>Italy</t>
        </is>
      </c>
      <c r="G1370" t="inlineStr">
        <is>
          <t>Arab Medium</t>
        </is>
      </c>
      <c r="H1370" t="inlineStr">
        <is>
          <t>Term contract</t>
        </is>
      </c>
      <c r="I1370" t="inlineStr">
        <is>
          <t>National oil company</t>
        </is>
      </c>
      <c r="J1370" t="inlineStr">
        <is>
          <t>Omar Haddad</t>
        </is>
      </c>
      <c r="K1370" s="70" t="n">
        <v>1327020</v>
      </c>
      <c r="L1370" s="71" t="n">
        <v>83.78</v>
      </c>
      <c r="M1370" s="71" t="n">
        <v>111177735.6</v>
      </c>
      <c r="N1370" s="71" t="n">
        <v>0</v>
      </c>
      <c r="O1370" s="71" t="n">
        <v>111177735.6</v>
      </c>
      <c r="P1370" s="71" t="n">
        <v>23782351.17</v>
      </c>
      <c r="Q1370" s="71" t="n">
        <v>87395384.43000001</v>
      </c>
      <c r="R1370" t="inlineStr">
        <is>
          <t>Crude</t>
        </is>
      </c>
      <c r="S1370" t="inlineStr">
        <is>
          <t>Yes</t>
        </is>
      </c>
      <c r="T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SA101362</t>
        </is>
      </c>
      <c r="B1371" s="68" t="n">
        <v>45855</v>
      </c>
      <c r="C1371" s="69" t="n">
        <v>2025</v>
      </c>
      <c r="D1371" t="inlineStr">
        <is>
          <t>Jul</t>
        </is>
      </c>
      <c r="E1371" t="inlineStr">
        <is>
          <t>Middle East</t>
        </is>
      </c>
      <c r="F1371" t="inlineStr">
        <is>
          <t>Bahrain</t>
        </is>
      </c>
      <c r="G1371" t="inlineStr">
        <is>
          <t>Arab Medium</t>
        </is>
      </c>
      <c r="H1371" t="inlineStr">
        <is>
          <t>Term contract</t>
        </is>
      </c>
      <c r="I1371" t="inlineStr">
        <is>
          <t>Refiner</t>
        </is>
      </c>
      <c r="J1371" t="inlineStr">
        <is>
          <t>Ana Costa</t>
        </is>
      </c>
      <c r="K1371" s="70" t="n">
        <v>1390260</v>
      </c>
      <c r="L1371" s="71" t="n">
        <v>86.69</v>
      </c>
      <c r="M1371" s="71" t="n">
        <v>120521639.4</v>
      </c>
      <c r="N1371" s="71" t="n">
        <v>1205216.39</v>
      </c>
      <c r="O1371" s="71" t="n">
        <v>119316423.01</v>
      </c>
      <c r="P1371" s="71" t="n">
        <v>24408779.3</v>
      </c>
      <c r="Q1371" s="71" t="n">
        <v>94907643.70999999</v>
      </c>
      <c r="R1371" t="inlineStr">
        <is>
          <t>Crude</t>
        </is>
      </c>
      <c r="S1371" t="inlineStr">
        <is>
          <t>Yes</t>
        </is>
      </c>
      <c r="T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SA101363</t>
        </is>
      </c>
      <c r="B1372" s="68" t="n">
        <v>45855</v>
      </c>
      <c r="C1372" s="69" t="n">
        <v>2025</v>
      </c>
      <c r="D1372" t="inlineStr">
        <is>
          <t>Jul</t>
        </is>
      </c>
      <c r="E1372" t="inlineStr">
        <is>
          <t>Europe</t>
        </is>
      </c>
      <c r="F1372" t="inlineStr">
        <is>
          <t>France</t>
        </is>
      </c>
      <c r="G1372" t="inlineStr">
        <is>
          <t>Arab Medium</t>
        </is>
      </c>
      <c r="H1372" t="inlineStr">
        <is>
          <t>Term contract</t>
        </is>
      </c>
      <c r="I1372" t="inlineStr">
        <is>
          <t>Refiner</t>
        </is>
      </c>
      <c r="J1372" t="inlineStr">
        <is>
          <t>Arjun Mehta</t>
        </is>
      </c>
      <c r="K1372" s="70" t="n">
        <v>1415760</v>
      </c>
      <c r="L1372" s="71" t="n">
        <v>78.16</v>
      </c>
      <c r="M1372" s="71" t="n">
        <v>110655801.6</v>
      </c>
      <c r="N1372" s="71" t="n">
        <v>0</v>
      </c>
      <c r="O1372" s="71" t="n">
        <v>110655801.6</v>
      </c>
      <c r="P1372" s="71" t="n">
        <v>23939498.46</v>
      </c>
      <c r="Q1372" s="71" t="n">
        <v>86716303.14</v>
      </c>
      <c r="R1372" t="inlineStr">
        <is>
          <t>Crude</t>
        </is>
      </c>
      <c r="S1372" t="inlineStr">
        <is>
          <t>Yes</t>
        </is>
      </c>
      <c r="T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SA101364</t>
        </is>
      </c>
      <c r="B1373" s="68" t="n">
        <v>45855</v>
      </c>
      <c r="C1373" s="69" t="n">
        <v>2025</v>
      </c>
      <c r="D1373" t="inlineStr">
        <is>
          <t>Jul</t>
        </is>
      </c>
      <c r="E1373" t="inlineStr">
        <is>
          <t>Asia</t>
        </is>
      </c>
      <c r="F1373" t="inlineStr">
        <is>
          <t>Japan</t>
        </is>
      </c>
      <c r="G1373" t="inlineStr">
        <is>
          <t>Diesel</t>
        </is>
      </c>
      <c r="H1373" t="inlineStr">
        <is>
          <t>Spot</t>
        </is>
      </c>
      <c r="I1373" t="inlineStr">
        <is>
          <t>National oil company</t>
        </is>
      </c>
      <c r="J1373" t="inlineStr">
        <is>
          <t>Shraddha Kulkarni</t>
        </is>
      </c>
      <c r="K1373" s="70" t="n">
        <v>521220</v>
      </c>
      <c r="L1373" s="71" t="n">
        <v>97.13</v>
      </c>
      <c r="M1373" s="71" t="n">
        <v>50626098.6</v>
      </c>
      <c r="N1373" s="71" t="n">
        <v>1012521.97</v>
      </c>
      <c r="O1373" s="71" t="n">
        <v>49613576.63</v>
      </c>
      <c r="P1373" s="71" t="n">
        <v>38145762.61</v>
      </c>
      <c r="Q1373" s="71" t="n">
        <v>11467814.02</v>
      </c>
      <c r="R1373" t="inlineStr">
        <is>
          <t>Refined</t>
        </is>
      </c>
      <c r="S1373" t="inlineStr">
        <is>
          <t>Yes</t>
        </is>
      </c>
      <c r="T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SA101365</t>
        </is>
      </c>
      <c r="B1374" s="68" t="n">
        <v>45855</v>
      </c>
      <c r="C1374" s="69" t="n">
        <v>2025</v>
      </c>
      <c r="D1374" t="inlineStr">
        <is>
          <t>Jul</t>
        </is>
      </c>
      <c r="E1374" t="inlineStr">
        <is>
          <t>Asia</t>
        </is>
      </c>
      <c r="F1374" t="inlineStr">
        <is>
          <t>Japan</t>
        </is>
      </c>
      <c r="G1374" t="inlineStr">
        <is>
          <t>Arab Light</t>
        </is>
      </c>
      <c r="H1374" t="inlineStr">
        <is>
          <t>Term contract</t>
        </is>
      </c>
      <c r="I1374" t="inlineStr">
        <is>
          <t>National oil company</t>
        </is>
      </c>
      <c r="J1374" t="inlineStr">
        <is>
          <t>Aisha Bello</t>
        </is>
      </c>
      <c r="K1374" s="70" t="n">
        <v>1183200</v>
      </c>
      <c r="L1374" s="71" t="n">
        <v>85.56999999999999</v>
      </c>
      <c r="M1374" s="71" t="n">
        <v>101246424</v>
      </c>
      <c r="N1374" s="71" t="n">
        <v>0</v>
      </c>
      <c r="O1374" s="71" t="n">
        <v>101246424</v>
      </c>
      <c r="P1374" s="71" t="n">
        <v>21526493.73</v>
      </c>
      <c r="Q1374" s="71" t="n">
        <v>79719930.27</v>
      </c>
      <c r="R1374" t="inlineStr">
        <is>
          <t>Crude</t>
        </is>
      </c>
      <c r="S1374" t="inlineStr">
        <is>
          <t>Yes</t>
        </is>
      </c>
      <c r="T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SA101366</t>
        </is>
      </c>
      <c r="B1375" s="68" t="n">
        <v>45855</v>
      </c>
      <c r="C1375" s="69" t="n">
        <v>2025</v>
      </c>
      <c r="D1375" t="inlineStr">
        <is>
          <t>Jul</t>
        </is>
      </c>
      <c r="E1375" t="inlineStr">
        <is>
          <t>Asia</t>
        </is>
      </c>
      <c r="F1375" t="inlineStr">
        <is>
          <t>India</t>
        </is>
      </c>
      <c r="G1375" t="inlineStr">
        <is>
          <t>Jet fuel</t>
        </is>
      </c>
      <c r="H1375" t="inlineStr">
        <is>
          <t>Spot</t>
        </is>
      </c>
      <c r="I1375" t="inlineStr">
        <is>
          <t>Refiner</t>
        </is>
      </c>
      <c r="J1375" t="inlineStr">
        <is>
          <t>Aisha Bello</t>
        </is>
      </c>
      <c r="K1375" s="70" t="n">
        <v>460020</v>
      </c>
      <c r="L1375" s="71" t="n">
        <v>95.36</v>
      </c>
      <c r="M1375" s="71" t="n">
        <v>43867507.2</v>
      </c>
      <c r="N1375" s="71" t="n">
        <v>877350.14</v>
      </c>
      <c r="O1375" s="71" t="n">
        <v>42990157.06</v>
      </c>
      <c r="P1375" s="71" t="n">
        <v>32419278.02</v>
      </c>
      <c r="Q1375" s="71" t="n">
        <v>10570879.04</v>
      </c>
      <c r="R1375" t="inlineStr">
        <is>
          <t>Refined</t>
        </is>
      </c>
      <c r="S1375" t="inlineStr">
        <is>
          <t>Yes</t>
        </is>
      </c>
      <c r="T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SA101367</t>
        </is>
      </c>
      <c r="B1376" s="68" t="n">
        <v>45856</v>
      </c>
      <c r="C1376" s="69" t="n">
        <v>2025</v>
      </c>
      <c r="D1376" t="inlineStr">
        <is>
          <t>Jul</t>
        </is>
      </c>
      <c r="E1376" t="inlineStr">
        <is>
          <t>Asia</t>
        </is>
      </c>
      <c r="F1376" t="inlineStr">
        <is>
          <t>South Korea</t>
        </is>
      </c>
      <c r="G1376" t="inlineStr">
        <is>
          <t>Arab Medium</t>
        </is>
      </c>
      <c r="H1376" t="inlineStr">
        <is>
          <t>Spot</t>
        </is>
      </c>
      <c r="I1376" t="inlineStr">
        <is>
          <t>Refiner</t>
        </is>
      </c>
      <c r="J1376" t="inlineStr">
        <is>
          <t>Ruhi Shaikh</t>
        </is>
      </c>
      <c r="K1376" s="70" t="n">
        <v>1097520</v>
      </c>
      <c r="L1376" s="71" t="n">
        <v>84.91</v>
      </c>
      <c r="M1376" s="71" t="n">
        <v>93190423.2</v>
      </c>
      <c r="N1376" s="71" t="n">
        <v>0</v>
      </c>
      <c r="O1376" s="71" t="n">
        <v>93190423.2</v>
      </c>
      <c r="P1376" s="71" t="n">
        <v>19211925.67</v>
      </c>
      <c r="Q1376" s="71" t="n">
        <v>73978497.53</v>
      </c>
      <c r="R1376" t="inlineStr">
        <is>
          <t>Crude</t>
        </is>
      </c>
      <c r="S1376" t="inlineStr">
        <is>
          <t>Yes</t>
        </is>
      </c>
      <c r="T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SA101368</t>
        </is>
      </c>
      <c r="B1377" s="68" t="n">
        <v>45856</v>
      </c>
      <c r="C1377" s="69" t="n">
        <v>2025</v>
      </c>
      <c r="D1377" t="inlineStr">
        <is>
          <t>Jul</t>
        </is>
      </c>
      <c r="E1377" t="inlineStr">
        <is>
          <t>Middle East</t>
        </is>
      </c>
      <c r="F1377" t="inlineStr">
        <is>
          <t>Saudi Arabia</t>
        </is>
      </c>
      <c r="G1377" t="inlineStr">
        <is>
          <t>Arab Light</t>
        </is>
      </c>
      <c r="H1377" t="inlineStr">
        <is>
          <t>Domestic</t>
        </is>
      </c>
      <c r="I1377" t="inlineStr">
        <is>
          <t>National oil company</t>
        </is>
      </c>
      <c r="J1377" t="inlineStr">
        <is>
          <t>Sophie Müller</t>
        </is>
      </c>
      <c r="K1377" s="70" t="n">
        <v>793560</v>
      </c>
      <c r="L1377" s="71" t="n">
        <v>75.63</v>
      </c>
      <c r="M1377" s="71" t="n">
        <v>60016942.8</v>
      </c>
      <c r="N1377" s="71" t="n">
        <v>0</v>
      </c>
      <c r="O1377" s="71" t="n">
        <v>60016942.8</v>
      </c>
      <c r="P1377" s="71" t="n">
        <v>14652309.03</v>
      </c>
      <c r="Q1377" s="71" t="n">
        <v>45364633.77</v>
      </c>
      <c r="R1377" t="inlineStr">
        <is>
          <t>Crude</t>
        </is>
      </c>
      <c r="S1377" t="inlineStr">
        <is>
          <t>No</t>
        </is>
      </c>
      <c r="T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SA101369</t>
        </is>
      </c>
      <c r="B1378" s="68" t="n">
        <v>45856</v>
      </c>
      <c r="C1378" s="69" t="n">
        <v>2025</v>
      </c>
      <c r="D1378" t="inlineStr">
        <is>
          <t>Jul</t>
        </is>
      </c>
      <c r="E1378" t="inlineStr">
        <is>
          <t>Asia</t>
        </is>
      </c>
      <c r="F1378" t="inlineStr">
        <is>
          <t>India</t>
        </is>
      </c>
      <c r="G1378" t="inlineStr">
        <is>
          <t>Diesel</t>
        </is>
      </c>
      <c r="H1378" t="inlineStr">
        <is>
          <t>Spot</t>
        </is>
      </c>
      <c r="I1378" t="inlineStr">
        <is>
          <t>Refiner</t>
        </is>
      </c>
      <c r="J1378" t="inlineStr">
        <is>
          <t>Sophie Müller</t>
        </is>
      </c>
      <c r="K1378" s="70" t="n">
        <v>300900</v>
      </c>
      <c r="L1378" s="71" t="n">
        <v>99.59999999999999</v>
      </c>
      <c r="M1378" s="71" t="n">
        <v>29969640</v>
      </c>
      <c r="N1378" s="71" t="n">
        <v>599392.8</v>
      </c>
      <c r="O1378" s="71" t="n">
        <v>29370247.2</v>
      </c>
      <c r="P1378" s="71" t="n">
        <v>22076372.39</v>
      </c>
      <c r="Q1378" s="71" t="n">
        <v>7293874.81</v>
      </c>
      <c r="R1378" t="inlineStr">
        <is>
          <t>Refined</t>
        </is>
      </c>
      <c r="S1378" t="inlineStr">
        <is>
          <t>Yes</t>
        </is>
      </c>
      <c r="T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SA101370</t>
        </is>
      </c>
      <c r="B1379" s="68" t="n">
        <v>45856</v>
      </c>
      <c r="C1379" s="69" t="n">
        <v>2025</v>
      </c>
      <c r="D1379" t="inlineStr">
        <is>
          <t>Jul</t>
        </is>
      </c>
      <c r="E1379" t="inlineStr">
        <is>
          <t>Asia</t>
        </is>
      </c>
      <c r="F1379" t="inlineStr">
        <is>
          <t>South Korea</t>
        </is>
      </c>
      <c r="G1379" t="inlineStr">
        <is>
          <t>Arab Medium</t>
        </is>
      </c>
      <c r="H1379" t="inlineStr">
        <is>
          <t>Term contract</t>
        </is>
      </c>
      <c r="I1379" t="inlineStr">
        <is>
          <t>Refiner</t>
        </is>
      </c>
      <c r="J1379" t="inlineStr">
        <is>
          <t>Sara Rossi</t>
        </is>
      </c>
      <c r="K1379" s="70" t="n">
        <v>852720</v>
      </c>
      <c r="L1379" s="71" t="n">
        <v>86.73999999999999</v>
      </c>
      <c r="M1379" s="71" t="n">
        <v>73964932.8</v>
      </c>
      <c r="N1379" s="71" t="n">
        <v>739649.33</v>
      </c>
      <c r="O1379" s="71" t="n">
        <v>73225283.47</v>
      </c>
      <c r="P1379" s="71" t="n">
        <v>14588502.61</v>
      </c>
      <c r="Q1379" s="71" t="n">
        <v>58636780.86</v>
      </c>
      <c r="R1379" t="inlineStr">
        <is>
          <t>Crude</t>
        </is>
      </c>
      <c r="S1379" t="inlineStr">
        <is>
          <t>Yes</t>
        </is>
      </c>
      <c r="T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SA101371</t>
        </is>
      </c>
      <c r="B1380" s="68" t="n">
        <v>45856</v>
      </c>
      <c r="C1380" s="69" t="n">
        <v>2025</v>
      </c>
      <c r="D1380" t="inlineStr">
        <is>
          <t>Jul</t>
        </is>
      </c>
      <c r="E1380" t="inlineStr">
        <is>
          <t>Middle East</t>
        </is>
      </c>
      <c r="F1380" t="inlineStr">
        <is>
          <t>UAE</t>
        </is>
      </c>
      <c r="G1380" t="inlineStr">
        <is>
          <t>Arab Medium</t>
        </is>
      </c>
      <c r="H1380" t="inlineStr">
        <is>
          <t>Term contract</t>
        </is>
      </c>
      <c r="I1380" t="inlineStr">
        <is>
          <t>Refiner</t>
        </is>
      </c>
      <c r="J1380" t="inlineStr">
        <is>
          <t>Ruhi Shaikh</t>
        </is>
      </c>
      <c r="K1380" s="70" t="n">
        <v>1557540</v>
      </c>
      <c r="L1380" s="71" t="n">
        <v>76.77</v>
      </c>
      <c r="M1380" s="71" t="n">
        <v>119572345.8</v>
      </c>
      <c r="N1380" s="71" t="n">
        <v>2391446.92</v>
      </c>
      <c r="O1380" s="71" t="n">
        <v>117180898.88</v>
      </c>
      <c r="P1380" s="71" t="n">
        <v>26409299.36</v>
      </c>
      <c r="Q1380" s="71" t="n">
        <v>90771599.52</v>
      </c>
      <c r="R1380" t="inlineStr">
        <is>
          <t>Crude</t>
        </is>
      </c>
      <c r="S1380" t="inlineStr">
        <is>
          <t>Yes</t>
        </is>
      </c>
      <c r="T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SA101372</t>
        </is>
      </c>
      <c r="B1381" s="68" t="n">
        <v>45856</v>
      </c>
      <c r="C1381" s="69" t="n">
        <v>2025</v>
      </c>
      <c r="D1381" t="inlineStr">
        <is>
          <t>Jul</t>
        </is>
      </c>
      <c r="E1381" t="inlineStr">
        <is>
          <t>Middle East</t>
        </is>
      </c>
      <c r="F1381" t="inlineStr">
        <is>
          <t>Bahrain</t>
        </is>
      </c>
      <c r="G1381" t="inlineStr">
        <is>
          <t>Arab Light</t>
        </is>
      </c>
      <c r="H1381" t="inlineStr">
        <is>
          <t>Term contract</t>
        </is>
      </c>
      <c r="I1381" t="inlineStr">
        <is>
          <t>Refiner</t>
        </is>
      </c>
      <c r="J1381" t="inlineStr">
        <is>
          <t>Wei Chen</t>
        </is>
      </c>
      <c r="K1381" s="70" t="n">
        <v>882300</v>
      </c>
      <c r="L1381" s="71" t="n">
        <v>86.02</v>
      </c>
      <c r="M1381" s="71" t="n">
        <v>75895446</v>
      </c>
      <c r="N1381" s="71" t="n">
        <v>758954.46</v>
      </c>
      <c r="O1381" s="71" t="n">
        <v>75136491.54000001</v>
      </c>
      <c r="P1381" s="71" t="n">
        <v>15654904.09</v>
      </c>
      <c r="Q1381" s="71" t="n">
        <v>59481587.45</v>
      </c>
      <c r="R1381" t="inlineStr">
        <is>
          <t>Crude</t>
        </is>
      </c>
      <c r="S1381" t="inlineStr">
        <is>
          <t>Yes</t>
        </is>
      </c>
      <c r="T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SA101373</t>
        </is>
      </c>
      <c r="B1382" s="68" t="n">
        <v>45856</v>
      </c>
      <c r="C1382" s="69" t="n">
        <v>2025</v>
      </c>
      <c r="D1382" t="inlineStr">
        <is>
          <t>Jul</t>
        </is>
      </c>
      <c r="E1382" t="inlineStr">
        <is>
          <t>Middle East</t>
        </is>
      </c>
      <c r="F1382" t="inlineStr">
        <is>
          <t>Saudi Arabia</t>
        </is>
      </c>
      <c r="G1382" t="inlineStr">
        <is>
          <t>Arab Extra Light</t>
        </is>
      </c>
      <c r="H1382" t="inlineStr">
        <is>
          <t>Domestic</t>
        </is>
      </c>
      <c r="I1382" t="inlineStr">
        <is>
          <t>Refiner</t>
        </is>
      </c>
      <c r="J1382" t="inlineStr">
        <is>
          <t>Shraddha Kulkarni</t>
        </is>
      </c>
      <c r="K1382" s="70" t="n">
        <v>1527960</v>
      </c>
      <c r="L1382" s="71" t="n">
        <v>76.87</v>
      </c>
      <c r="M1382" s="71" t="n">
        <v>117454285.2</v>
      </c>
      <c r="N1382" s="71" t="n">
        <v>1174542.85</v>
      </c>
      <c r="O1382" s="71" t="n">
        <v>116279742.35</v>
      </c>
      <c r="P1382" s="71" t="n">
        <v>28061117.86</v>
      </c>
      <c r="Q1382" s="71" t="n">
        <v>88218624.48999999</v>
      </c>
      <c r="R1382" t="inlineStr">
        <is>
          <t>Crude</t>
        </is>
      </c>
      <c r="S1382" t="inlineStr">
        <is>
          <t>No</t>
        </is>
      </c>
      <c r="T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SA101374</t>
        </is>
      </c>
      <c r="B1383" s="68" t="n">
        <v>45856</v>
      </c>
      <c r="C1383" s="69" t="n">
        <v>2025</v>
      </c>
      <c r="D1383" t="inlineStr">
        <is>
          <t>Jul</t>
        </is>
      </c>
      <c r="E1383" t="inlineStr">
        <is>
          <t>Asia</t>
        </is>
      </c>
      <c r="F1383" t="inlineStr">
        <is>
          <t>South Korea</t>
        </is>
      </c>
      <c r="G1383" t="inlineStr">
        <is>
          <t>Diesel</t>
        </is>
      </c>
      <c r="H1383" t="inlineStr">
        <is>
          <t>Term contract</t>
        </is>
      </c>
      <c r="I1383" t="inlineStr">
        <is>
          <t>Refiner</t>
        </is>
      </c>
      <c r="J1383" t="inlineStr">
        <is>
          <t>Shraddha Kulkarni</t>
        </is>
      </c>
      <c r="K1383" s="70" t="n">
        <v>191760</v>
      </c>
      <c r="L1383" s="71" t="n">
        <v>96.26000000000001</v>
      </c>
      <c r="M1383" s="71" t="n">
        <v>18458817.6</v>
      </c>
      <c r="N1383" s="71" t="n">
        <v>369176.35</v>
      </c>
      <c r="O1383" s="71" t="n">
        <v>18089641.25</v>
      </c>
      <c r="P1383" s="71" t="n">
        <v>13231053.7</v>
      </c>
      <c r="Q1383" s="71" t="n">
        <v>4858587.55</v>
      </c>
      <c r="R1383" t="inlineStr">
        <is>
          <t>Refined</t>
        </is>
      </c>
      <c r="S1383" t="inlineStr">
        <is>
          <t>Yes</t>
        </is>
      </c>
      <c r="T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SA101375</t>
        </is>
      </c>
      <c r="B1384" s="68" t="n">
        <v>45856</v>
      </c>
      <c r="C1384" s="69" t="n">
        <v>2025</v>
      </c>
      <c r="D1384" t="inlineStr">
        <is>
          <t>Jul</t>
        </is>
      </c>
      <c r="E1384" t="inlineStr">
        <is>
          <t>Asia</t>
        </is>
      </c>
      <c r="F1384" t="inlineStr">
        <is>
          <t>South Korea</t>
        </is>
      </c>
      <c r="G1384" t="inlineStr">
        <is>
          <t>Jet fuel</t>
        </is>
      </c>
      <c r="H1384" t="inlineStr">
        <is>
          <t>Term contract</t>
        </is>
      </c>
      <c r="I1384" t="inlineStr">
        <is>
          <t>National oil company</t>
        </is>
      </c>
      <c r="J1384" t="inlineStr">
        <is>
          <t>Lucas Martin</t>
        </is>
      </c>
      <c r="K1384" s="70" t="n">
        <v>457980</v>
      </c>
      <c r="L1384" s="71" t="n">
        <v>109.17</v>
      </c>
      <c r="M1384" s="71" t="n">
        <v>49997676.6</v>
      </c>
      <c r="N1384" s="71" t="n">
        <v>499976.77</v>
      </c>
      <c r="O1384" s="71" t="n">
        <v>49497699.83</v>
      </c>
      <c r="P1384" s="71" t="n">
        <v>33042493.13</v>
      </c>
      <c r="Q1384" s="71" t="n">
        <v>16455206.7</v>
      </c>
      <c r="R1384" t="inlineStr">
        <is>
          <t>Refined</t>
        </is>
      </c>
      <c r="S1384" t="inlineStr">
        <is>
          <t>Yes</t>
        </is>
      </c>
      <c r="T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SA101376</t>
        </is>
      </c>
      <c r="B1385" s="68" t="n">
        <v>45856</v>
      </c>
      <c r="C1385" s="69" t="n">
        <v>2025</v>
      </c>
      <c r="D1385" t="inlineStr">
        <is>
          <t>Jul</t>
        </is>
      </c>
      <c r="E1385" t="inlineStr">
        <is>
          <t>Middle East</t>
        </is>
      </c>
      <c r="F1385" t="inlineStr">
        <is>
          <t>Saudi Arabia</t>
        </is>
      </c>
      <c r="G1385" t="inlineStr">
        <is>
          <t>Arab Light</t>
        </is>
      </c>
      <c r="H1385" t="inlineStr">
        <is>
          <t>Domestic</t>
        </is>
      </c>
      <c r="I1385" t="inlineStr">
        <is>
          <t>Refiner</t>
        </is>
      </c>
      <c r="J1385" t="inlineStr">
        <is>
          <t>Ruhi Shaikh</t>
        </is>
      </c>
      <c r="K1385" s="70" t="n">
        <v>1259700</v>
      </c>
      <c r="L1385" s="71" t="n">
        <v>86.56999999999999</v>
      </c>
      <c r="M1385" s="71" t="n">
        <v>109052229</v>
      </c>
      <c r="N1385" s="71" t="n">
        <v>0</v>
      </c>
      <c r="O1385" s="71" t="n">
        <v>109052229</v>
      </c>
      <c r="P1385" s="71" t="n">
        <v>23623919.21</v>
      </c>
      <c r="Q1385" s="71" t="n">
        <v>85428309.79000001</v>
      </c>
      <c r="R1385" t="inlineStr">
        <is>
          <t>Crude</t>
        </is>
      </c>
      <c r="S1385" t="inlineStr">
        <is>
          <t>No</t>
        </is>
      </c>
      <c r="T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SA101377</t>
        </is>
      </c>
      <c r="B1386" s="68" t="n">
        <v>45857</v>
      </c>
      <c r="C1386" s="69" t="n">
        <v>2025</v>
      </c>
      <c r="D1386" t="inlineStr">
        <is>
          <t>Jul</t>
        </is>
      </c>
      <c r="E1386" t="inlineStr">
        <is>
          <t>Europe</t>
        </is>
      </c>
      <c r="F1386" t="inlineStr">
        <is>
          <t>France</t>
        </is>
      </c>
      <c r="G1386" t="inlineStr">
        <is>
          <t>Arab Light</t>
        </is>
      </c>
      <c r="H1386" t="inlineStr">
        <is>
          <t>Term contract</t>
        </is>
      </c>
      <c r="I1386" t="inlineStr">
        <is>
          <t>Refiner</t>
        </is>
      </c>
      <c r="J1386" t="inlineStr">
        <is>
          <t>Ana Costa</t>
        </is>
      </c>
      <c r="K1386" s="70" t="n">
        <v>1612620</v>
      </c>
      <c r="L1386" s="71" t="n">
        <v>77.94</v>
      </c>
      <c r="M1386" s="71" t="n">
        <v>125687602.8</v>
      </c>
      <c r="N1386" s="71" t="n">
        <v>0</v>
      </c>
      <c r="O1386" s="71" t="n">
        <v>125687602.8</v>
      </c>
      <c r="P1386" s="71" t="n">
        <v>29633767.97</v>
      </c>
      <c r="Q1386" s="71" t="n">
        <v>96053834.83</v>
      </c>
      <c r="R1386" t="inlineStr">
        <is>
          <t>Crude</t>
        </is>
      </c>
      <c r="S1386" t="inlineStr">
        <is>
          <t>Yes</t>
        </is>
      </c>
      <c r="T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SA101378</t>
        </is>
      </c>
      <c r="B1387" s="68" t="n">
        <v>45857</v>
      </c>
      <c r="C1387" s="69" t="n">
        <v>2025</v>
      </c>
      <c r="D1387" t="inlineStr">
        <is>
          <t>Jul</t>
        </is>
      </c>
      <c r="E1387" t="inlineStr">
        <is>
          <t>Middle East</t>
        </is>
      </c>
      <c r="F1387" t="inlineStr">
        <is>
          <t>Saudi Arabia</t>
        </is>
      </c>
      <c r="G1387" t="inlineStr">
        <is>
          <t>Arab Light</t>
        </is>
      </c>
      <c r="H1387" t="inlineStr">
        <is>
          <t>Domestic</t>
        </is>
      </c>
      <c r="I1387" t="inlineStr">
        <is>
          <t>Trader</t>
        </is>
      </c>
      <c r="J1387" t="inlineStr">
        <is>
          <t>Mei Lin</t>
        </is>
      </c>
      <c r="K1387" s="70" t="n">
        <v>1832940</v>
      </c>
      <c r="L1387" s="71" t="n">
        <v>73.93000000000001</v>
      </c>
      <c r="M1387" s="71" t="n">
        <v>135509254.2</v>
      </c>
      <c r="N1387" s="71" t="n">
        <v>1355092.54</v>
      </c>
      <c r="O1387" s="71" t="n">
        <v>134154161.66</v>
      </c>
      <c r="P1387" s="71" t="n">
        <v>34159215.15</v>
      </c>
      <c r="Q1387" s="71" t="n">
        <v>99994946.51000001</v>
      </c>
      <c r="R1387" t="inlineStr">
        <is>
          <t>Crude</t>
        </is>
      </c>
      <c r="S1387" t="inlineStr">
        <is>
          <t>No</t>
        </is>
      </c>
      <c r="T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SA101379</t>
        </is>
      </c>
      <c r="B1388" s="68" t="n">
        <v>45857</v>
      </c>
      <c r="C1388" s="69" t="n">
        <v>2025</v>
      </c>
      <c r="D1388" t="inlineStr">
        <is>
          <t>Jul</t>
        </is>
      </c>
      <c r="E1388" t="inlineStr">
        <is>
          <t>North America</t>
        </is>
      </c>
      <c r="F1388" t="inlineStr">
        <is>
          <t>USA</t>
        </is>
      </c>
      <c r="G1388" t="inlineStr">
        <is>
          <t>Arab Heavy</t>
        </is>
      </c>
      <c r="H1388" t="inlineStr">
        <is>
          <t>Term contract</t>
        </is>
      </c>
      <c r="I1388" t="inlineStr">
        <is>
          <t>National oil company</t>
        </is>
      </c>
      <c r="J1388" t="inlineStr">
        <is>
          <t>Shraddha Kulkarni</t>
        </is>
      </c>
      <c r="K1388" s="70" t="n">
        <v>854760</v>
      </c>
      <c r="L1388" s="71" t="n">
        <v>73.75</v>
      </c>
      <c r="M1388" s="71" t="n">
        <v>63038550</v>
      </c>
      <c r="N1388" s="71" t="n">
        <v>0</v>
      </c>
      <c r="O1388" s="71" t="n">
        <v>63038550</v>
      </c>
      <c r="P1388" s="71" t="n">
        <v>15069914.51</v>
      </c>
      <c r="Q1388" s="71" t="n">
        <v>47968635.49</v>
      </c>
      <c r="R1388" t="inlineStr">
        <is>
          <t>Crude</t>
        </is>
      </c>
      <c r="S1388" t="inlineStr">
        <is>
          <t>Yes</t>
        </is>
      </c>
      <c r="T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SA101380</t>
        </is>
      </c>
      <c r="B1389" s="68" t="n">
        <v>45857</v>
      </c>
      <c r="C1389" s="69" t="n">
        <v>2025</v>
      </c>
      <c r="D1389" t="inlineStr">
        <is>
          <t>Jul</t>
        </is>
      </c>
      <c r="E1389" t="inlineStr">
        <is>
          <t>Asia</t>
        </is>
      </c>
      <c r="F1389" t="inlineStr">
        <is>
          <t>South Korea</t>
        </is>
      </c>
      <c r="G1389" t="inlineStr">
        <is>
          <t>Arab Medium</t>
        </is>
      </c>
      <c r="H1389" t="inlineStr">
        <is>
          <t>Term contract</t>
        </is>
      </c>
      <c r="I1389" t="inlineStr">
        <is>
          <t>National oil company</t>
        </is>
      </c>
      <c r="J1389" t="inlineStr">
        <is>
          <t>Priya Nair</t>
        </is>
      </c>
      <c r="K1389" s="70" t="n">
        <v>1303560</v>
      </c>
      <c r="L1389" s="71" t="n">
        <v>86.27</v>
      </c>
      <c r="M1389" s="71" t="n">
        <v>112458121.2</v>
      </c>
      <c r="N1389" s="71" t="n">
        <v>0</v>
      </c>
      <c r="O1389" s="71" t="n">
        <v>112458121.2</v>
      </c>
      <c r="P1389" s="71" t="n">
        <v>22989500.08</v>
      </c>
      <c r="Q1389" s="71" t="n">
        <v>89468621.12</v>
      </c>
      <c r="R1389" t="inlineStr">
        <is>
          <t>Crude</t>
        </is>
      </c>
      <c r="S1389" t="inlineStr">
        <is>
          <t>Yes</t>
        </is>
      </c>
      <c r="T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SA101381</t>
        </is>
      </c>
      <c r="B1390" s="68" t="n">
        <v>45857</v>
      </c>
      <c r="C1390" s="69" t="n">
        <v>2025</v>
      </c>
      <c r="D1390" t="inlineStr">
        <is>
          <t>Jul</t>
        </is>
      </c>
      <c r="E1390" t="inlineStr">
        <is>
          <t>Asia</t>
        </is>
      </c>
      <c r="F1390" t="inlineStr">
        <is>
          <t>Japan</t>
        </is>
      </c>
      <c r="G1390" t="inlineStr">
        <is>
          <t>Arab Light</t>
        </is>
      </c>
      <c r="H1390" t="inlineStr">
        <is>
          <t>Term contract</t>
        </is>
      </c>
      <c r="I1390" t="inlineStr">
        <is>
          <t>Refiner</t>
        </is>
      </c>
      <c r="J1390" t="inlineStr">
        <is>
          <t>Carlos Silva</t>
        </is>
      </c>
      <c r="K1390" s="70" t="n">
        <v>373320</v>
      </c>
      <c r="L1390" s="71" t="n">
        <v>76.53</v>
      </c>
      <c r="M1390" s="71" t="n">
        <v>28570179.6</v>
      </c>
      <c r="N1390" s="71" t="n">
        <v>0</v>
      </c>
      <c r="O1390" s="71" t="n">
        <v>28570179.6</v>
      </c>
      <c r="P1390" s="71" t="n">
        <v>6925889.1</v>
      </c>
      <c r="Q1390" s="71" t="n">
        <v>21644290.5</v>
      </c>
      <c r="R1390" t="inlineStr">
        <is>
          <t>Crude</t>
        </is>
      </c>
      <c r="S1390" t="inlineStr">
        <is>
          <t>Yes</t>
        </is>
      </c>
      <c r="T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SA101382</t>
        </is>
      </c>
      <c r="B1391" s="68" t="n">
        <v>45858</v>
      </c>
      <c r="C1391" s="69" t="n">
        <v>2025</v>
      </c>
      <c r="D1391" t="inlineStr">
        <is>
          <t>Jul</t>
        </is>
      </c>
      <c r="E1391" t="inlineStr">
        <is>
          <t>North America</t>
        </is>
      </c>
      <c r="F1391" t="inlineStr">
        <is>
          <t>USA</t>
        </is>
      </c>
      <c r="G1391" t="inlineStr">
        <is>
          <t>Arab Light</t>
        </is>
      </c>
      <c r="H1391" t="inlineStr">
        <is>
          <t>Term contract</t>
        </is>
      </c>
      <c r="I1391" t="inlineStr">
        <is>
          <t>Refiner</t>
        </is>
      </c>
      <c r="J1391" t="inlineStr">
        <is>
          <t>Noah Smith</t>
        </is>
      </c>
      <c r="K1391" s="70" t="n">
        <v>781320</v>
      </c>
      <c r="L1391" s="71" t="n">
        <v>87.61</v>
      </c>
      <c r="M1391" s="71" t="n">
        <v>68451445.2</v>
      </c>
      <c r="N1391" s="71" t="n">
        <v>684514.45</v>
      </c>
      <c r="O1391" s="71" t="n">
        <v>67766930.75</v>
      </c>
      <c r="P1391" s="71" t="n">
        <v>13716424.74</v>
      </c>
      <c r="Q1391" s="71" t="n">
        <v>54050506.01</v>
      </c>
      <c r="R1391" t="inlineStr">
        <is>
          <t>Crude</t>
        </is>
      </c>
      <c r="S1391" t="inlineStr">
        <is>
          <t>Yes</t>
        </is>
      </c>
      <c r="T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SA101383</t>
        </is>
      </c>
      <c r="B1392" s="68" t="n">
        <v>45858</v>
      </c>
      <c r="C1392" s="69" t="n">
        <v>2025</v>
      </c>
      <c r="D1392" t="inlineStr">
        <is>
          <t>Jul</t>
        </is>
      </c>
      <c r="E1392" t="inlineStr">
        <is>
          <t>Asia</t>
        </is>
      </c>
      <c r="F1392" t="inlineStr">
        <is>
          <t>China</t>
        </is>
      </c>
      <c r="G1392" t="inlineStr">
        <is>
          <t>Arab Light</t>
        </is>
      </c>
      <c r="H1392" t="inlineStr">
        <is>
          <t>Term contract</t>
        </is>
      </c>
      <c r="I1392" t="inlineStr">
        <is>
          <t>National oil company</t>
        </is>
      </c>
      <c r="J1392" t="inlineStr">
        <is>
          <t>Carlos Silva</t>
        </is>
      </c>
      <c r="K1392" s="70" t="n">
        <v>1500420</v>
      </c>
      <c r="L1392" s="71" t="n">
        <v>87.40000000000001</v>
      </c>
      <c r="M1392" s="71" t="n">
        <v>131136708</v>
      </c>
      <c r="N1392" s="71" t="n">
        <v>2622734.16</v>
      </c>
      <c r="O1392" s="71" t="n">
        <v>128513973.84</v>
      </c>
      <c r="P1392" s="71" t="n">
        <v>26413416.82</v>
      </c>
      <c r="Q1392" s="71" t="n">
        <v>102100557.02</v>
      </c>
      <c r="R1392" t="inlineStr">
        <is>
          <t>Crude</t>
        </is>
      </c>
      <c r="S1392" t="inlineStr">
        <is>
          <t>Yes</t>
        </is>
      </c>
      <c r="T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SA101384</t>
        </is>
      </c>
      <c r="B1393" s="68" t="n">
        <v>45858</v>
      </c>
      <c r="C1393" s="69" t="n">
        <v>2025</v>
      </c>
      <c r="D1393" t="inlineStr">
        <is>
          <t>Jul</t>
        </is>
      </c>
      <c r="E1393" t="inlineStr">
        <is>
          <t>Europe</t>
        </is>
      </c>
      <c r="F1393" t="inlineStr">
        <is>
          <t>Italy</t>
        </is>
      </c>
      <c r="G1393" t="inlineStr">
        <is>
          <t>Gasoline</t>
        </is>
      </c>
      <c r="H1393" t="inlineStr">
        <is>
          <t>Term contract</t>
        </is>
      </c>
      <c r="I1393" t="inlineStr">
        <is>
          <t>Refiner</t>
        </is>
      </c>
      <c r="J1393" t="inlineStr">
        <is>
          <t>Aisha Bello</t>
        </is>
      </c>
      <c r="K1393" s="70" t="n">
        <v>136680</v>
      </c>
      <c r="L1393" s="71" t="n">
        <v>89.92</v>
      </c>
      <c r="M1393" s="71" t="n">
        <v>12290265.6</v>
      </c>
      <c r="N1393" s="71" t="n">
        <v>0</v>
      </c>
      <c r="O1393" s="71" t="n">
        <v>12290265.6</v>
      </c>
      <c r="P1393" s="71" t="n">
        <v>9895513.289999999</v>
      </c>
      <c r="Q1393" s="71" t="n">
        <v>2394752.31</v>
      </c>
      <c r="R1393" t="inlineStr">
        <is>
          <t>Refined</t>
        </is>
      </c>
      <c r="S1393" t="inlineStr">
        <is>
          <t>Yes</t>
        </is>
      </c>
      <c r="T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SA101385</t>
        </is>
      </c>
      <c r="B1394" s="68" t="n">
        <v>45858</v>
      </c>
      <c r="C1394" s="69" t="n">
        <v>2025</v>
      </c>
      <c r="D1394" t="inlineStr">
        <is>
          <t>Jul</t>
        </is>
      </c>
      <c r="E1394" t="inlineStr">
        <is>
          <t>Middle East</t>
        </is>
      </c>
      <c r="F1394" t="inlineStr">
        <is>
          <t>Saudi Arabia</t>
        </is>
      </c>
      <c r="G1394" t="inlineStr">
        <is>
          <t>Diesel</t>
        </is>
      </c>
      <c r="H1394" t="inlineStr">
        <is>
          <t>Domestic</t>
        </is>
      </c>
      <c r="I1394" t="inlineStr">
        <is>
          <t>National oil company</t>
        </is>
      </c>
      <c r="J1394" t="inlineStr">
        <is>
          <t>Amir Khan</t>
        </is>
      </c>
      <c r="K1394" s="70" t="n">
        <v>292740</v>
      </c>
      <c r="L1394" s="71" t="n">
        <v>97.5</v>
      </c>
      <c r="M1394" s="71" t="n">
        <v>28542150</v>
      </c>
      <c r="N1394" s="71" t="n">
        <v>570843</v>
      </c>
      <c r="O1394" s="71" t="n">
        <v>27971307</v>
      </c>
      <c r="P1394" s="71" t="n">
        <v>19899838.94</v>
      </c>
      <c r="Q1394" s="71" t="n">
        <v>8071468.06</v>
      </c>
      <c r="R1394" t="inlineStr">
        <is>
          <t>Refined</t>
        </is>
      </c>
      <c r="S1394" t="inlineStr">
        <is>
          <t>No</t>
        </is>
      </c>
      <c r="T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SA101386</t>
        </is>
      </c>
      <c r="B1395" s="68" t="n">
        <v>45858</v>
      </c>
      <c r="C1395" s="69" t="n">
        <v>2025</v>
      </c>
      <c r="D1395" t="inlineStr">
        <is>
          <t>Jul</t>
        </is>
      </c>
      <c r="E1395" t="inlineStr">
        <is>
          <t>Asia</t>
        </is>
      </c>
      <c r="F1395" t="inlineStr">
        <is>
          <t>India</t>
        </is>
      </c>
      <c r="G1395" t="inlineStr">
        <is>
          <t>Arab Extra Light</t>
        </is>
      </c>
      <c r="H1395" t="inlineStr">
        <is>
          <t>Term contract</t>
        </is>
      </c>
      <c r="I1395" t="inlineStr">
        <is>
          <t>Trader</t>
        </is>
      </c>
      <c r="J1395" t="inlineStr">
        <is>
          <t>Hiroshi Tanaka</t>
        </is>
      </c>
      <c r="K1395" s="70" t="n">
        <v>1811520</v>
      </c>
      <c r="L1395" s="71" t="n">
        <v>92.38</v>
      </c>
      <c r="M1395" s="71" t="n">
        <v>167348217.6</v>
      </c>
      <c r="N1395" s="71" t="n">
        <v>3346964.35</v>
      </c>
      <c r="O1395" s="71" t="n">
        <v>164001253.25</v>
      </c>
      <c r="P1395" s="71" t="n">
        <v>32835282.64</v>
      </c>
      <c r="Q1395" s="71" t="n">
        <v>131165970.61</v>
      </c>
      <c r="R1395" t="inlineStr">
        <is>
          <t>Crude</t>
        </is>
      </c>
      <c r="S1395" t="inlineStr">
        <is>
          <t>Yes</t>
        </is>
      </c>
      <c r="T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SA101387</t>
        </is>
      </c>
      <c r="B1396" s="68" t="n">
        <v>45859</v>
      </c>
      <c r="C1396" s="69" t="n">
        <v>2025</v>
      </c>
      <c r="D1396" t="inlineStr">
        <is>
          <t>Jul</t>
        </is>
      </c>
      <c r="E1396" t="inlineStr">
        <is>
          <t>Middle East</t>
        </is>
      </c>
      <c r="F1396" t="inlineStr">
        <is>
          <t>UAE</t>
        </is>
      </c>
      <c r="G1396" t="inlineStr">
        <is>
          <t>Jet fuel</t>
        </is>
      </c>
      <c r="H1396" t="inlineStr">
        <is>
          <t>Term contract</t>
        </is>
      </c>
      <c r="I1396" t="inlineStr">
        <is>
          <t>National oil company</t>
        </is>
      </c>
      <c r="J1396" t="inlineStr">
        <is>
          <t>Carlos Silva</t>
        </is>
      </c>
      <c r="K1396" s="70" t="n">
        <v>367200</v>
      </c>
      <c r="L1396" s="71" t="n">
        <v>95.48</v>
      </c>
      <c r="M1396" s="71" t="n">
        <v>35060256</v>
      </c>
      <c r="N1396" s="71" t="n">
        <v>0</v>
      </c>
      <c r="O1396" s="71" t="n">
        <v>35060256</v>
      </c>
      <c r="P1396" s="71" t="n">
        <v>25892576.55</v>
      </c>
      <c r="Q1396" s="71" t="n">
        <v>9167679.449999999</v>
      </c>
      <c r="R1396" t="inlineStr">
        <is>
          <t>Refined</t>
        </is>
      </c>
      <c r="S1396" t="inlineStr">
        <is>
          <t>Yes</t>
        </is>
      </c>
      <c r="T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SA101388</t>
        </is>
      </c>
      <c r="B1397" s="68" t="n">
        <v>45859</v>
      </c>
      <c r="C1397" s="69" t="n">
        <v>2025</v>
      </c>
      <c r="D1397" t="inlineStr">
        <is>
          <t>Jul</t>
        </is>
      </c>
      <c r="E1397" t="inlineStr">
        <is>
          <t>Middle East</t>
        </is>
      </c>
      <c r="F1397" t="inlineStr">
        <is>
          <t>Saudi Arabia</t>
        </is>
      </c>
      <c r="G1397" t="inlineStr">
        <is>
          <t>Arab Heavy</t>
        </is>
      </c>
      <c r="H1397" t="inlineStr">
        <is>
          <t>Domestic</t>
        </is>
      </c>
      <c r="I1397" t="inlineStr">
        <is>
          <t>National oil company</t>
        </is>
      </c>
      <c r="J1397" t="inlineStr">
        <is>
          <t>Omar Haddad</t>
        </is>
      </c>
      <c r="K1397" s="70" t="n">
        <v>1197480</v>
      </c>
      <c r="L1397" s="71" t="n">
        <v>75.15000000000001</v>
      </c>
      <c r="M1397" s="71" t="n">
        <v>89990622</v>
      </c>
      <c r="N1397" s="71" t="n">
        <v>0</v>
      </c>
      <c r="O1397" s="71" t="n">
        <v>89990622</v>
      </c>
      <c r="P1397" s="71" t="n">
        <v>20937495.15</v>
      </c>
      <c r="Q1397" s="71" t="n">
        <v>69053126.84999999</v>
      </c>
      <c r="R1397" t="inlineStr">
        <is>
          <t>Crude</t>
        </is>
      </c>
      <c r="S1397" t="inlineStr">
        <is>
          <t>No</t>
        </is>
      </c>
      <c r="T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SA101389</t>
        </is>
      </c>
      <c r="B1398" s="68" t="n">
        <v>45859</v>
      </c>
      <c r="C1398" s="69" t="n">
        <v>2025</v>
      </c>
      <c r="D1398" t="inlineStr">
        <is>
          <t>Jul</t>
        </is>
      </c>
      <c r="E1398" t="inlineStr">
        <is>
          <t>Middle East</t>
        </is>
      </c>
      <c r="F1398" t="inlineStr">
        <is>
          <t>UAE</t>
        </is>
      </c>
      <c r="G1398" t="inlineStr">
        <is>
          <t>Arab Light</t>
        </is>
      </c>
      <c r="H1398" t="inlineStr">
        <is>
          <t>Term contract</t>
        </is>
      </c>
      <c r="I1398" t="inlineStr">
        <is>
          <t>Trader</t>
        </is>
      </c>
      <c r="J1398" t="inlineStr">
        <is>
          <t>Ruhi Shaikh</t>
        </is>
      </c>
      <c r="K1398" s="70" t="n">
        <v>1872720</v>
      </c>
      <c r="L1398" s="71" t="n">
        <v>74.72</v>
      </c>
      <c r="M1398" s="71" t="n">
        <v>139929638.4</v>
      </c>
      <c r="N1398" s="71" t="n">
        <v>2798592.77</v>
      </c>
      <c r="O1398" s="71" t="n">
        <v>137131045.63</v>
      </c>
      <c r="P1398" s="71" t="n">
        <v>34593312.14</v>
      </c>
      <c r="Q1398" s="71" t="n">
        <v>102537733.49</v>
      </c>
      <c r="R1398" t="inlineStr">
        <is>
          <t>Crude</t>
        </is>
      </c>
      <c r="S1398" t="inlineStr">
        <is>
          <t>Yes</t>
        </is>
      </c>
      <c r="T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SA101390</t>
        </is>
      </c>
      <c r="B1399" s="68" t="n">
        <v>45859</v>
      </c>
      <c r="C1399" s="69" t="n">
        <v>2025</v>
      </c>
      <c r="D1399" t="inlineStr">
        <is>
          <t>Jul</t>
        </is>
      </c>
      <c r="E1399" t="inlineStr">
        <is>
          <t>Asia</t>
        </is>
      </c>
      <c r="F1399" t="inlineStr">
        <is>
          <t>South Korea</t>
        </is>
      </c>
      <c r="G1399" t="inlineStr">
        <is>
          <t>Arab Light</t>
        </is>
      </c>
      <c r="H1399" t="inlineStr">
        <is>
          <t>Spot</t>
        </is>
      </c>
      <c r="I1399" t="inlineStr">
        <is>
          <t>National oil company</t>
        </is>
      </c>
      <c r="J1399" t="inlineStr">
        <is>
          <t>Aisha Bello</t>
        </is>
      </c>
      <c r="K1399" s="70" t="n">
        <v>1297440</v>
      </c>
      <c r="L1399" s="71" t="n">
        <v>75.29000000000001</v>
      </c>
      <c r="M1399" s="71" t="n">
        <v>97684257.59999999</v>
      </c>
      <c r="N1399" s="71" t="n">
        <v>0</v>
      </c>
      <c r="O1399" s="71" t="n">
        <v>97684257.59999999</v>
      </c>
      <c r="P1399" s="71" t="n">
        <v>23328515.03</v>
      </c>
      <c r="Q1399" s="71" t="n">
        <v>74355742.56999999</v>
      </c>
      <c r="R1399" t="inlineStr">
        <is>
          <t>Crude</t>
        </is>
      </c>
      <c r="S1399" t="inlineStr">
        <is>
          <t>Yes</t>
        </is>
      </c>
      <c r="T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SA101391</t>
        </is>
      </c>
      <c r="B1400" s="68" t="n">
        <v>45859</v>
      </c>
      <c r="C1400" s="69" t="n">
        <v>2025</v>
      </c>
      <c r="D1400" t="inlineStr">
        <is>
          <t>Jul</t>
        </is>
      </c>
      <c r="E1400" t="inlineStr">
        <is>
          <t>Europe</t>
        </is>
      </c>
      <c r="F1400" t="inlineStr">
        <is>
          <t>Italy</t>
        </is>
      </c>
      <c r="G1400" t="inlineStr">
        <is>
          <t>Arab Light</t>
        </is>
      </c>
      <c r="H1400" t="inlineStr">
        <is>
          <t>Term contract</t>
        </is>
      </c>
      <c r="I1400" t="inlineStr">
        <is>
          <t>National oil company</t>
        </is>
      </c>
      <c r="J1400" t="inlineStr">
        <is>
          <t>Wei Chen</t>
        </is>
      </c>
      <c r="K1400" s="70" t="n">
        <v>1586100</v>
      </c>
      <c r="L1400" s="71" t="n">
        <v>84.3</v>
      </c>
      <c r="M1400" s="71" t="n">
        <v>133708230</v>
      </c>
      <c r="N1400" s="71" t="n">
        <v>2674164.6</v>
      </c>
      <c r="O1400" s="71" t="n">
        <v>131034065.4</v>
      </c>
      <c r="P1400" s="71" t="n">
        <v>29493498.09</v>
      </c>
      <c r="Q1400" s="71" t="n">
        <v>101540567.31</v>
      </c>
      <c r="R1400" t="inlineStr">
        <is>
          <t>Crude</t>
        </is>
      </c>
      <c r="S1400" t="inlineStr">
        <is>
          <t>Yes</t>
        </is>
      </c>
      <c r="T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SA101392</t>
        </is>
      </c>
      <c r="B1401" s="68" t="n">
        <v>45859</v>
      </c>
      <c r="C1401" s="69" t="n">
        <v>2025</v>
      </c>
      <c r="D1401" t="inlineStr">
        <is>
          <t>Jul</t>
        </is>
      </c>
      <c r="E1401" t="inlineStr">
        <is>
          <t>North America</t>
        </is>
      </c>
      <c r="F1401" t="inlineStr">
        <is>
          <t>USA</t>
        </is>
      </c>
      <c r="G1401" t="inlineStr">
        <is>
          <t>Arab Extra Light</t>
        </is>
      </c>
      <c r="H1401" t="inlineStr">
        <is>
          <t>Term contract</t>
        </is>
      </c>
      <c r="I1401" t="inlineStr">
        <is>
          <t>Trader</t>
        </is>
      </c>
      <c r="J1401" t="inlineStr">
        <is>
          <t>Kofi Mensah</t>
        </is>
      </c>
      <c r="K1401" s="70" t="n">
        <v>369240</v>
      </c>
      <c r="L1401" s="71" t="n">
        <v>78.20999999999999</v>
      </c>
      <c r="M1401" s="71" t="n">
        <v>28878260.4</v>
      </c>
      <c r="N1401" s="71" t="n">
        <v>288782.6</v>
      </c>
      <c r="O1401" s="71" t="n">
        <v>28589477.8</v>
      </c>
      <c r="P1401" s="71" t="n">
        <v>6931696.52</v>
      </c>
      <c r="Q1401" s="71" t="n">
        <v>21657781.28</v>
      </c>
      <c r="R1401" t="inlineStr">
        <is>
          <t>Crude</t>
        </is>
      </c>
      <c r="S1401" t="inlineStr">
        <is>
          <t>Yes</t>
        </is>
      </c>
      <c r="T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SA101393</t>
        </is>
      </c>
      <c r="B1402" s="68" t="n">
        <v>45859</v>
      </c>
      <c r="C1402" s="69" t="n">
        <v>2025</v>
      </c>
      <c r="D1402" t="inlineStr">
        <is>
          <t>Jul</t>
        </is>
      </c>
      <c r="E1402" t="inlineStr">
        <is>
          <t>Middle East</t>
        </is>
      </c>
      <c r="F1402" t="inlineStr">
        <is>
          <t>Bahrain</t>
        </is>
      </c>
      <c r="G1402" t="inlineStr">
        <is>
          <t>Arab Light</t>
        </is>
      </c>
      <c r="H1402" t="inlineStr">
        <is>
          <t>Term contract</t>
        </is>
      </c>
      <c r="I1402" t="inlineStr">
        <is>
          <t>National oil company</t>
        </is>
      </c>
      <c r="J1402" t="inlineStr">
        <is>
          <t>Ruhi Shaikh</t>
        </is>
      </c>
      <c r="K1402" s="70" t="n">
        <v>379440</v>
      </c>
      <c r="L1402" s="71" t="n">
        <v>87.81999999999999</v>
      </c>
      <c r="M1402" s="71" t="n">
        <v>33322420.8</v>
      </c>
      <c r="N1402" s="71" t="n">
        <v>333224.21</v>
      </c>
      <c r="O1402" s="71" t="n">
        <v>32989196.59</v>
      </c>
      <c r="P1402" s="71" t="n">
        <v>6770418.35</v>
      </c>
      <c r="Q1402" s="71" t="n">
        <v>26218778.24</v>
      </c>
      <c r="R1402" t="inlineStr">
        <is>
          <t>Crude</t>
        </is>
      </c>
      <c r="S1402" t="inlineStr">
        <is>
          <t>Yes</t>
        </is>
      </c>
      <c r="T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SA101394</t>
        </is>
      </c>
      <c r="B1403" s="68" t="n">
        <v>45859</v>
      </c>
      <c r="C1403" s="69" t="n">
        <v>2025</v>
      </c>
      <c r="D1403" t="inlineStr">
        <is>
          <t>Jul</t>
        </is>
      </c>
      <c r="E1403" t="inlineStr">
        <is>
          <t>Asia</t>
        </is>
      </c>
      <c r="F1403" t="inlineStr">
        <is>
          <t>India</t>
        </is>
      </c>
      <c r="G1403" t="inlineStr">
        <is>
          <t>Arab Light</t>
        </is>
      </c>
      <c r="H1403" t="inlineStr">
        <is>
          <t>Term contract</t>
        </is>
      </c>
      <c r="I1403" t="inlineStr">
        <is>
          <t>National oil company</t>
        </is>
      </c>
      <c r="J1403" t="inlineStr">
        <is>
          <t>Wei Chen</t>
        </is>
      </c>
      <c r="K1403" s="70" t="n">
        <v>531420</v>
      </c>
      <c r="L1403" s="71" t="n">
        <v>78.81999999999999</v>
      </c>
      <c r="M1403" s="71" t="n">
        <v>41886524.4</v>
      </c>
      <c r="N1403" s="71" t="n">
        <v>0</v>
      </c>
      <c r="O1403" s="71" t="n">
        <v>41886524.4</v>
      </c>
      <c r="P1403" s="71" t="n">
        <v>9323713.43</v>
      </c>
      <c r="Q1403" s="71" t="n">
        <v>32562810.97</v>
      </c>
      <c r="R1403" t="inlineStr">
        <is>
          <t>Crude</t>
        </is>
      </c>
      <c r="S1403" t="inlineStr">
        <is>
          <t>Yes</t>
        </is>
      </c>
      <c r="T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SA101395</t>
        </is>
      </c>
      <c r="B1404" s="68" t="n">
        <v>45860</v>
      </c>
      <c r="C1404" s="69" t="n">
        <v>2025</v>
      </c>
      <c r="D1404" t="inlineStr">
        <is>
          <t>Jul</t>
        </is>
      </c>
      <c r="E1404" t="inlineStr">
        <is>
          <t>Asia</t>
        </is>
      </c>
      <c r="F1404" t="inlineStr">
        <is>
          <t>Japan</t>
        </is>
      </c>
      <c r="G1404" t="inlineStr">
        <is>
          <t>Arab Medium</t>
        </is>
      </c>
      <c r="H1404" t="inlineStr">
        <is>
          <t>Term contract</t>
        </is>
      </c>
      <c r="I1404" t="inlineStr">
        <is>
          <t>National oil company</t>
        </is>
      </c>
      <c r="J1404" t="inlineStr">
        <is>
          <t>Ana Costa</t>
        </is>
      </c>
      <c r="K1404" s="70" t="n">
        <v>1446360</v>
      </c>
      <c r="L1404" s="71" t="n">
        <v>86.73999999999999</v>
      </c>
      <c r="M1404" s="71" t="n">
        <v>125457266.4</v>
      </c>
      <c r="N1404" s="71" t="n">
        <v>0</v>
      </c>
      <c r="O1404" s="71" t="n">
        <v>125457266.4</v>
      </c>
      <c r="P1404" s="71" t="n">
        <v>25002012.6</v>
      </c>
      <c r="Q1404" s="71" t="n">
        <v>100455253.8</v>
      </c>
      <c r="R1404" t="inlineStr">
        <is>
          <t>Crude</t>
        </is>
      </c>
      <c r="S1404" t="inlineStr">
        <is>
          <t>Yes</t>
        </is>
      </c>
      <c r="T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SA101396</t>
        </is>
      </c>
      <c r="B1405" s="68" t="n">
        <v>45860</v>
      </c>
      <c r="C1405" s="69" t="n">
        <v>2025</v>
      </c>
      <c r="D1405" t="inlineStr">
        <is>
          <t>Jul</t>
        </is>
      </c>
      <c r="E1405" t="inlineStr">
        <is>
          <t>Europe</t>
        </is>
      </c>
      <c r="F1405" t="inlineStr">
        <is>
          <t>Netherlands</t>
        </is>
      </c>
      <c r="G1405" t="inlineStr">
        <is>
          <t>Arab Extra Light</t>
        </is>
      </c>
      <c r="H1405" t="inlineStr">
        <is>
          <t>Term contract</t>
        </is>
      </c>
      <c r="I1405" t="inlineStr">
        <is>
          <t>National oil company</t>
        </is>
      </c>
      <c r="J1405" t="inlineStr">
        <is>
          <t>Ruhi Shaikh</t>
        </is>
      </c>
      <c r="K1405" s="70" t="n">
        <v>1026120</v>
      </c>
      <c r="L1405" s="71" t="n">
        <v>89.16</v>
      </c>
      <c r="M1405" s="71" t="n">
        <v>91488859.2</v>
      </c>
      <c r="N1405" s="71" t="n">
        <v>914888.59</v>
      </c>
      <c r="O1405" s="71" t="n">
        <v>90573970.61</v>
      </c>
      <c r="P1405" s="71" t="n">
        <v>19195407.72</v>
      </c>
      <c r="Q1405" s="71" t="n">
        <v>71378562.89</v>
      </c>
      <c r="R1405" t="inlineStr">
        <is>
          <t>Crude</t>
        </is>
      </c>
      <c r="S1405" t="inlineStr">
        <is>
          <t>Yes</t>
        </is>
      </c>
      <c r="T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SA101397</t>
        </is>
      </c>
      <c r="B1406" s="68" t="n">
        <v>45860</v>
      </c>
      <c r="C1406" s="69" t="n">
        <v>2025</v>
      </c>
      <c r="D1406" t="inlineStr">
        <is>
          <t>Jul</t>
        </is>
      </c>
      <c r="E1406" t="inlineStr">
        <is>
          <t>Asia</t>
        </is>
      </c>
      <c r="F1406" t="inlineStr">
        <is>
          <t>South Korea</t>
        </is>
      </c>
      <c r="G1406" t="inlineStr">
        <is>
          <t>Arab Medium</t>
        </is>
      </c>
      <c r="H1406" t="inlineStr">
        <is>
          <t>Term contract</t>
        </is>
      </c>
      <c r="I1406" t="inlineStr">
        <is>
          <t>National oil company</t>
        </is>
      </c>
      <c r="J1406" t="inlineStr">
        <is>
          <t>Wei Chen</t>
        </is>
      </c>
      <c r="K1406" s="70" t="n">
        <v>1678920</v>
      </c>
      <c r="L1406" s="71" t="n">
        <v>86.17</v>
      </c>
      <c r="M1406" s="71" t="n">
        <v>144672536.4</v>
      </c>
      <c r="N1406" s="71" t="n">
        <v>1446725.36</v>
      </c>
      <c r="O1406" s="71" t="n">
        <v>143225811.04</v>
      </c>
      <c r="P1406" s="71" t="n">
        <v>28507027.19</v>
      </c>
      <c r="Q1406" s="71" t="n">
        <v>114718783.85</v>
      </c>
      <c r="R1406" t="inlineStr">
        <is>
          <t>Crude</t>
        </is>
      </c>
      <c r="S1406" t="inlineStr">
        <is>
          <t>Yes</t>
        </is>
      </c>
      <c r="T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SA101398</t>
        </is>
      </c>
      <c r="B1407" s="68" t="n">
        <v>45861</v>
      </c>
      <c r="C1407" s="69" t="n">
        <v>2025</v>
      </c>
      <c r="D1407" t="inlineStr">
        <is>
          <t>Jul</t>
        </is>
      </c>
      <c r="E1407" t="inlineStr">
        <is>
          <t>Europe</t>
        </is>
      </c>
      <c r="F1407" t="inlineStr">
        <is>
          <t>Netherlands</t>
        </is>
      </c>
      <c r="G1407" t="inlineStr">
        <is>
          <t>Arab Extra Light</t>
        </is>
      </c>
      <c r="H1407" t="inlineStr">
        <is>
          <t>Term contract</t>
        </is>
      </c>
      <c r="I1407" t="inlineStr">
        <is>
          <t>Trader</t>
        </is>
      </c>
      <c r="J1407" t="inlineStr">
        <is>
          <t>Noah Smith</t>
        </is>
      </c>
      <c r="K1407" s="70" t="n">
        <v>983280</v>
      </c>
      <c r="L1407" s="71" t="n">
        <v>84.09999999999999</v>
      </c>
      <c r="M1407" s="71" t="n">
        <v>82693848</v>
      </c>
      <c r="N1407" s="71" t="n">
        <v>0</v>
      </c>
      <c r="O1407" s="71" t="n">
        <v>82693848</v>
      </c>
      <c r="P1407" s="71" t="n">
        <v>17958683.88</v>
      </c>
      <c r="Q1407" s="71" t="n">
        <v>64735164.12</v>
      </c>
      <c r="R1407" t="inlineStr">
        <is>
          <t>Crude</t>
        </is>
      </c>
      <c r="S1407" t="inlineStr">
        <is>
          <t>Yes</t>
        </is>
      </c>
      <c r="T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SA101399</t>
        </is>
      </c>
      <c r="B1408" s="68" t="n">
        <v>45861</v>
      </c>
      <c r="C1408" s="69" t="n">
        <v>2025</v>
      </c>
      <c r="D1408" t="inlineStr">
        <is>
          <t>Jul</t>
        </is>
      </c>
      <c r="E1408" t="inlineStr">
        <is>
          <t>Middle East</t>
        </is>
      </c>
      <c r="F1408" t="inlineStr">
        <is>
          <t>Saudi Arabia</t>
        </is>
      </c>
      <c r="G1408" t="inlineStr">
        <is>
          <t>Arab Extra Light</t>
        </is>
      </c>
      <c r="H1408" t="inlineStr">
        <is>
          <t>Domestic</t>
        </is>
      </c>
      <c r="I1408" t="inlineStr">
        <is>
          <t>Refiner</t>
        </is>
      </c>
      <c r="J1408" t="inlineStr">
        <is>
          <t>Noah Smith</t>
        </is>
      </c>
      <c r="K1408" s="70" t="n">
        <v>1797240</v>
      </c>
      <c r="L1408" s="71" t="n">
        <v>85.31</v>
      </c>
      <c r="M1408" s="71" t="n">
        <v>153322544.4</v>
      </c>
      <c r="N1408" s="71" t="n">
        <v>3066450.89</v>
      </c>
      <c r="O1408" s="71" t="n">
        <v>150256093.51</v>
      </c>
      <c r="P1408" s="71" t="n">
        <v>33342468.78</v>
      </c>
      <c r="Q1408" s="71" t="n">
        <v>116913624.73</v>
      </c>
      <c r="R1408" t="inlineStr">
        <is>
          <t>Crude</t>
        </is>
      </c>
      <c r="S1408" t="inlineStr">
        <is>
          <t>No</t>
        </is>
      </c>
      <c r="T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SA101400</t>
        </is>
      </c>
      <c r="B1409" s="68" t="n">
        <v>45861</v>
      </c>
      <c r="C1409" s="69" t="n">
        <v>2025</v>
      </c>
      <c r="D1409" t="inlineStr">
        <is>
          <t>Jul</t>
        </is>
      </c>
      <c r="E1409" t="inlineStr">
        <is>
          <t>Asia</t>
        </is>
      </c>
      <c r="F1409" t="inlineStr">
        <is>
          <t>Japan</t>
        </is>
      </c>
      <c r="G1409" t="inlineStr">
        <is>
          <t>Arab Medium</t>
        </is>
      </c>
      <c r="H1409" t="inlineStr">
        <is>
          <t>Spot</t>
        </is>
      </c>
      <c r="I1409" t="inlineStr">
        <is>
          <t>Refiner</t>
        </is>
      </c>
      <c r="J1409" t="inlineStr">
        <is>
          <t>Shraddha Kulkarni</t>
        </is>
      </c>
      <c r="K1409" s="70" t="n">
        <v>1990020</v>
      </c>
      <c r="L1409" s="71" t="n">
        <v>85.22</v>
      </c>
      <c r="M1409" s="71" t="n">
        <v>169589504.4</v>
      </c>
      <c r="N1409" s="71" t="n">
        <v>3391790.09</v>
      </c>
      <c r="O1409" s="71" t="n">
        <v>166197714.31</v>
      </c>
      <c r="P1409" s="71" t="n">
        <v>34105652.93</v>
      </c>
      <c r="Q1409" s="71" t="n">
        <v>132092061.38</v>
      </c>
      <c r="R1409" t="inlineStr">
        <is>
          <t>Crude</t>
        </is>
      </c>
      <c r="S1409" t="inlineStr">
        <is>
          <t>Yes</t>
        </is>
      </c>
      <c r="T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SA101401</t>
        </is>
      </c>
      <c r="B1410" s="68" t="n">
        <v>45861</v>
      </c>
      <c r="C1410" s="69" t="n">
        <v>2025</v>
      </c>
      <c r="D1410" t="inlineStr">
        <is>
          <t>Jul</t>
        </is>
      </c>
      <c r="E1410" t="inlineStr">
        <is>
          <t>Asia</t>
        </is>
      </c>
      <c r="F1410" t="inlineStr">
        <is>
          <t>Japan</t>
        </is>
      </c>
      <c r="G1410" t="inlineStr">
        <is>
          <t>Jet fuel</t>
        </is>
      </c>
      <c r="H1410" t="inlineStr">
        <is>
          <t>Term contract</t>
        </is>
      </c>
      <c r="I1410" t="inlineStr">
        <is>
          <t>National oil company</t>
        </is>
      </c>
      <c r="J1410" t="inlineStr">
        <is>
          <t>Amir Khan</t>
        </is>
      </c>
      <c r="K1410" s="70" t="n">
        <v>278460</v>
      </c>
      <c r="L1410" s="71" t="n">
        <v>107.4</v>
      </c>
      <c r="M1410" s="71" t="n">
        <v>29906604</v>
      </c>
      <c r="N1410" s="71" t="n">
        <v>0</v>
      </c>
      <c r="O1410" s="71" t="n">
        <v>29906604</v>
      </c>
      <c r="P1410" s="71" t="n">
        <v>20029190.71</v>
      </c>
      <c r="Q1410" s="71" t="n">
        <v>9877413.289999999</v>
      </c>
      <c r="R1410" t="inlineStr">
        <is>
          <t>Refined</t>
        </is>
      </c>
      <c r="S1410" t="inlineStr">
        <is>
          <t>Yes</t>
        </is>
      </c>
      <c r="T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SA101402</t>
        </is>
      </c>
      <c r="B1411" s="68" t="n">
        <v>45861</v>
      </c>
      <c r="C1411" s="69" t="n">
        <v>2025</v>
      </c>
      <c r="D1411" t="inlineStr">
        <is>
          <t>Jul</t>
        </is>
      </c>
      <c r="E1411" t="inlineStr">
        <is>
          <t>North America</t>
        </is>
      </c>
      <c r="F1411" t="inlineStr">
        <is>
          <t>USA</t>
        </is>
      </c>
      <c r="G1411" t="inlineStr">
        <is>
          <t>Arab Light</t>
        </is>
      </c>
      <c r="H1411" t="inlineStr">
        <is>
          <t>Spot</t>
        </is>
      </c>
      <c r="I1411" t="inlineStr">
        <is>
          <t>Refiner</t>
        </is>
      </c>
      <c r="J1411" t="inlineStr">
        <is>
          <t>Shraddha Kulkarni</t>
        </is>
      </c>
      <c r="K1411" s="70" t="n">
        <v>1624860</v>
      </c>
      <c r="L1411" s="71" t="n">
        <v>75.04000000000001</v>
      </c>
      <c r="M1411" s="71" t="n">
        <v>121929494.4</v>
      </c>
      <c r="N1411" s="71" t="n">
        <v>0</v>
      </c>
      <c r="O1411" s="71" t="n">
        <v>121929494.4</v>
      </c>
      <c r="P1411" s="71" t="n">
        <v>30313454.72</v>
      </c>
      <c r="Q1411" s="71" t="n">
        <v>91616039.68000001</v>
      </c>
      <c r="R1411" t="inlineStr">
        <is>
          <t>Crude</t>
        </is>
      </c>
      <c r="S1411" t="inlineStr">
        <is>
          <t>Yes</t>
        </is>
      </c>
      <c r="T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SA101403</t>
        </is>
      </c>
      <c r="B1412" s="68" t="n">
        <v>45861</v>
      </c>
      <c r="C1412" s="69" t="n">
        <v>2025</v>
      </c>
      <c r="D1412" t="inlineStr">
        <is>
          <t>Jul</t>
        </is>
      </c>
      <c r="E1412" t="inlineStr">
        <is>
          <t>Asia</t>
        </is>
      </c>
      <c r="F1412" t="inlineStr">
        <is>
          <t>South Korea</t>
        </is>
      </c>
      <c r="G1412" t="inlineStr">
        <is>
          <t>Arab Extra Light</t>
        </is>
      </c>
      <c r="H1412" t="inlineStr">
        <is>
          <t>Term contract</t>
        </is>
      </c>
      <c r="I1412" t="inlineStr">
        <is>
          <t>National oil company</t>
        </is>
      </c>
      <c r="J1412" t="inlineStr">
        <is>
          <t>Olivia Brown</t>
        </is>
      </c>
      <c r="K1412" s="70" t="n">
        <v>617100</v>
      </c>
      <c r="L1412" s="71" t="n">
        <v>88.33</v>
      </c>
      <c r="M1412" s="71" t="n">
        <v>54508443</v>
      </c>
      <c r="N1412" s="71" t="n">
        <v>0</v>
      </c>
      <c r="O1412" s="71" t="n">
        <v>54508443</v>
      </c>
      <c r="P1412" s="71" t="n">
        <v>11558691.28</v>
      </c>
      <c r="Q1412" s="71" t="n">
        <v>42949751.72</v>
      </c>
      <c r="R1412" t="inlineStr">
        <is>
          <t>Crude</t>
        </is>
      </c>
      <c r="S1412" t="inlineStr">
        <is>
          <t>Yes</t>
        </is>
      </c>
      <c r="T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SA101404</t>
        </is>
      </c>
      <c r="B1413" s="68" t="n">
        <v>45861</v>
      </c>
      <c r="C1413" s="69" t="n">
        <v>2025</v>
      </c>
      <c r="D1413" t="inlineStr">
        <is>
          <t>Jul</t>
        </is>
      </c>
      <c r="E1413" t="inlineStr">
        <is>
          <t>Asia</t>
        </is>
      </c>
      <c r="F1413" t="inlineStr">
        <is>
          <t>South Korea</t>
        </is>
      </c>
      <c r="G1413" t="inlineStr">
        <is>
          <t>Arab Heavy</t>
        </is>
      </c>
      <c r="H1413" t="inlineStr">
        <is>
          <t>Spot</t>
        </is>
      </c>
      <c r="I1413" t="inlineStr">
        <is>
          <t>Refiner</t>
        </is>
      </c>
      <c r="J1413" t="inlineStr">
        <is>
          <t>Ana Costa</t>
        </is>
      </c>
      <c r="K1413" s="70" t="n">
        <v>703800</v>
      </c>
      <c r="L1413" s="71" t="n">
        <v>76.03</v>
      </c>
      <c r="M1413" s="71" t="n">
        <v>53509914</v>
      </c>
      <c r="N1413" s="71" t="n">
        <v>0</v>
      </c>
      <c r="O1413" s="71" t="n">
        <v>53509914</v>
      </c>
      <c r="P1413" s="71" t="n">
        <v>12592264.02</v>
      </c>
      <c r="Q1413" s="71" t="n">
        <v>40917649.98</v>
      </c>
      <c r="R1413" t="inlineStr">
        <is>
          <t>Crude</t>
        </is>
      </c>
      <c r="S1413" t="inlineStr">
        <is>
          <t>Yes</t>
        </is>
      </c>
      <c r="T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SA101405</t>
        </is>
      </c>
      <c r="B1414" s="68" t="n">
        <v>45861</v>
      </c>
      <c r="C1414" s="69" t="n">
        <v>2025</v>
      </c>
      <c r="D1414" t="inlineStr">
        <is>
          <t>Jul</t>
        </is>
      </c>
      <c r="E1414" t="inlineStr">
        <is>
          <t>Asia</t>
        </is>
      </c>
      <c r="F1414" t="inlineStr">
        <is>
          <t>South Korea</t>
        </is>
      </c>
      <c r="G1414" t="inlineStr">
        <is>
          <t>Arab Heavy</t>
        </is>
      </c>
      <c r="H1414" t="inlineStr">
        <is>
          <t>Term contract</t>
        </is>
      </c>
      <c r="I1414" t="inlineStr">
        <is>
          <t>National oil company</t>
        </is>
      </c>
      <c r="J1414" t="inlineStr">
        <is>
          <t>Emma Clarke</t>
        </is>
      </c>
      <c r="K1414" s="70" t="n">
        <v>1485120</v>
      </c>
      <c r="L1414" s="71" t="n">
        <v>84.13</v>
      </c>
      <c r="M1414" s="71" t="n">
        <v>124943145.6</v>
      </c>
      <c r="N1414" s="71" t="n">
        <v>0</v>
      </c>
      <c r="O1414" s="71" t="n">
        <v>124943145.6</v>
      </c>
      <c r="P1414" s="71" t="n">
        <v>27058305.81</v>
      </c>
      <c r="Q1414" s="71" t="n">
        <v>97884839.79000001</v>
      </c>
      <c r="R1414" t="inlineStr">
        <is>
          <t>Crude</t>
        </is>
      </c>
      <c r="S1414" t="inlineStr">
        <is>
          <t>Yes</t>
        </is>
      </c>
      <c r="T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SA101406</t>
        </is>
      </c>
      <c r="B1415" s="68" t="n">
        <v>45861</v>
      </c>
      <c r="C1415" s="69" t="n">
        <v>2025</v>
      </c>
      <c r="D1415" t="inlineStr">
        <is>
          <t>Jul</t>
        </is>
      </c>
      <c r="E1415" t="inlineStr">
        <is>
          <t>Europe</t>
        </is>
      </c>
      <c r="F1415" t="inlineStr">
        <is>
          <t>France</t>
        </is>
      </c>
      <c r="G1415" t="inlineStr">
        <is>
          <t>Arab Medium</t>
        </is>
      </c>
      <c r="H1415" t="inlineStr">
        <is>
          <t>Term contract</t>
        </is>
      </c>
      <c r="I1415" t="inlineStr">
        <is>
          <t>Trader</t>
        </is>
      </c>
      <c r="J1415" t="inlineStr">
        <is>
          <t>Priya Nair</t>
        </is>
      </c>
      <c r="K1415" s="70" t="n">
        <v>1232160</v>
      </c>
      <c r="L1415" s="71" t="n">
        <v>79.56</v>
      </c>
      <c r="M1415" s="71" t="n">
        <v>98030649.59999999</v>
      </c>
      <c r="N1415" s="71" t="n">
        <v>0</v>
      </c>
      <c r="O1415" s="71" t="n">
        <v>98030649.59999999</v>
      </c>
      <c r="P1415" s="71" t="n">
        <v>22387805.84</v>
      </c>
      <c r="Q1415" s="71" t="n">
        <v>75642843.76000001</v>
      </c>
      <c r="R1415" t="inlineStr">
        <is>
          <t>Crude</t>
        </is>
      </c>
      <c r="S1415" t="inlineStr">
        <is>
          <t>Yes</t>
        </is>
      </c>
      <c r="T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SA101407</t>
        </is>
      </c>
      <c r="B1416" s="68" t="n">
        <v>45861</v>
      </c>
      <c r="C1416" s="69" t="n">
        <v>2025</v>
      </c>
      <c r="D1416" t="inlineStr">
        <is>
          <t>Jul</t>
        </is>
      </c>
      <c r="E1416" t="inlineStr">
        <is>
          <t>North America</t>
        </is>
      </c>
      <c r="F1416" t="inlineStr">
        <is>
          <t>USA</t>
        </is>
      </c>
      <c r="G1416" t="inlineStr">
        <is>
          <t>Arab Light</t>
        </is>
      </c>
      <c r="H1416" t="inlineStr">
        <is>
          <t>Term contract</t>
        </is>
      </c>
      <c r="I1416" t="inlineStr">
        <is>
          <t>Refiner</t>
        </is>
      </c>
      <c r="J1416" t="inlineStr">
        <is>
          <t>Fatima Al-Saud</t>
        </is>
      </c>
      <c r="K1416" s="70" t="n">
        <v>456960</v>
      </c>
      <c r="L1416" s="71" t="n">
        <v>83.33</v>
      </c>
      <c r="M1416" s="71" t="n">
        <v>38078476.8</v>
      </c>
      <c r="N1416" s="71" t="n">
        <v>0</v>
      </c>
      <c r="O1416" s="71" t="n">
        <v>38078476.8</v>
      </c>
      <c r="P1416" s="71" t="n">
        <v>8074501.69</v>
      </c>
      <c r="Q1416" s="71" t="n">
        <v>30003975.11</v>
      </c>
      <c r="R1416" t="inlineStr">
        <is>
          <t>Crude</t>
        </is>
      </c>
      <c r="S1416" t="inlineStr">
        <is>
          <t>Yes</t>
        </is>
      </c>
      <c r="T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SA101408</t>
        </is>
      </c>
      <c r="B1417" s="68" t="n">
        <v>45862</v>
      </c>
      <c r="C1417" s="69" t="n">
        <v>2025</v>
      </c>
      <c r="D1417" t="inlineStr">
        <is>
          <t>Jul</t>
        </is>
      </c>
      <c r="E1417" t="inlineStr">
        <is>
          <t>Asia</t>
        </is>
      </c>
      <c r="F1417" t="inlineStr">
        <is>
          <t>China</t>
        </is>
      </c>
      <c r="G1417" t="inlineStr">
        <is>
          <t>Diesel</t>
        </is>
      </c>
      <c r="H1417" t="inlineStr">
        <is>
          <t>Term contract</t>
        </is>
      </c>
      <c r="I1417" t="inlineStr">
        <is>
          <t>National oil company</t>
        </is>
      </c>
      <c r="J1417" t="inlineStr">
        <is>
          <t>Zoya Ahmed</t>
        </is>
      </c>
      <c r="K1417" s="70" t="n">
        <v>355980</v>
      </c>
      <c r="L1417" s="71" t="n">
        <v>89.20999999999999</v>
      </c>
      <c r="M1417" s="71" t="n">
        <v>31756975.8</v>
      </c>
      <c r="N1417" s="71" t="n">
        <v>317569.76</v>
      </c>
      <c r="O1417" s="71" t="n">
        <v>31439406.04</v>
      </c>
      <c r="P1417" s="71" t="n">
        <v>25613669.08</v>
      </c>
      <c r="Q1417" s="71" t="n">
        <v>5825736.96</v>
      </c>
      <c r="R1417" t="inlineStr">
        <is>
          <t>Refined</t>
        </is>
      </c>
      <c r="S1417" t="inlineStr">
        <is>
          <t>Yes</t>
        </is>
      </c>
      <c r="T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SA101409</t>
        </is>
      </c>
      <c r="B1418" s="68" t="n">
        <v>45862</v>
      </c>
      <c r="C1418" s="69" t="n">
        <v>2025</v>
      </c>
      <c r="D1418" t="inlineStr">
        <is>
          <t>Jul</t>
        </is>
      </c>
      <c r="E1418" t="inlineStr">
        <is>
          <t>Asia</t>
        </is>
      </c>
      <c r="F1418" t="inlineStr">
        <is>
          <t>Japan</t>
        </is>
      </c>
      <c r="G1418" t="inlineStr">
        <is>
          <t>Arab Light</t>
        </is>
      </c>
      <c r="H1418" t="inlineStr">
        <is>
          <t>Term contract</t>
        </is>
      </c>
      <c r="I1418" t="inlineStr">
        <is>
          <t>National oil company</t>
        </is>
      </c>
      <c r="J1418" t="inlineStr">
        <is>
          <t>Ruhi Shaikh</t>
        </is>
      </c>
      <c r="K1418" s="70" t="n">
        <v>781320</v>
      </c>
      <c r="L1418" s="71" t="n">
        <v>75.77</v>
      </c>
      <c r="M1418" s="71" t="n">
        <v>59200616.4</v>
      </c>
      <c r="N1418" s="71" t="n">
        <v>0</v>
      </c>
      <c r="O1418" s="71" t="n">
        <v>59200616.4</v>
      </c>
      <c r="P1418" s="71" t="n">
        <v>14135617.93</v>
      </c>
      <c r="Q1418" s="71" t="n">
        <v>45064998.47</v>
      </c>
      <c r="R1418" t="inlineStr">
        <is>
          <t>Crude</t>
        </is>
      </c>
      <c r="S1418" t="inlineStr">
        <is>
          <t>Yes</t>
        </is>
      </c>
      <c r="T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SA101410</t>
        </is>
      </c>
      <c r="B1419" s="68" t="n">
        <v>45862</v>
      </c>
      <c r="C1419" s="69" t="n">
        <v>2025</v>
      </c>
      <c r="D1419" t="inlineStr">
        <is>
          <t>Jul</t>
        </is>
      </c>
      <c r="E1419" t="inlineStr">
        <is>
          <t>Asia</t>
        </is>
      </c>
      <c r="F1419" t="inlineStr">
        <is>
          <t>India</t>
        </is>
      </c>
      <c r="G1419" t="inlineStr">
        <is>
          <t>Gasoline</t>
        </is>
      </c>
      <c r="H1419" t="inlineStr">
        <is>
          <t>Term contract</t>
        </is>
      </c>
      <c r="I1419" t="inlineStr">
        <is>
          <t>Refiner</t>
        </is>
      </c>
      <c r="J1419" t="inlineStr">
        <is>
          <t>Mei Lin</t>
        </is>
      </c>
      <c r="K1419" s="70" t="n">
        <v>362100</v>
      </c>
      <c r="L1419" s="71" t="n">
        <v>96.76000000000001</v>
      </c>
      <c r="M1419" s="71" t="n">
        <v>35036796</v>
      </c>
      <c r="N1419" s="71" t="n">
        <v>700735.92</v>
      </c>
      <c r="O1419" s="71" t="n">
        <v>34336060.08</v>
      </c>
      <c r="P1419" s="71" t="n">
        <v>26277270.41</v>
      </c>
      <c r="Q1419" s="71" t="n">
        <v>8058789.67</v>
      </c>
      <c r="R1419" t="inlineStr">
        <is>
          <t>Refined</t>
        </is>
      </c>
      <c r="S1419" t="inlineStr">
        <is>
          <t>Yes</t>
        </is>
      </c>
      <c r="T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SA101411</t>
        </is>
      </c>
      <c r="B1420" s="68" t="n">
        <v>45862</v>
      </c>
      <c r="C1420" s="69" t="n">
        <v>2025</v>
      </c>
      <c r="D1420" t="inlineStr">
        <is>
          <t>Jul</t>
        </is>
      </c>
      <c r="E1420" t="inlineStr">
        <is>
          <t>Europe</t>
        </is>
      </c>
      <c r="F1420" t="inlineStr">
        <is>
          <t>France</t>
        </is>
      </c>
      <c r="G1420" t="inlineStr">
        <is>
          <t>Arab Medium</t>
        </is>
      </c>
      <c r="H1420" t="inlineStr">
        <is>
          <t>Spot</t>
        </is>
      </c>
      <c r="I1420" t="inlineStr">
        <is>
          <t>Trader</t>
        </is>
      </c>
      <c r="J1420" t="inlineStr">
        <is>
          <t>Yuki Sato</t>
        </is>
      </c>
      <c r="K1420" s="70" t="n">
        <v>661980</v>
      </c>
      <c r="L1420" s="71" t="n">
        <v>87.68000000000001</v>
      </c>
      <c r="M1420" s="71" t="n">
        <v>58042406.4</v>
      </c>
      <c r="N1420" s="71" t="n">
        <v>0</v>
      </c>
      <c r="O1420" s="71" t="n">
        <v>58042406.4</v>
      </c>
      <c r="P1420" s="71" t="n">
        <v>11890361.57</v>
      </c>
      <c r="Q1420" s="71" t="n">
        <v>46152044.83</v>
      </c>
      <c r="R1420" t="inlineStr">
        <is>
          <t>Crude</t>
        </is>
      </c>
      <c r="S1420" t="inlineStr">
        <is>
          <t>Yes</t>
        </is>
      </c>
      <c r="T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SA101412</t>
        </is>
      </c>
      <c r="B1421" s="68" t="n">
        <v>45862</v>
      </c>
      <c r="C1421" s="69" t="n">
        <v>2025</v>
      </c>
      <c r="D1421" t="inlineStr">
        <is>
          <t>Jul</t>
        </is>
      </c>
      <c r="E1421" t="inlineStr">
        <is>
          <t>Asia</t>
        </is>
      </c>
      <c r="F1421" t="inlineStr">
        <is>
          <t>China</t>
        </is>
      </c>
      <c r="G1421" t="inlineStr">
        <is>
          <t>Arab Light</t>
        </is>
      </c>
      <c r="H1421" t="inlineStr">
        <is>
          <t>Term contract</t>
        </is>
      </c>
      <c r="I1421" t="inlineStr">
        <is>
          <t>National oil company</t>
        </is>
      </c>
      <c r="J1421" t="inlineStr">
        <is>
          <t>Carlos Silva</t>
        </is>
      </c>
      <c r="K1421" s="70" t="n">
        <v>1979820</v>
      </c>
      <c r="L1421" s="71" t="n">
        <v>86.5</v>
      </c>
      <c r="M1421" s="71" t="n">
        <v>171254430</v>
      </c>
      <c r="N1421" s="71" t="n">
        <v>3425088.6</v>
      </c>
      <c r="O1421" s="71" t="n">
        <v>167829341.4</v>
      </c>
      <c r="P1421" s="71" t="n">
        <v>34401160.29</v>
      </c>
      <c r="Q1421" s="71" t="n">
        <v>133428181.11</v>
      </c>
      <c r="R1421" t="inlineStr">
        <is>
          <t>Crude</t>
        </is>
      </c>
      <c r="S1421" t="inlineStr">
        <is>
          <t>Yes</t>
        </is>
      </c>
      <c r="T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SA101413</t>
        </is>
      </c>
      <c r="B1422" s="68" t="n">
        <v>45862</v>
      </c>
      <c r="C1422" s="69" t="n">
        <v>2025</v>
      </c>
      <c r="D1422" t="inlineStr">
        <is>
          <t>Jul</t>
        </is>
      </c>
      <c r="E1422" t="inlineStr">
        <is>
          <t>North America</t>
        </is>
      </c>
      <c r="F1422" t="inlineStr">
        <is>
          <t>USA</t>
        </is>
      </c>
      <c r="G1422" t="inlineStr">
        <is>
          <t>Gasoline</t>
        </is>
      </c>
      <c r="H1422" t="inlineStr">
        <is>
          <t>Term contract</t>
        </is>
      </c>
      <c r="I1422" t="inlineStr">
        <is>
          <t>Trader</t>
        </is>
      </c>
      <c r="J1422" t="inlineStr">
        <is>
          <t>Kofi Mensah</t>
        </is>
      </c>
      <c r="K1422" s="70" t="n">
        <v>352920</v>
      </c>
      <c r="L1422" s="71" t="n">
        <v>98.51000000000001</v>
      </c>
      <c r="M1422" s="71" t="n">
        <v>34766149.2</v>
      </c>
      <c r="N1422" s="71" t="n">
        <v>347661.49</v>
      </c>
      <c r="O1422" s="71" t="n">
        <v>34418487.71</v>
      </c>
      <c r="P1422" s="71" t="n">
        <v>25714320.39</v>
      </c>
      <c r="Q1422" s="71" t="n">
        <v>8704167.32</v>
      </c>
      <c r="R1422" t="inlineStr">
        <is>
          <t>Refined</t>
        </is>
      </c>
      <c r="S1422" t="inlineStr">
        <is>
          <t>Yes</t>
        </is>
      </c>
      <c r="T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SA101414</t>
        </is>
      </c>
      <c r="B1423" s="68" t="n">
        <v>45862</v>
      </c>
      <c r="C1423" s="69" t="n">
        <v>2025</v>
      </c>
      <c r="D1423" t="inlineStr">
        <is>
          <t>Jul</t>
        </is>
      </c>
      <c r="E1423" t="inlineStr">
        <is>
          <t>Middle East</t>
        </is>
      </c>
      <c r="F1423" t="inlineStr">
        <is>
          <t>Saudi Arabia</t>
        </is>
      </c>
      <c r="G1423" t="inlineStr">
        <is>
          <t>Gasoline</t>
        </is>
      </c>
      <c r="H1423" t="inlineStr">
        <is>
          <t>Domestic</t>
        </is>
      </c>
      <c r="I1423" t="inlineStr">
        <is>
          <t>National oil company</t>
        </is>
      </c>
      <c r="J1423" t="inlineStr">
        <is>
          <t>Priya Nair</t>
        </is>
      </c>
      <c r="K1423" s="70" t="n">
        <v>575280</v>
      </c>
      <c r="L1423" s="71" t="n">
        <v>103.46</v>
      </c>
      <c r="M1423" s="71" t="n">
        <v>59518468.8</v>
      </c>
      <c r="N1423" s="71" t="n">
        <v>595184.6899999999</v>
      </c>
      <c r="O1423" s="71" t="n">
        <v>58923284.11</v>
      </c>
      <c r="P1423" s="71" t="n">
        <v>39168947.36</v>
      </c>
      <c r="Q1423" s="71" t="n">
        <v>19754336.75</v>
      </c>
      <c r="R1423" t="inlineStr">
        <is>
          <t>Refined</t>
        </is>
      </c>
      <c r="S1423" t="inlineStr">
        <is>
          <t>No</t>
        </is>
      </c>
      <c r="T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SA101415</t>
        </is>
      </c>
      <c r="B1424" s="68" t="n">
        <v>45862</v>
      </c>
      <c r="C1424" s="69" t="n">
        <v>2025</v>
      </c>
      <c r="D1424" t="inlineStr">
        <is>
          <t>Jul</t>
        </is>
      </c>
      <c r="E1424" t="inlineStr">
        <is>
          <t>Asia</t>
        </is>
      </c>
      <c r="F1424" t="inlineStr">
        <is>
          <t>Japan</t>
        </is>
      </c>
      <c r="G1424" t="inlineStr">
        <is>
          <t>Arab Heavy</t>
        </is>
      </c>
      <c r="H1424" t="inlineStr">
        <is>
          <t>Term contract</t>
        </is>
      </c>
      <c r="I1424" t="inlineStr">
        <is>
          <t>Refiner</t>
        </is>
      </c>
      <c r="J1424" t="inlineStr">
        <is>
          <t>Emma Clarke</t>
        </is>
      </c>
      <c r="K1424" s="70" t="n">
        <v>581400</v>
      </c>
      <c r="L1424" s="71" t="n">
        <v>70.15000000000001</v>
      </c>
      <c r="M1424" s="71" t="n">
        <v>40785210</v>
      </c>
      <c r="N1424" s="71" t="n">
        <v>407852.1</v>
      </c>
      <c r="O1424" s="71" t="n">
        <v>40377357.9</v>
      </c>
      <c r="P1424" s="71" t="n">
        <v>10545620.5</v>
      </c>
      <c r="Q1424" s="71" t="n">
        <v>29831737.4</v>
      </c>
      <c r="R1424" t="inlineStr">
        <is>
          <t>Crude</t>
        </is>
      </c>
      <c r="S1424" t="inlineStr">
        <is>
          <t>Yes</t>
        </is>
      </c>
      <c r="T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SA101416</t>
        </is>
      </c>
      <c r="B1425" s="68" t="n">
        <v>45863</v>
      </c>
      <c r="C1425" s="69" t="n">
        <v>2025</v>
      </c>
      <c r="D1425" t="inlineStr">
        <is>
          <t>Jul</t>
        </is>
      </c>
      <c r="E1425" t="inlineStr">
        <is>
          <t>Asia</t>
        </is>
      </c>
      <c r="F1425" t="inlineStr">
        <is>
          <t>India</t>
        </is>
      </c>
      <c r="G1425" t="inlineStr">
        <is>
          <t>Diesel</t>
        </is>
      </c>
      <c r="H1425" t="inlineStr">
        <is>
          <t>Term contract</t>
        </is>
      </c>
      <c r="I1425" t="inlineStr">
        <is>
          <t>Refiner</t>
        </is>
      </c>
      <c r="J1425" t="inlineStr">
        <is>
          <t>Sophie Müller</t>
        </is>
      </c>
      <c r="K1425" s="70" t="n">
        <v>413100</v>
      </c>
      <c r="L1425" s="71" t="n">
        <v>92.45</v>
      </c>
      <c r="M1425" s="71" t="n">
        <v>38191095</v>
      </c>
      <c r="N1425" s="71" t="n">
        <v>763821.9</v>
      </c>
      <c r="O1425" s="71" t="n">
        <v>37427273.1</v>
      </c>
      <c r="P1425" s="71" t="n">
        <v>30055771.57</v>
      </c>
      <c r="Q1425" s="71" t="n">
        <v>7371501.53</v>
      </c>
      <c r="R1425" t="inlineStr">
        <is>
          <t>Refined</t>
        </is>
      </c>
      <c r="S1425" t="inlineStr">
        <is>
          <t>Yes</t>
        </is>
      </c>
      <c r="T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SA101417</t>
        </is>
      </c>
      <c r="B1426" s="68" t="n">
        <v>45863</v>
      </c>
      <c r="C1426" s="69" t="n">
        <v>2025</v>
      </c>
      <c r="D1426" t="inlineStr">
        <is>
          <t>Jul</t>
        </is>
      </c>
      <c r="E1426" t="inlineStr">
        <is>
          <t>Asia</t>
        </is>
      </c>
      <c r="F1426" t="inlineStr">
        <is>
          <t>South Korea</t>
        </is>
      </c>
      <c r="G1426" t="inlineStr">
        <is>
          <t>Arab Light</t>
        </is>
      </c>
      <c r="H1426" t="inlineStr">
        <is>
          <t>Term contract</t>
        </is>
      </c>
      <c r="I1426" t="inlineStr">
        <is>
          <t>National oil company</t>
        </is>
      </c>
      <c r="J1426" t="inlineStr">
        <is>
          <t>Amir Khan</t>
        </is>
      </c>
      <c r="K1426" s="70" t="n">
        <v>1039380</v>
      </c>
      <c r="L1426" s="71" t="n">
        <v>85.56999999999999</v>
      </c>
      <c r="M1426" s="71" t="n">
        <v>88939746.59999999</v>
      </c>
      <c r="N1426" s="71" t="n">
        <v>889397.47</v>
      </c>
      <c r="O1426" s="71" t="n">
        <v>88050349.13</v>
      </c>
      <c r="P1426" s="71" t="n">
        <v>18989811.71</v>
      </c>
      <c r="Q1426" s="71" t="n">
        <v>69060537.42</v>
      </c>
      <c r="R1426" t="inlineStr">
        <is>
          <t>Crude</t>
        </is>
      </c>
      <c r="S1426" t="inlineStr">
        <is>
          <t>Yes</t>
        </is>
      </c>
      <c r="T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SA101418</t>
        </is>
      </c>
      <c r="B1427" s="68" t="n">
        <v>45863</v>
      </c>
      <c r="C1427" s="69" t="n">
        <v>2025</v>
      </c>
      <c r="D1427" t="inlineStr">
        <is>
          <t>Jul</t>
        </is>
      </c>
      <c r="E1427" t="inlineStr">
        <is>
          <t>Middle East</t>
        </is>
      </c>
      <c r="F1427" t="inlineStr">
        <is>
          <t>UAE</t>
        </is>
      </c>
      <c r="G1427" t="inlineStr">
        <is>
          <t>Arab Medium</t>
        </is>
      </c>
      <c r="H1427" t="inlineStr">
        <is>
          <t>Spot</t>
        </is>
      </c>
      <c r="I1427" t="inlineStr">
        <is>
          <t>Refiner</t>
        </is>
      </c>
      <c r="J1427" t="inlineStr">
        <is>
          <t>Noah Smith</t>
        </is>
      </c>
      <c r="K1427" s="70" t="n">
        <v>1528980</v>
      </c>
      <c r="L1427" s="71" t="n">
        <v>72.12</v>
      </c>
      <c r="M1427" s="71" t="n">
        <v>110270037.6</v>
      </c>
      <c r="N1427" s="71" t="n">
        <v>0</v>
      </c>
      <c r="O1427" s="71" t="n">
        <v>110270037.6</v>
      </c>
      <c r="P1427" s="71" t="n">
        <v>26515408.37</v>
      </c>
      <c r="Q1427" s="71" t="n">
        <v>83754629.23</v>
      </c>
      <c r="R1427" t="inlineStr">
        <is>
          <t>Crude</t>
        </is>
      </c>
      <c r="S1427" t="inlineStr">
        <is>
          <t>Yes</t>
        </is>
      </c>
      <c r="T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SA101419</t>
        </is>
      </c>
      <c r="B1428" s="68" t="n">
        <v>45863</v>
      </c>
      <c r="C1428" s="69" t="n">
        <v>2025</v>
      </c>
      <c r="D1428" t="inlineStr">
        <is>
          <t>Jul</t>
        </is>
      </c>
      <c r="E1428" t="inlineStr">
        <is>
          <t>North America</t>
        </is>
      </c>
      <c r="F1428" t="inlineStr">
        <is>
          <t>USA</t>
        </is>
      </c>
      <c r="G1428" t="inlineStr">
        <is>
          <t>Arab Light</t>
        </is>
      </c>
      <c r="H1428" t="inlineStr">
        <is>
          <t>Spot</t>
        </is>
      </c>
      <c r="I1428" t="inlineStr">
        <is>
          <t>National oil company</t>
        </is>
      </c>
      <c r="J1428" t="inlineStr">
        <is>
          <t>Amir Khan</t>
        </is>
      </c>
      <c r="K1428" s="70" t="n">
        <v>1727880</v>
      </c>
      <c r="L1428" s="71" t="n">
        <v>76.37</v>
      </c>
      <c r="M1428" s="71" t="n">
        <v>131958195.6</v>
      </c>
      <c r="N1428" s="71" t="n">
        <v>0</v>
      </c>
      <c r="O1428" s="71" t="n">
        <v>131958195.6</v>
      </c>
      <c r="P1428" s="71" t="n">
        <v>31922945.64</v>
      </c>
      <c r="Q1428" s="71" t="n">
        <v>100035249.96</v>
      </c>
      <c r="R1428" t="inlineStr">
        <is>
          <t>Crude</t>
        </is>
      </c>
      <c r="S1428" t="inlineStr">
        <is>
          <t>Yes</t>
        </is>
      </c>
      <c r="T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SA101420</t>
        </is>
      </c>
      <c r="B1429" s="68" t="n">
        <v>45863</v>
      </c>
      <c r="C1429" s="69" t="n">
        <v>2025</v>
      </c>
      <c r="D1429" t="inlineStr">
        <is>
          <t>Jul</t>
        </is>
      </c>
      <c r="E1429" t="inlineStr">
        <is>
          <t>Asia</t>
        </is>
      </c>
      <c r="F1429" t="inlineStr">
        <is>
          <t>Japan</t>
        </is>
      </c>
      <c r="G1429" t="inlineStr">
        <is>
          <t>Arab Extra Light</t>
        </is>
      </c>
      <c r="H1429" t="inlineStr">
        <is>
          <t>Term contract</t>
        </is>
      </c>
      <c r="I1429" t="inlineStr">
        <is>
          <t>Trader</t>
        </is>
      </c>
      <c r="J1429" t="inlineStr">
        <is>
          <t>Aisha Bello</t>
        </is>
      </c>
      <c r="K1429" s="70" t="n">
        <v>1230120</v>
      </c>
      <c r="L1429" s="71" t="n">
        <v>85.69</v>
      </c>
      <c r="M1429" s="71" t="n">
        <v>105408982.8</v>
      </c>
      <c r="N1429" s="71" t="n">
        <v>0</v>
      </c>
      <c r="O1429" s="71" t="n">
        <v>105408982.8</v>
      </c>
      <c r="P1429" s="71" t="n">
        <v>22355153.33</v>
      </c>
      <c r="Q1429" s="71" t="n">
        <v>83053829.47</v>
      </c>
      <c r="R1429" t="inlineStr">
        <is>
          <t>Crude</t>
        </is>
      </c>
      <c r="S1429" t="inlineStr">
        <is>
          <t>Yes</t>
        </is>
      </c>
      <c r="T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SA101421</t>
        </is>
      </c>
      <c r="B1430" s="68" t="n">
        <v>45863</v>
      </c>
      <c r="C1430" s="69" t="n">
        <v>2025</v>
      </c>
      <c r="D1430" t="inlineStr">
        <is>
          <t>Jul</t>
        </is>
      </c>
      <c r="E1430" t="inlineStr">
        <is>
          <t>Middle East</t>
        </is>
      </c>
      <c r="F1430" t="inlineStr">
        <is>
          <t>Saudi Arabia</t>
        </is>
      </c>
      <c r="G1430" t="inlineStr">
        <is>
          <t>Diesel</t>
        </is>
      </c>
      <c r="H1430" t="inlineStr">
        <is>
          <t>Domestic</t>
        </is>
      </c>
      <c r="I1430" t="inlineStr">
        <is>
          <t>National oil company</t>
        </is>
      </c>
      <c r="J1430" t="inlineStr">
        <is>
          <t>Omar Haddad</t>
        </is>
      </c>
      <c r="K1430" s="70" t="n">
        <v>232560</v>
      </c>
      <c r="L1430" s="71" t="n">
        <v>106.06</v>
      </c>
      <c r="M1430" s="71" t="n">
        <v>24665313.6</v>
      </c>
      <c r="N1430" s="71" t="n">
        <v>0</v>
      </c>
      <c r="O1430" s="71" t="n">
        <v>24665313.6</v>
      </c>
      <c r="P1430" s="71" t="n">
        <v>16002108.98</v>
      </c>
      <c r="Q1430" s="71" t="n">
        <v>8663204.619999999</v>
      </c>
      <c r="R1430" t="inlineStr">
        <is>
          <t>Refined</t>
        </is>
      </c>
      <c r="S1430" t="inlineStr">
        <is>
          <t>No</t>
        </is>
      </c>
      <c r="T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SA101422</t>
        </is>
      </c>
      <c r="B1431" s="68" t="n">
        <v>45864</v>
      </c>
      <c r="C1431" s="69" t="n">
        <v>2025</v>
      </c>
      <c r="D1431" t="inlineStr">
        <is>
          <t>Jul</t>
        </is>
      </c>
      <c r="E1431" t="inlineStr">
        <is>
          <t>Asia</t>
        </is>
      </c>
      <c r="F1431" t="inlineStr">
        <is>
          <t>Japan</t>
        </is>
      </c>
      <c r="G1431" t="inlineStr">
        <is>
          <t>Arab Light</t>
        </is>
      </c>
      <c r="H1431" t="inlineStr">
        <is>
          <t>Term contract</t>
        </is>
      </c>
      <c r="I1431" t="inlineStr">
        <is>
          <t>Trader</t>
        </is>
      </c>
      <c r="J1431" t="inlineStr">
        <is>
          <t>Carlos Silva</t>
        </is>
      </c>
      <c r="K1431" s="70" t="n">
        <v>1232160</v>
      </c>
      <c r="L1431" s="71" t="n">
        <v>74.45</v>
      </c>
      <c r="M1431" s="71" t="n">
        <v>91734312</v>
      </c>
      <c r="N1431" s="71" t="n">
        <v>917343.12</v>
      </c>
      <c r="O1431" s="71" t="n">
        <v>90816968.88</v>
      </c>
      <c r="P1431" s="71" t="n">
        <v>21897355.18</v>
      </c>
      <c r="Q1431" s="71" t="n">
        <v>68919613.7</v>
      </c>
      <c r="R1431" t="inlineStr">
        <is>
          <t>Crude</t>
        </is>
      </c>
      <c r="S1431" t="inlineStr">
        <is>
          <t>Yes</t>
        </is>
      </c>
      <c r="T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SA101423</t>
        </is>
      </c>
      <c r="B1432" s="68" t="n">
        <v>45864</v>
      </c>
      <c r="C1432" s="69" t="n">
        <v>2025</v>
      </c>
      <c r="D1432" t="inlineStr">
        <is>
          <t>Jul</t>
        </is>
      </c>
      <c r="E1432" t="inlineStr">
        <is>
          <t>Middle East</t>
        </is>
      </c>
      <c r="F1432" t="inlineStr">
        <is>
          <t>UAE</t>
        </is>
      </c>
      <c r="G1432" t="inlineStr">
        <is>
          <t>Arab Light</t>
        </is>
      </c>
      <c r="H1432" t="inlineStr">
        <is>
          <t>Term contract</t>
        </is>
      </c>
      <c r="I1432" t="inlineStr">
        <is>
          <t>Refiner</t>
        </is>
      </c>
      <c r="J1432" t="inlineStr">
        <is>
          <t>Ruhi Shaikh</t>
        </is>
      </c>
      <c r="K1432" s="70" t="n">
        <v>557940</v>
      </c>
      <c r="L1432" s="71" t="n">
        <v>83.61</v>
      </c>
      <c r="M1432" s="71" t="n">
        <v>46649363.4</v>
      </c>
      <c r="N1432" s="71" t="n">
        <v>0</v>
      </c>
      <c r="O1432" s="71" t="n">
        <v>46649363.4</v>
      </c>
      <c r="P1432" s="71" t="n">
        <v>9880434.539999999</v>
      </c>
      <c r="Q1432" s="71" t="n">
        <v>36768928.86</v>
      </c>
      <c r="R1432" t="inlineStr">
        <is>
          <t>Crude</t>
        </is>
      </c>
      <c r="S1432" t="inlineStr">
        <is>
          <t>Yes</t>
        </is>
      </c>
      <c r="T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SA101424</t>
        </is>
      </c>
      <c r="B1433" s="68" t="n">
        <v>45865</v>
      </c>
      <c r="C1433" s="69" t="n">
        <v>2025</v>
      </c>
      <c r="D1433" t="inlineStr">
        <is>
          <t>Jul</t>
        </is>
      </c>
      <c r="E1433" t="inlineStr">
        <is>
          <t>Asia</t>
        </is>
      </c>
      <c r="F1433" t="inlineStr">
        <is>
          <t>China</t>
        </is>
      </c>
      <c r="G1433" t="inlineStr">
        <is>
          <t>Arab Light</t>
        </is>
      </c>
      <c r="H1433" t="inlineStr">
        <is>
          <t>Term contract</t>
        </is>
      </c>
      <c r="I1433" t="inlineStr">
        <is>
          <t>National oil company</t>
        </is>
      </c>
      <c r="J1433" t="inlineStr">
        <is>
          <t>Hiroshi Tanaka</t>
        </is>
      </c>
      <c r="K1433" s="70" t="n">
        <v>382500</v>
      </c>
      <c r="L1433" s="71" t="n">
        <v>82.8</v>
      </c>
      <c r="M1433" s="71" t="n">
        <v>31671000</v>
      </c>
      <c r="N1433" s="71" t="n">
        <v>0</v>
      </c>
      <c r="O1433" s="71" t="n">
        <v>31671000</v>
      </c>
      <c r="P1433" s="71" t="n">
        <v>6944149.57</v>
      </c>
      <c r="Q1433" s="71" t="n">
        <v>24726850.43</v>
      </c>
      <c r="R1433" t="inlineStr">
        <is>
          <t>Crude</t>
        </is>
      </c>
      <c r="S1433" t="inlineStr">
        <is>
          <t>Yes</t>
        </is>
      </c>
      <c r="T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SA101425</t>
        </is>
      </c>
      <c r="B1434" s="68" t="n">
        <v>45865</v>
      </c>
      <c r="C1434" s="69" t="n">
        <v>2025</v>
      </c>
      <c r="D1434" t="inlineStr">
        <is>
          <t>Jul</t>
        </is>
      </c>
      <c r="E1434" t="inlineStr">
        <is>
          <t>Asia</t>
        </is>
      </c>
      <c r="F1434" t="inlineStr">
        <is>
          <t>India</t>
        </is>
      </c>
      <c r="G1434" t="inlineStr">
        <is>
          <t>Gasoline</t>
        </is>
      </c>
      <c r="H1434" t="inlineStr">
        <is>
          <t>Term contract</t>
        </is>
      </c>
      <c r="I1434" t="inlineStr">
        <is>
          <t>Refiner</t>
        </is>
      </c>
      <c r="J1434" t="inlineStr">
        <is>
          <t>Kofi Mensah</t>
        </is>
      </c>
      <c r="K1434" s="70" t="n">
        <v>584460</v>
      </c>
      <c r="L1434" s="71" t="n">
        <v>89.26000000000001</v>
      </c>
      <c r="M1434" s="71" t="n">
        <v>52168899.6</v>
      </c>
      <c r="N1434" s="71" t="n">
        <v>1043377.99</v>
      </c>
      <c r="O1434" s="71" t="n">
        <v>51125521.61</v>
      </c>
      <c r="P1434" s="71" t="n">
        <v>39916135.1</v>
      </c>
      <c r="Q1434" s="71" t="n">
        <v>11209386.51</v>
      </c>
      <c r="R1434" t="inlineStr">
        <is>
          <t>Refined</t>
        </is>
      </c>
      <c r="S1434" t="inlineStr">
        <is>
          <t>Yes</t>
        </is>
      </c>
      <c r="T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SA101426</t>
        </is>
      </c>
      <c r="B1435" s="68" t="n">
        <v>45865</v>
      </c>
      <c r="C1435" s="69" t="n">
        <v>2025</v>
      </c>
      <c r="D1435" t="inlineStr">
        <is>
          <t>Jul</t>
        </is>
      </c>
      <c r="E1435" t="inlineStr">
        <is>
          <t>Europe</t>
        </is>
      </c>
      <c r="F1435" t="inlineStr">
        <is>
          <t>Italy</t>
        </is>
      </c>
      <c r="G1435" t="inlineStr">
        <is>
          <t>Arab Light</t>
        </is>
      </c>
      <c r="H1435" t="inlineStr">
        <is>
          <t>Spot</t>
        </is>
      </c>
      <c r="I1435" t="inlineStr">
        <is>
          <t>Refiner</t>
        </is>
      </c>
      <c r="J1435" t="inlineStr">
        <is>
          <t>Kofi Mensah</t>
        </is>
      </c>
      <c r="K1435" s="70" t="n">
        <v>1806420</v>
      </c>
      <c r="L1435" s="71" t="n">
        <v>76.59</v>
      </c>
      <c r="M1435" s="71" t="n">
        <v>138353707.8</v>
      </c>
      <c r="N1435" s="71" t="n">
        <v>0</v>
      </c>
      <c r="O1435" s="71" t="n">
        <v>138353707.8</v>
      </c>
      <c r="P1435" s="71" t="n">
        <v>33787424.21</v>
      </c>
      <c r="Q1435" s="71" t="n">
        <v>104566283.59</v>
      </c>
      <c r="R1435" t="inlineStr">
        <is>
          <t>Crude</t>
        </is>
      </c>
      <c r="S1435" t="inlineStr">
        <is>
          <t>Yes</t>
        </is>
      </c>
      <c r="T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SA101427</t>
        </is>
      </c>
      <c r="B1436" s="68" t="n">
        <v>45865</v>
      </c>
      <c r="C1436" s="69" t="n">
        <v>2025</v>
      </c>
      <c r="D1436" t="inlineStr">
        <is>
          <t>Jul</t>
        </is>
      </c>
      <c r="E1436" t="inlineStr">
        <is>
          <t>Asia</t>
        </is>
      </c>
      <c r="F1436" t="inlineStr">
        <is>
          <t>South Korea</t>
        </is>
      </c>
      <c r="G1436" t="inlineStr">
        <is>
          <t>Arab Heavy</t>
        </is>
      </c>
      <c r="H1436" t="inlineStr">
        <is>
          <t>Term contract</t>
        </is>
      </c>
      <c r="I1436" t="inlineStr">
        <is>
          <t>Refiner</t>
        </is>
      </c>
      <c r="J1436" t="inlineStr">
        <is>
          <t>Noah Smith</t>
        </is>
      </c>
      <c r="K1436" s="70" t="n">
        <v>406980</v>
      </c>
      <c r="L1436" s="71" t="n">
        <v>81.64</v>
      </c>
      <c r="M1436" s="71" t="n">
        <v>33225847.2</v>
      </c>
      <c r="N1436" s="71" t="n">
        <v>0</v>
      </c>
      <c r="O1436" s="71" t="n">
        <v>33225847.2</v>
      </c>
      <c r="P1436" s="71" t="n">
        <v>7453306.19</v>
      </c>
      <c r="Q1436" s="71" t="n">
        <v>25772541.01</v>
      </c>
      <c r="R1436" t="inlineStr">
        <is>
          <t>Crude</t>
        </is>
      </c>
      <c r="S1436" t="inlineStr">
        <is>
          <t>Yes</t>
        </is>
      </c>
      <c r="T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SA101428</t>
        </is>
      </c>
      <c r="B1437" s="68" t="n">
        <v>45866</v>
      </c>
      <c r="C1437" s="69" t="n">
        <v>2025</v>
      </c>
      <c r="D1437" t="inlineStr">
        <is>
          <t>Jul</t>
        </is>
      </c>
      <c r="E1437" t="inlineStr">
        <is>
          <t>Asia</t>
        </is>
      </c>
      <c r="F1437" t="inlineStr">
        <is>
          <t>Japan</t>
        </is>
      </c>
      <c r="G1437" t="inlineStr">
        <is>
          <t>Arab Medium</t>
        </is>
      </c>
      <c r="H1437" t="inlineStr">
        <is>
          <t>Term contract</t>
        </is>
      </c>
      <c r="I1437" t="inlineStr">
        <is>
          <t>National oil company</t>
        </is>
      </c>
      <c r="J1437" t="inlineStr">
        <is>
          <t>Olivia Brown</t>
        </is>
      </c>
      <c r="K1437" s="70" t="n">
        <v>1010820</v>
      </c>
      <c r="L1437" s="71" t="n">
        <v>87.34999999999999</v>
      </c>
      <c r="M1437" s="71" t="n">
        <v>88295127</v>
      </c>
      <c r="N1437" s="71" t="n">
        <v>0</v>
      </c>
      <c r="O1437" s="71" t="n">
        <v>88295127</v>
      </c>
      <c r="P1437" s="71" t="n">
        <v>17449079.46</v>
      </c>
      <c r="Q1437" s="71" t="n">
        <v>70846047.54000001</v>
      </c>
      <c r="R1437" t="inlineStr">
        <is>
          <t>Crude</t>
        </is>
      </c>
      <c r="S1437" t="inlineStr">
        <is>
          <t>Yes</t>
        </is>
      </c>
      <c r="T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SA101429</t>
        </is>
      </c>
      <c r="B1438" s="68" t="n">
        <v>45866</v>
      </c>
      <c r="C1438" s="69" t="n">
        <v>2025</v>
      </c>
      <c r="D1438" t="inlineStr">
        <is>
          <t>Jul</t>
        </is>
      </c>
      <c r="E1438" t="inlineStr">
        <is>
          <t>Middle East</t>
        </is>
      </c>
      <c r="F1438" t="inlineStr">
        <is>
          <t>Bahrain</t>
        </is>
      </c>
      <c r="G1438" t="inlineStr">
        <is>
          <t>Diesel</t>
        </is>
      </c>
      <c r="H1438" t="inlineStr">
        <is>
          <t>Term contract</t>
        </is>
      </c>
      <c r="I1438" t="inlineStr">
        <is>
          <t>Refiner</t>
        </is>
      </c>
      <c r="J1438" t="inlineStr">
        <is>
          <t>Wei Chen</t>
        </is>
      </c>
      <c r="K1438" s="70" t="n">
        <v>289680</v>
      </c>
      <c r="L1438" s="71" t="n">
        <v>105.15</v>
      </c>
      <c r="M1438" s="71" t="n">
        <v>30459852</v>
      </c>
      <c r="N1438" s="71" t="n">
        <v>609197.04</v>
      </c>
      <c r="O1438" s="71" t="n">
        <v>29850654.96</v>
      </c>
      <c r="P1438" s="71" t="n">
        <v>20179829.3</v>
      </c>
      <c r="Q1438" s="71" t="n">
        <v>9670825.66</v>
      </c>
      <c r="R1438" t="inlineStr">
        <is>
          <t>Refined</t>
        </is>
      </c>
      <c r="S1438" t="inlineStr">
        <is>
          <t>Yes</t>
        </is>
      </c>
      <c r="T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SA101430</t>
        </is>
      </c>
      <c r="B1439" s="68" t="n">
        <v>45866</v>
      </c>
      <c r="C1439" s="69" t="n">
        <v>2025</v>
      </c>
      <c r="D1439" t="inlineStr">
        <is>
          <t>Jul</t>
        </is>
      </c>
      <c r="E1439" t="inlineStr">
        <is>
          <t>Asia</t>
        </is>
      </c>
      <c r="F1439" t="inlineStr">
        <is>
          <t>China</t>
        </is>
      </c>
      <c r="G1439" t="inlineStr">
        <is>
          <t>Arab Extra Light</t>
        </is>
      </c>
      <c r="H1439" t="inlineStr">
        <is>
          <t>Term contract</t>
        </is>
      </c>
      <c r="I1439" t="inlineStr">
        <is>
          <t>Refiner</t>
        </is>
      </c>
      <c r="J1439" t="inlineStr">
        <is>
          <t>Kofi Mensah</t>
        </is>
      </c>
      <c r="K1439" s="70" t="n">
        <v>1014900</v>
      </c>
      <c r="L1439" s="71" t="n">
        <v>79.83</v>
      </c>
      <c r="M1439" s="71" t="n">
        <v>81019467</v>
      </c>
      <c r="N1439" s="71" t="n">
        <v>0</v>
      </c>
      <c r="O1439" s="71" t="n">
        <v>81019467</v>
      </c>
      <c r="P1439" s="71" t="n">
        <v>18756760.14</v>
      </c>
      <c r="Q1439" s="71" t="n">
        <v>62262706.86</v>
      </c>
      <c r="R1439" t="inlineStr">
        <is>
          <t>Crude</t>
        </is>
      </c>
      <c r="S1439" t="inlineStr">
        <is>
          <t>Yes</t>
        </is>
      </c>
      <c r="T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SA101431</t>
        </is>
      </c>
      <c r="B1440" s="68" t="n">
        <v>45866</v>
      </c>
      <c r="C1440" s="69" t="n">
        <v>2025</v>
      </c>
      <c r="D1440" t="inlineStr">
        <is>
          <t>Jul</t>
        </is>
      </c>
      <c r="E1440" t="inlineStr">
        <is>
          <t>Asia</t>
        </is>
      </c>
      <c r="F1440" t="inlineStr">
        <is>
          <t>India</t>
        </is>
      </c>
      <c r="G1440" t="inlineStr">
        <is>
          <t>Jet fuel</t>
        </is>
      </c>
      <c r="H1440" t="inlineStr">
        <is>
          <t>Term contract</t>
        </is>
      </c>
      <c r="I1440" t="inlineStr">
        <is>
          <t>National oil company</t>
        </is>
      </c>
      <c r="J1440" t="inlineStr">
        <is>
          <t>Noah Smith</t>
        </is>
      </c>
      <c r="K1440" s="70" t="n">
        <v>476340</v>
      </c>
      <c r="L1440" s="71" t="n">
        <v>94.56</v>
      </c>
      <c r="M1440" s="71" t="n">
        <v>45042710.4</v>
      </c>
      <c r="N1440" s="71" t="n">
        <v>900854.21</v>
      </c>
      <c r="O1440" s="71" t="n">
        <v>44141856.19</v>
      </c>
      <c r="P1440" s="71" t="n">
        <v>34867225.86</v>
      </c>
      <c r="Q1440" s="71" t="n">
        <v>9274630.33</v>
      </c>
      <c r="R1440" t="inlineStr">
        <is>
          <t>Refined</t>
        </is>
      </c>
      <c r="S1440" t="inlineStr">
        <is>
          <t>Yes</t>
        </is>
      </c>
      <c r="T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SA101432</t>
        </is>
      </c>
      <c r="B1441" s="68" t="n">
        <v>45866</v>
      </c>
      <c r="C1441" s="69" t="n">
        <v>2025</v>
      </c>
      <c r="D1441" t="inlineStr">
        <is>
          <t>Jul</t>
        </is>
      </c>
      <c r="E1441" t="inlineStr">
        <is>
          <t>Asia</t>
        </is>
      </c>
      <c r="F1441" t="inlineStr">
        <is>
          <t>India</t>
        </is>
      </c>
      <c r="G1441" t="inlineStr">
        <is>
          <t>Arab Extra Light</t>
        </is>
      </c>
      <c r="H1441" t="inlineStr">
        <is>
          <t>Term contract</t>
        </is>
      </c>
      <c r="I1441" t="inlineStr">
        <is>
          <t>Refiner</t>
        </is>
      </c>
      <c r="J1441" t="inlineStr">
        <is>
          <t>Kofi Mensah</t>
        </is>
      </c>
      <c r="K1441" s="70" t="n">
        <v>1066920</v>
      </c>
      <c r="L1441" s="71" t="n">
        <v>84.53</v>
      </c>
      <c r="M1441" s="71" t="n">
        <v>90186747.59999999</v>
      </c>
      <c r="N1441" s="71" t="n">
        <v>1803734.95</v>
      </c>
      <c r="O1441" s="71" t="n">
        <v>88383012.65000001</v>
      </c>
      <c r="P1441" s="71" t="n">
        <v>20233119.93</v>
      </c>
      <c r="Q1441" s="71" t="n">
        <v>68149892.72</v>
      </c>
      <c r="R1441" t="inlineStr">
        <is>
          <t>Crude</t>
        </is>
      </c>
      <c r="S1441" t="inlineStr">
        <is>
          <t>Yes</t>
        </is>
      </c>
      <c r="T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SA101433</t>
        </is>
      </c>
      <c r="B1442" s="68" t="n">
        <v>45870</v>
      </c>
      <c r="C1442" s="69" t="n">
        <v>2025</v>
      </c>
      <c r="D1442" t="inlineStr">
        <is>
          <t>Aug</t>
        </is>
      </c>
      <c r="E1442" t="inlineStr">
        <is>
          <t>Middle East</t>
        </is>
      </c>
      <c r="F1442" t="inlineStr">
        <is>
          <t>Bahrain</t>
        </is>
      </c>
      <c r="G1442" t="inlineStr">
        <is>
          <t>Arab Light</t>
        </is>
      </c>
      <c r="H1442" t="inlineStr">
        <is>
          <t>Term contract</t>
        </is>
      </c>
      <c r="I1442" t="inlineStr">
        <is>
          <t>National oil company</t>
        </is>
      </c>
      <c r="J1442" t="inlineStr">
        <is>
          <t>Hiroshi Tanaka</t>
        </is>
      </c>
      <c r="K1442" s="70" t="n">
        <v>1838720</v>
      </c>
      <c r="L1442" s="71" t="n">
        <v>75.81</v>
      </c>
      <c r="M1442" s="71" t="n">
        <v>139393363.2</v>
      </c>
      <c r="N1442" s="71" t="n">
        <v>0</v>
      </c>
      <c r="O1442" s="71" t="n">
        <v>139393363.2</v>
      </c>
      <c r="P1442" s="71" t="n">
        <v>34299685.97</v>
      </c>
      <c r="Q1442" s="71" t="n">
        <v>105093677.23</v>
      </c>
      <c r="R1442" t="inlineStr">
        <is>
          <t>Crude</t>
        </is>
      </c>
      <c r="S1442" t="inlineStr">
        <is>
          <t>Yes</t>
        </is>
      </c>
      <c r="T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SA101434</t>
        </is>
      </c>
      <c r="B1443" s="68" t="n">
        <v>45870</v>
      </c>
      <c r="C1443" s="69" t="n">
        <v>2025</v>
      </c>
      <c r="D1443" t="inlineStr">
        <is>
          <t>Aug</t>
        </is>
      </c>
      <c r="E1443" t="inlineStr">
        <is>
          <t>Asia</t>
        </is>
      </c>
      <c r="F1443" t="inlineStr">
        <is>
          <t>South Korea</t>
        </is>
      </c>
      <c r="G1443" t="inlineStr">
        <is>
          <t>Arab Heavy</t>
        </is>
      </c>
      <c r="H1443" t="inlineStr">
        <is>
          <t>Spot</t>
        </is>
      </c>
      <c r="I1443" t="inlineStr">
        <is>
          <t>Refiner</t>
        </is>
      </c>
      <c r="J1443" t="inlineStr">
        <is>
          <t>Aisha Bello</t>
        </is>
      </c>
      <c r="K1443" s="70" t="n">
        <v>1092000</v>
      </c>
      <c r="L1443" s="71" t="n">
        <v>74.70999999999999</v>
      </c>
      <c r="M1443" s="71" t="n">
        <v>81583320</v>
      </c>
      <c r="N1443" s="71" t="n">
        <v>815833.2</v>
      </c>
      <c r="O1443" s="71" t="n">
        <v>80767486.8</v>
      </c>
      <c r="P1443" s="71" t="n">
        <v>19118862.05</v>
      </c>
      <c r="Q1443" s="71" t="n">
        <v>61648624.75</v>
      </c>
      <c r="R1443" t="inlineStr">
        <is>
          <t>Crude</t>
        </is>
      </c>
      <c r="S1443" t="inlineStr">
        <is>
          <t>Yes</t>
        </is>
      </c>
      <c r="T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SA101435</t>
        </is>
      </c>
      <c r="B1444" s="68" t="n">
        <v>45870</v>
      </c>
      <c r="C1444" s="69" t="n">
        <v>2025</v>
      </c>
      <c r="D1444" t="inlineStr">
        <is>
          <t>Aug</t>
        </is>
      </c>
      <c r="E1444" t="inlineStr">
        <is>
          <t>Europe</t>
        </is>
      </c>
      <c r="F1444" t="inlineStr">
        <is>
          <t>Netherlands</t>
        </is>
      </c>
      <c r="G1444" t="inlineStr">
        <is>
          <t>Arab Heavy</t>
        </is>
      </c>
      <c r="H1444" t="inlineStr">
        <is>
          <t>Term contract</t>
        </is>
      </c>
      <c r="I1444" t="inlineStr">
        <is>
          <t>Refiner</t>
        </is>
      </c>
      <c r="J1444" t="inlineStr">
        <is>
          <t>Lucas Martin</t>
        </is>
      </c>
      <c r="K1444" s="70" t="n">
        <v>1661920</v>
      </c>
      <c r="L1444" s="71" t="n">
        <v>76.01000000000001</v>
      </c>
      <c r="M1444" s="71" t="n">
        <v>126322539.2</v>
      </c>
      <c r="N1444" s="71" t="n">
        <v>1263225.39</v>
      </c>
      <c r="O1444" s="71" t="n">
        <v>125059313.81</v>
      </c>
      <c r="P1444" s="71" t="n">
        <v>29190265.05</v>
      </c>
      <c r="Q1444" s="71" t="n">
        <v>95869048.76000001</v>
      </c>
      <c r="R1444" t="inlineStr">
        <is>
          <t>Crude</t>
        </is>
      </c>
      <c r="S1444" t="inlineStr">
        <is>
          <t>Yes</t>
        </is>
      </c>
      <c r="T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SA101436</t>
        </is>
      </c>
      <c r="B1445" s="68" t="n">
        <v>45870</v>
      </c>
      <c r="C1445" s="69" t="n">
        <v>2025</v>
      </c>
      <c r="D1445" t="inlineStr">
        <is>
          <t>Aug</t>
        </is>
      </c>
      <c r="E1445" t="inlineStr">
        <is>
          <t>Asia</t>
        </is>
      </c>
      <c r="F1445" t="inlineStr">
        <is>
          <t>China</t>
        </is>
      </c>
      <c r="G1445" t="inlineStr">
        <is>
          <t>Arab Heavy</t>
        </is>
      </c>
      <c r="H1445" t="inlineStr">
        <is>
          <t>Term contract</t>
        </is>
      </c>
      <c r="I1445" t="inlineStr">
        <is>
          <t>Refiner</t>
        </is>
      </c>
      <c r="J1445" t="inlineStr">
        <is>
          <t>Yuki Sato</t>
        </is>
      </c>
      <c r="K1445" s="70" t="n">
        <v>2044640</v>
      </c>
      <c r="L1445" s="71" t="n">
        <v>79.03</v>
      </c>
      <c r="M1445" s="71" t="n">
        <v>161587899.2</v>
      </c>
      <c r="N1445" s="71" t="n">
        <v>1615878.99</v>
      </c>
      <c r="O1445" s="71" t="n">
        <v>159972020.21</v>
      </c>
      <c r="P1445" s="71" t="n">
        <v>35891099.04</v>
      </c>
      <c r="Q1445" s="71" t="n">
        <v>124080921.17</v>
      </c>
      <c r="R1445" t="inlineStr">
        <is>
          <t>Crude</t>
        </is>
      </c>
      <c r="S1445" t="inlineStr">
        <is>
          <t>Yes</t>
        </is>
      </c>
      <c r="T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SA101437</t>
        </is>
      </c>
      <c r="B1446" s="68" t="n">
        <v>45870</v>
      </c>
      <c r="C1446" s="69" t="n">
        <v>2025</v>
      </c>
      <c r="D1446" t="inlineStr">
        <is>
          <t>Aug</t>
        </is>
      </c>
      <c r="E1446" t="inlineStr">
        <is>
          <t>Asia</t>
        </is>
      </c>
      <c r="F1446" t="inlineStr">
        <is>
          <t>China</t>
        </is>
      </c>
      <c r="G1446" t="inlineStr">
        <is>
          <t>Arab Extra Light</t>
        </is>
      </c>
      <c r="H1446" t="inlineStr">
        <is>
          <t>Spot</t>
        </is>
      </c>
      <c r="I1446" t="inlineStr">
        <is>
          <t>National oil company</t>
        </is>
      </c>
      <c r="J1446" t="inlineStr">
        <is>
          <t>Yuki Sato</t>
        </is>
      </c>
      <c r="K1446" s="70" t="n">
        <v>387920</v>
      </c>
      <c r="L1446" s="71" t="n">
        <v>92.01000000000001</v>
      </c>
      <c r="M1446" s="71" t="n">
        <v>35692519.2</v>
      </c>
      <c r="N1446" s="71" t="n">
        <v>0</v>
      </c>
      <c r="O1446" s="71" t="n">
        <v>35692519.2</v>
      </c>
      <c r="P1446" s="71" t="n">
        <v>6955987.5</v>
      </c>
      <c r="Q1446" s="71" t="n">
        <v>28736531.7</v>
      </c>
      <c r="R1446" t="inlineStr">
        <is>
          <t>Crude</t>
        </is>
      </c>
      <c r="S1446" t="inlineStr">
        <is>
          <t>Yes</t>
        </is>
      </c>
      <c r="T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SA101438</t>
        </is>
      </c>
      <c r="B1447" s="68" t="n">
        <v>45870</v>
      </c>
      <c r="C1447" s="69" t="n">
        <v>2025</v>
      </c>
      <c r="D1447" t="inlineStr">
        <is>
          <t>Aug</t>
        </is>
      </c>
      <c r="E1447" t="inlineStr">
        <is>
          <t>Asia</t>
        </is>
      </c>
      <c r="F1447" t="inlineStr">
        <is>
          <t>China</t>
        </is>
      </c>
      <c r="G1447" t="inlineStr">
        <is>
          <t>Arab Light</t>
        </is>
      </c>
      <c r="H1447" t="inlineStr">
        <is>
          <t>Term contract</t>
        </is>
      </c>
      <c r="I1447" t="inlineStr">
        <is>
          <t>National oil company</t>
        </is>
      </c>
      <c r="J1447" t="inlineStr">
        <is>
          <t>Fatima Al-Saud</t>
        </is>
      </c>
      <c r="K1447" s="70" t="n">
        <v>1382160</v>
      </c>
      <c r="L1447" s="71" t="n">
        <v>89.52</v>
      </c>
      <c r="M1447" s="71" t="n">
        <v>123730963.2</v>
      </c>
      <c r="N1447" s="71" t="n">
        <v>2474619.26</v>
      </c>
      <c r="O1447" s="71" t="n">
        <v>121256343.94</v>
      </c>
      <c r="P1447" s="71" t="n">
        <v>25446581.18</v>
      </c>
      <c r="Q1447" s="71" t="n">
        <v>95809762.76000001</v>
      </c>
      <c r="R1447" t="inlineStr">
        <is>
          <t>Crude</t>
        </is>
      </c>
      <c r="S1447" t="inlineStr">
        <is>
          <t>Yes</t>
        </is>
      </c>
      <c r="T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SA101439</t>
        </is>
      </c>
      <c r="B1448" s="68" t="n">
        <v>45870</v>
      </c>
      <c r="C1448" s="69" t="n">
        <v>2025</v>
      </c>
      <c r="D1448" t="inlineStr">
        <is>
          <t>Aug</t>
        </is>
      </c>
      <c r="E1448" t="inlineStr">
        <is>
          <t>Europe</t>
        </is>
      </c>
      <c r="F1448" t="inlineStr">
        <is>
          <t>Italy</t>
        </is>
      </c>
      <c r="G1448" t="inlineStr">
        <is>
          <t>Arab Light</t>
        </is>
      </c>
      <c r="H1448" t="inlineStr">
        <is>
          <t>Term contract</t>
        </is>
      </c>
      <c r="I1448" t="inlineStr">
        <is>
          <t>Refiner</t>
        </is>
      </c>
      <c r="J1448" t="inlineStr">
        <is>
          <t>Lucas Martin</t>
        </is>
      </c>
      <c r="K1448" s="70" t="n">
        <v>2023840</v>
      </c>
      <c r="L1448" s="71" t="n">
        <v>78.16</v>
      </c>
      <c r="M1448" s="71" t="n">
        <v>158183334.4</v>
      </c>
      <c r="N1448" s="71" t="n">
        <v>0</v>
      </c>
      <c r="O1448" s="71" t="n">
        <v>158183334.4</v>
      </c>
      <c r="P1448" s="71" t="n">
        <v>37554039.24</v>
      </c>
      <c r="Q1448" s="71" t="n">
        <v>120629295.16</v>
      </c>
      <c r="R1448" t="inlineStr">
        <is>
          <t>Crude</t>
        </is>
      </c>
      <c r="S1448" t="inlineStr">
        <is>
          <t>Yes</t>
        </is>
      </c>
      <c r="T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SA101440</t>
        </is>
      </c>
      <c r="B1449" s="68" t="n">
        <v>45870</v>
      </c>
      <c r="C1449" s="69" t="n">
        <v>2025</v>
      </c>
      <c r="D1449" t="inlineStr">
        <is>
          <t>Aug</t>
        </is>
      </c>
      <c r="E1449" t="inlineStr">
        <is>
          <t>Europe</t>
        </is>
      </c>
      <c r="F1449" t="inlineStr">
        <is>
          <t>Netherlands</t>
        </is>
      </c>
      <c r="G1449" t="inlineStr">
        <is>
          <t>Arab Light</t>
        </is>
      </c>
      <c r="H1449" t="inlineStr">
        <is>
          <t>Term contract</t>
        </is>
      </c>
      <c r="I1449" t="inlineStr">
        <is>
          <t>Refiner</t>
        </is>
      </c>
      <c r="J1449" t="inlineStr">
        <is>
          <t>Wei Chen</t>
        </is>
      </c>
      <c r="K1449" s="70" t="n">
        <v>431600</v>
      </c>
      <c r="L1449" s="71" t="n">
        <v>81.77</v>
      </c>
      <c r="M1449" s="71" t="n">
        <v>35291932</v>
      </c>
      <c r="N1449" s="71" t="n">
        <v>0</v>
      </c>
      <c r="O1449" s="71" t="n">
        <v>35291932</v>
      </c>
      <c r="P1449" s="71" t="n">
        <v>7566910.22</v>
      </c>
      <c r="Q1449" s="71" t="n">
        <v>27725021.78</v>
      </c>
      <c r="R1449" t="inlineStr">
        <is>
          <t>Crude</t>
        </is>
      </c>
      <c r="S1449" t="inlineStr">
        <is>
          <t>Yes</t>
        </is>
      </c>
      <c r="T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SA101441</t>
        </is>
      </c>
      <c r="B1450" s="68" t="n">
        <v>45870</v>
      </c>
      <c r="C1450" s="69" t="n">
        <v>2025</v>
      </c>
      <c r="D1450" t="inlineStr">
        <is>
          <t>Aug</t>
        </is>
      </c>
      <c r="E1450" t="inlineStr">
        <is>
          <t>Asia</t>
        </is>
      </c>
      <c r="F1450" t="inlineStr">
        <is>
          <t>Japan</t>
        </is>
      </c>
      <c r="G1450" t="inlineStr">
        <is>
          <t>Diesel</t>
        </is>
      </c>
      <c r="H1450" t="inlineStr">
        <is>
          <t>Term contract</t>
        </is>
      </c>
      <c r="I1450" t="inlineStr">
        <is>
          <t>National oil company</t>
        </is>
      </c>
      <c r="J1450" t="inlineStr">
        <is>
          <t>Noah Smith</t>
        </is>
      </c>
      <c r="K1450" s="70" t="n">
        <v>163280</v>
      </c>
      <c r="L1450" s="71" t="n">
        <v>98.09999999999999</v>
      </c>
      <c r="M1450" s="71" t="n">
        <v>16017768</v>
      </c>
      <c r="N1450" s="71" t="n">
        <v>0</v>
      </c>
      <c r="O1450" s="71" t="n">
        <v>16017768</v>
      </c>
      <c r="P1450" s="71" t="n">
        <v>11738629.02</v>
      </c>
      <c r="Q1450" s="71" t="n">
        <v>4279138.98</v>
      </c>
      <c r="R1450" t="inlineStr">
        <is>
          <t>Refined</t>
        </is>
      </c>
      <c r="S1450" t="inlineStr">
        <is>
          <t>Yes</t>
        </is>
      </c>
      <c r="T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SA101442</t>
        </is>
      </c>
      <c r="B1451" s="68" t="n">
        <v>45870</v>
      </c>
      <c r="C1451" s="69" t="n">
        <v>2025</v>
      </c>
      <c r="D1451" t="inlineStr">
        <is>
          <t>Aug</t>
        </is>
      </c>
      <c r="E1451" t="inlineStr">
        <is>
          <t>Asia</t>
        </is>
      </c>
      <c r="F1451" t="inlineStr">
        <is>
          <t>China</t>
        </is>
      </c>
      <c r="G1451" t="inlineStr">
        <is>
          <t>Arab Heavy</t>
        </is>
      </c>
      <c r="H1451" t="inlineStr">
        <is>
          <t>Spot</t>
        </is>
      </c>
      <c r="I1451" t="inlineStr">
        <is>
          <t>Refiner</t>
        </is>
      </c>
      <c r="J1451" t="inlineStr">
        <is>
          <t>Aisha Bello</t>
        </is>
      </c>
      <c r="K1451" s="70" t="n">
        <v>1999920</v>
      </c>
      <c r="L1451" s="71" t="n">
        <v>84.45999999999999</v>
      </c>
      <c r="M1451" s="71" t="n">
        <v>168913243.2</v>
      </c>
      <c r="N1451" s="71" t="n">
        <v>0</v>
      </c>
      <c r="O1451" s="71" t="n">
        <v>168913243.2</v>
      </c>
      <c r="P1451" s="71" t="n">
        <v>35191721.89</v>
      </c>
      <c r="Q1451" s="71" t="n">
        <v>133721521.31</v>
      </c>
      <c r="R1451" t="inlineStr">
        <is>
          <t>Crude</t>
        </is>
      </c>
      <c r="S1451" t="inlineStr">
        <is>
          <t>Yes</t>
        </is>
      </c>
      <c r="T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SA101443</t>
        </is>
      </c>
      <c r="B1452" s="68" t="n">
        <v>45870</v>
      </c>
      <c r="C1452" s="69" t="n">
        <v>2025</v>
      </c>
      <c r="D1452" t="inlineStr">
        <is>
          <t>Aug</t>
        </is>
      </c>
      <c r="E1452" t="inlineStr">
        <is>
          <t>Asia</t>
        </is>
      </c>
      <c r="F1452" t="inlineStr">
        <is>
          <t>Japan</t>
        </is>
      </c>
      <c r="G1452" t="inlineStr">
        <is>
          <t>Arab Light</t>
        </is>
      </c>
      <c r="H1452" t="inlineStr">
        <is>
          <t>Spot</t>
        </is>
      </c>
      <c r="I1452" t="inlineStr">
        <is>
          <t>Trader</t>
        </is>
      </c>
      <c r="J1452" t="inlineStr">
        <is>
          <t>Ravindra Patil</t>
        </is>
      </c>
      <c r="K1452" s="70" t="n">
        <v>1293760</v>
      </c>
      <c r="L1452" s="71" t="n">
        <v>87.62</v>
      </c>
      <c r="M1452" s="71" t="n">
        <v>113359251.2</v>
      </c>
      <c r="N1452" s="71" t="n">
        <v>2267185.02</v>
      </c>
      <c r="O1452" s="71" t="n">
        <v>111092066.18</v>
      </c>
      <c r="P1452" s="71" t="n">
        <v>23784833.46</v>
      </c>
      <c r="Q1452" s="71" t="n">
        <v>87307232.72</v>
      </c>
      <c r="R1452" t="inlineStr">
        <is>
          <t>Crude</t>
        </is>
      </c>
      <c r="S1452" t="inlineStr">
        <is>
          <t>Yes</t>
        </is>
      </c>
      <c r="T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SA101444</t>
        </is>
      </c>
      <c r="B1453" s="68" t="n">
        <v>45871</v>
      </c>
      <c r="C1453" s="69" t="n">
        <v>2025</v>
      </c>
      <c r="D1453" t="inlineStr">
        <is>
          <t>Aug</t>
        </is>
      </c>
      <c r="E1453" t="inlineStr">
        <is>
          <t>Europe</t>
        </is>
      </c>
      <c r="F1453" t="inlineStr">
        <is>
          <t>Netherlands</t>
        </is>
      </c>
      <c r="G1453" t="inlineStr">
        <is>
          <t>Arab Light</t>
        </is>
      </c>
      <c r="H1453" t="inlineStr">
        <is>
          <t>Term contract</t>
        </is>
      </c>
      <c r="I1453" t="inlineStr">
        <is>
          <t>Refiner</t>
        </is>
      </c>
      <c r="J1453" t="inlineStr">
        <is>
          <t>Ravindra Patil</t>
        </is>
      </c>
      <c r="K1453" s="70" t="n">
        <v>1175200</v>
      </c>
      <c r="L1453" s="71" t="n">
        <v>76.41</v>
      </c>
      <c r="M1453" s="71" t="n">
        <v>89797032</v>
      </c>
      <c r="N1453" s="71" t="n">
        <v>0</v>
      </c>
      <c r="O1453" s="71" t="n">
        <v>89797032</v>
      </c>
      <c r="P1453" s="71" t="n">
        <v>21589486.78</v>
      </c>
      <c r="Q1453" s="71" t="n">
        <v>68207545.22</v>
      </c>
      <c r="R1453" t="inlineStr">
        <is>
          <t>Crude</t>
        </is>
      </c>
      <c r="S1453" t="inlineStr">
        <is>
          <t>Yes</t>
        </is>
      </c>
      <c r="T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SA101445</t>
        </is>
      </c>
      <c r="B1454" s="68" t="n">
        <v>45871</v>
      </c>
      <c r="C1454" s="69" t="n">
        <v>2025</v>
      </c>
      <c r="D1454" t="inlineStr">
        <is>
          <t>Aug</t>
        </is>
      </c>
      <c r="E1454" t="inlineStr">
        <is>
          <t>Asia</t>
        </is>
      </c>
      <c r="F1454" t="inlineStr">
        <is>
          <t>Japan</t>
        </is>
      </c>
      <c r="G1454" t="inlineStr">
        <is>
          <t>Arab Light</t>
        </is>
      </c>
      <c r="H1454" t="inlineStr">
        <is>
          <t>Term contract</t>
        </is>
      </c>
      <c r="I1454" t="inlineStr">
        <is>
          <t>National oil company</t>
        </is>
      </c>
      <c r="J1454" t="inlineStr">
        <is>
          <t>Amir Khan</t>
        </is>
      </c>
      <c r="K1454" s="70" t="n">
        <v>1197040</v>
      </c>
      <c r="L1454" s="71" t="n">
        <v>85.06</v>
      </c>
      <c r="M1454" s="71" t="n">
        <v>101820222.4</v>
      </c>
      <c r="N1454" s="71" t="n">
        <v>2036404.45</v>
      </c>
      <c r="O1454" s="71" t="n">
        <v>99783817.95</v>
      </c>
      <c r="P1454" s="71" t="n">
        <v>21265680.93</v>
      </c>
      <c r="Q1454" s="71" t="n">
        <v>78518137.02</v>
      </c>
      <c r="R1454" t="inlineStr">
        <is>
          <t>Crude</t>
        </is>
      </c>
      <c r="S1454" t="inlineStr">
        <is>
          <t>Yes</t>
        </is>
      </c>
      <c r="T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SA101446</t>
        </is>
      </c>
      <c r="B1455" s="68" t="n">
        <v>45871</v>
      </c>
      <c r="C1455" s="69" t="n">
        <v>2025</v>
      </c>
      <c r="D1455" t="inlineStr">
        <is>
          <t>Aug</t>
        </is>
      </c>
      <c r="E1455" t="inlineStr">
        <is>
          <t>Middle East</t>
        </is>
      </c>
      <c r="F1455" t="inlineStr">
        <is>
          <t>UAE</t>
        </is>
      </c>
      <c r="G1455" t="inlineStr">
        <is>
          <t>Arab Medium</t>
        </is>
      </c>
      <c r="H1455" t="inlineStr">
        <is>
          <t>Term contract</t>
        </is>
      </c>
      <c r="I1455" t="inlineStr">
        <is>
          <t>Refiner</t>
        </is>
      </c>
      <c r="J1455" t="inlineStr">
        <is>
          <t>Omar Haddad</t>
        </is>
      </c>
      <c r="K1455" s="70" t="n">
        <v>1260480</v>
      </c>
      <c r="L1455" s="71" t="n">
        <v>76.56999999999999</v>
      </c>
      <c r="M1455" s="71" t="n">
        <v>96514953.59999999</v>
      </c>
      <c r="N1455" s="71" t="n">
        <v>1930299.07</v>
      </c>
      <c r="O1455" s="71" t="n">
        <v>94584654.53</v>
      </c>
      <c r="P1455" s="71" t="n">
        <v>21810361.29</v>
      </c>
      <c r="Q1455" s="71" t="n">
        <v>72774293.23999999</v>
      </c>
      <c r="R1455" t="inlineStr">
        <is>
          <t>Crude</t>
        </is>
      </c>
      <c r="S1455" t="inlineStr">
        <is>
          <t>Yes</t>
        </is>
      </c>
      <c r="T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SA101447</t>
        </is>
      </c>
      <c r="B1456" s="68" t="n">
        <v>45871</v>
      </c>
      <c r="C1456" s="69" t="n">
        <v>2025</v>
      </c>
      <c r="D1456" t="inlineStr">
        <is>
          <t>Aug</t>
        </is>
      </c>
      <c r="E1456" t="inlineStr">
        <is>
          <t>Middle East</t>
        </is>
      </c>
      <c r="F1456" t="inlineStr">
        <is>
          <t>UAE</t>
        </is>
      </c>
      <c r="G1456" t="inlineStr">
        <is>
          <t>Gasoline</t>
        </is>
      </c>
      <c r="H1456" t="inlineStr">
        <is>
          <t>Term contract</t>
        </is>
      </c>
      <c r="I1456" t="inlineStr">
        <is>
          <t>Refiner</t>
        </is>
      </c>
      <c r="J1456" t="inlineStr">
        <is>
          <t>Ravindra Patil</t>
        </is>
      </c>
      <c r="K1456" s="70" t="n">
        <v>123760</v>
      </c>
      <c r="L1456" s="71" t="n">
        <v>92.67</v>
      </c>
      <c r="M1456" s="71" t="n">
        <v>11468839.2</v>
      </c>
      <c r="N1456" s="71" t="n">
        <v>114688.39</v>
      </c>
      <c r="O1456" s="71" t="n">
        <v>11354150.81</v>
      </c>
      <c r="P1456" s="71" t="n">
        <v>8918226.609999999</v>
      </c>
      <c r="Q1456" s="71" t="n">
        <v>2435924.2</v>
      </c>
      <c r="R1456" t="inlineStr">
        <is>
          <t>Refined</t>
        </is>
      </c>
      <c r="S1456" t="inlineStr">
        <is>
          <t>Yes</t>
        </is>
      </c>
      <c r="T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SA101448</t>
        </is>
      </c>
      <c r="B1457" s="68" t="n">
        <v>45871</v>
      </c>
      <c r="C1457" s="69" t="n">
        <v>2025</v>
      </c>
      <c r="D1457" t="inlineStr">
        <is>
          <t>Aug</t>
        </is>
      </c>
      <c r="E1457" t="inlineStr">
        <is>
          <t>Europe</t>
        </is>
      </c>
      <c r="F1457" t="inlineStr">
        <is>
          <t>France</t>
        </is>
      </c>
      <c r="G1457" t="inlineStr">
        <is>
          <t>Arab Light</t>
        </is>
      </c>
      <c r="H1457" t="inlineStr">
        <is>
          <t>Term contract</t>
        </is>
      </c>
      <c r="I1457" t="inlineStr">
        <is>
          <t>Trader</t>
        </is>
      </c>
      <c r="J1457" t="inlineStr">
        <is>
          <t>Lucas Martin</t>
        </is>
      </c>
      <c r="K1457" s="70" t="n">
        <v>896480</v>
      </c>
      <c r="L1457" s="71" t="n">
        <v>74.11</v>
      </c>
      <c r="M1457" s="71" t="n">
        <v>66438132.8</v>
      </c>
      <c r="N1457" s="71" t="n">
        <v>0</v>
      </c>
      <c r="O1457" s="71" t="n">
        <v>66438132.8</v>
      </c>
      <c r="P1457" s="71" t="n">
        <v>15921703.59</v>
      </c>
      <c r="Q1457" s="71" t="n">
        <v>50516429.21</v>
      </c>
      <c r="R1457" t="inlineStr">
        <is>
          <t>Crude</t>
        </is>
      </c>
      <c r="S1457" t="inlineStr">
        <is>
          <t>Yes</t>
        </is>
      </c>
      <c r="T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SA101449</t>
        </is>
      </c>
      <c r="B1458" s="68" t="n">
        <v>45872</v>
      </c>
      <c r="C1458" s="69" t="n">
        <v>2025</v>
      </c>
      <c r="D1458" t="inlineStr">
        <is>
          <t>Aug</t>
        </is>
      </c>
      <c r="E1458" t="inlineStr">
        <is>
          <t>Middle East</t>
        </is>
      </c>
      <c r="F1458" t="inlineStr">
        <is>
          <t>Saudi Arabia</t>
        </is>
      </c>
      <c r="G1458" t="inlineStr">
        <is>
          <t>Diesel</t>
        </is>
      </c>
      <c r="H1458" t="inlineStr">
        <is>
          <t>Domestic</t>
        </is>
      </c>
      <c r="I1458" t="inlineStr">
        <is>
          <t>Refiner</t>
        </is>
      </c>
      <c r="J1458" t="inlineStr">
        <is>
          <t>Liam O'Brien</t>
        </is>
      </c>
      <c r="K1458" s="70" t="n">
        <v>482560</v>
      </c>
      <c r="L1458" s="71" t="n">
        <v>92.48</v>
      </c>
      <c r="M1458" s="71" t="n">
        <v>44627148.8</v>
      </c>
      <c r="N1458" s="71" t="n">
        <v>446271.49</v>
      </c>
      <c r="O1458" s="71" t="n">
        <v>44180877.31</v>
      </c>
      <c r="P1458" s="71" t="n">
        <v>33205115.6</v>
      </c>
      <c r="Q1458" s="71" t="n">
        <v>10975761.71</v>
      </c>
      <c r="R1458" t="inlineStr">
        <is>
          <t>Refined</t>
        </is>
      </c>
      <c r="S1458" t="inlineStr">
        <is>
          <t>No</t>
        </is>
      </c>
      <c r="T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SA101450</t>
        </is>
      </c>
      <c r="B1459" s="68" t="n">
        <v>45872</v>
      </c>
      <c r="C1459" s="69" t="n">
        <v>2025</v>
      </c>
      <c r="D1459" t="inlineStr">
        <is>
          <t>Aug</t>
        </is>
      </c>
      <c r="E1459" t="inlineStr">
        <is>
          <t>Europe</t>
        </is>
      </c>
      <c r="F1459" t="inlineStr">
        <is>
          <t>Netherlands</t>
        </is>
      </c>
      <c r="G1459" t="inlineStr">
        <is>
          <t>Arab Light</t>
        </is>
      </c>
      <c r="H1459" t="inlineStr">
        <is>
          <t>Spot</t>
        </is>
      </c>
      <c r="I1459" t="inlineStr">
        <is>
          <t>Refiner</t>
        </is>
      </c>
      <c r="J1459" t="inlineStr">
        <is>
          <t>Wei Chen</t>
        </is>
      </c>
      <c r="K1459" s="70" t="n">
        <v>826800</v>
      </c>
      <c r="L1459" s="71" t="n">
        <v>79.98</v>
      </c>
      <c r="M1459" s="71" t="n">
        <v>66127464</v>
      </c>
      <c r="N1459" s="71" t="n">
        <v>0</v>
      </c>
      <c r="O1459" s="71" t="n">
        <v>66127464</v>
      </c>
      <c r="P1459" s="71" t="n">
        <v>14962133.05</v>
      </c>
      <c r="Q1459" s="71" t="n">
        <v>51165330.95</v>
      </c>
      <c r="R1459" t="inlineStr">
        <is>
          <t>Crude</t>
        </is>
      </c>
      <c r="S1459" t="inlineStr">
        <is>
          <t>Yes</t>
        </is>
      </c>
      <c r="T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SA101451</t>
        </is>
      </c>
      <c r="B1460" s="68" t="n">
        <v>45872</v>
      </c>
      <c r="C1460" s="69" t="n">
        <v>2025</v>
      </c>
      <c r="D1460" t="inlineStr">
        <is>
          <t>Aug</t>
        </is>
      </c>
      <c r="E1460" t="inlineStr">
        <is>
          <t>Europe</t>
        </is>
      </c>
      <c r="F1460" t="inlineStr">
        <is>
          <t>Italy</t>
        </is>
      </c>
      <c r="G1460" t="inlineStr">
        <is>
          <t>Diesel</t>
        </is>
      </c>
      <c r="H1460" t="inlineStr">
        <is>
          <t>Spot</t>
        </is>
      </c>
      <c r="I1460" t="inlineStr">
        <is>
          <t>Trader</t>
        </is>
      </c>
      <c r="J1460" t="inlineStr">
        <is>
          <t>Arjun Mehta</t>
        </is>
      </c>
      <c r="K1460" s="70" t="n">
        <v>514800</v>
      </c>
      <c r="L1460" s="71" t="n">
        <v>102.41</v>
      </c>
      <c r="M1460" s="71" t="n">
        <v>52720668</v>
      </c>
      <c r="N1460" s="71" t="n">
        <v>0</v>
      </c>
      <c r="O1460" s="71" t="n">
        <v>52720668</v>
      </c>
      <c r="P1460" s="71" t="n">
        <v>36757431.42</v>
      </c>
      <c r="Q1460" s="71" t="n">
        <v>15963236.58</v>
      </c>
      <c r="R1460" t="inlineStr">
        <is>
          <t>Refined</t>
        </is>
      </c>
      <c r="S1460" t="inlineStr">
        <is>
          <t>Yes</t>
        </is>
      </c>
      <c r="T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SA101452</t>
        </is>
      </c>
      <c r="B1461" s="68" t="n">
        <v>45872</v>
      </c>
      <c r="C1461" s="69" t="n">
        <v>2025</v>
      </c>
      <c r="D1461" t="inlineStr">
        <is>
          <t>Aug</t>
        </is>
      </c>
      <c r="E1461" t="inlineStr">
        <is>
          <t>Europe</t>
        </is>
      </c>
      <c r="F1461" t="inlineStr">
        <is>
          <t>France</t>
        </is>
      </c>
      <c r="G1461" t="inlineStr">
        <is>
          <t>Diesel</t>
        </is>
      </c>
      <c r="H1461" t="inlineStr">
        <is>
          <t>Term contract</t>
        </is>
      </c>
      <c r="I1461" t="inlineStr">
        <is>
          <t>Trader</t>
        </is>
      </c>
      <c r="J1461" t="inlineStr">
        <is>
          <t>Noah Smith</t>
        </is>
      </c>
      <c r="K1461" s="70" t="n">
        <v>279760</v>
      </c>
      <c r="L1461" s="71" t="n">
        <v>95.44</v>
      </c>
      <c r="M1461" s="71" t="n">
        <v>26700294.4</v>
      </c>
      <c r="N1461" s="71" t="n">
        <v>0</v>
      </c>
      <c r="O1461" s="71" t="n">
        <v>26700294.4</v>
      </c>
      <c r="P1461" s="71" t="n">
        <v>19941724.06</v>
      </c>
      <c r="Q1461" s="71" t="n">
        <v>6758570.34</v>
      </c>
      <c r="R1461" t="inlineStr">
        <is>
          <t>Refined</t>
        </is>
      </c>
      <c r="S1461" t="inlineStr">
        <is>
          <t>Yes</t>
        </is>
      </c>
      <c r="T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SA101453</t>
        </is>
      </c>
      <c r="B1462" s="68" t="n">
        <v>45872</v>
      </c>
      <c r="C1462" s="69" t="n">
        <v>2025</v>
      </c>
      <c r="D1462" t="inlineStr">
        <is>
          <t>Aug</t>
        </is>
      </c>
      <c r="E1462" t="inlineStr">
        <is>
          <t>Asia</t>
        </is>
      </c>
      <c r="F1462" t="inlineStr">
        <is>
          <t>China</t>
        </is>
      </c>
      <c r="G1462" t="inlineStr">
        <is>
          <t>Arab Medium</t>
        </is>
      </c>
      <c r="H1462" t="inlineStr">
        <is>
          <t>Term contract</t>
        </is>
      </c>
      <c r="I1462" t="inlineStr">
        <is>
          <t>Refiner</t>
        </is>
      </c>
      <c r="J1462" t="inlineStr">
        <is>
          <t>Hiroshi Tanaka</t>
        </is>
      </c>
      <c r="K1462" s="70" t="n">
        <v>358800</v>
      </c>
      <c r="L1462" s="71" t="n">
        <v>76.98999999999999</v>
      </c>
      <c r="M1462" s="71" t="n">
        <v>27624012</v>
      </c>
      <c r="N1462" s="71" t="n">
        <v>552480.24</v>
      </c>
      <c r="O1462" s="71" t="n">
        <v>27071531.76</v>
      </c>
      <c r="P1462" s="71" t="n">
        <v>6142073.21</v>
      </c>
      <c r="Q1462" s="71" t="n">
        <v>20929458.55</v>
      </c>
      <c r="R1462" t="inlineStr">
        <is>
          <t>Crude</t>
        </is>
      </c>
      <c r="S1462" t="inlineStr">
        <is>
          <t>Yes</t>
        </is>
      </c>
      <c r="T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SA101454</t>
        </is>
      </c>
      <c r="B1463" s="68" t="n">
        <v>45872</v>
      </c>
      <c r="C1463" s="69" t="n">
        <v>2025</v>
      </c>
      <c r="D1463" t="inlineStr">
        <is>
          <t>Aug</t>
        </is>
      </c>
      <c r="E1463" t="inlineStr">
        <is>
          <t>Europe</t>
        </is>
      </c>
      <c r="F1463" t="inlineStr">
        <is>
          <t>Italy</t>
        </is>
      </c>
      <c r="G1463" t="inlineStr">
        <is>
          <t>Arab Light</t>
        </is>
      </c>
      <c r="H1463" t="inlineStr">
        <is>
          <t>Spot</t>
        </is>
      </c>
      <c r="I1463" t="inlineStr">
        <is>
          <t>National oil company</t>
        </is>
      </c>
      <c r="J1463" t="inlineStr">
        <is>
          <t>Ana Costa</t>
        </is>
      </c>
      <c r="K1463" s="70" t="n">
        <v>879840</v>
      </c>
      <c r="L1463" s="71" t="n">
        <v>79.83</v>
      </c>
      <c r="M1463" s="71" t="n">
        <v>70237627.2</v>
      </c>
      <c r="N1463" s="71" t="n">
        <v>702376.27</v>
      </c>
      <c r="O1463" s="71" t="n">
        <v>69535250.93000001</v>
      </c>
      <c r="P1463" s="71" t="n">
        <v>15335565.1</v>
      </c>
      <c r="Q1463" s="71" t="n">
        <v>54199685.83</v>
      </c>
      <c r="R1463" t="inlineStr">
        <is>
          <t>Crude</t>
        </is>
      </c>
      <c r="S1463" t="inlineStr">
        <is>
          <t>Yes</t>
        </is>
      </c>
      <c r="T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SA101455</t>
        </is>
      </c>
      <c r="B1464" s="68" t="n">
        <v>45872</v>
      </c>
      <c r="C1464" s="69" t="n">
        <v>2025</v>
      </c>
      <c r="D1464" t="inlineStr">
        <is>
          <t>Aug</t>
        </is>
      </c>
      <c r="E1464" t="inlineStr">
        <is>
          <t>Asia</t>
        </is>
      </c>
      <c r="F1464" t="inlineStr">
        <is>
          <t>Japan</t>
        </is>
      </c>
      <c r="G1464" t="inlineStr">
        <is>
          <t>Arab Light</t>
        </is>
      </c>
      <c r="H1464" t="inlineStr">
        <is>
          <t>Term contract</t>
        </is>
      </c>
      <c r="I1464" t="inlineStr">
        <is>
          <t>Refiner</t>
        </is>
      </c>
      <c r="J1464" t="inlineStr">
        <is>
          <t>Liam O'Brien</t>
        </is>
      </c>
      <c r="K1464" s="70" t="n">
        <v>624000</v>
      </c>
      <c r="L1464" s="71" t="n">
        <v>86.61</v>
      </c>
      <c r="M1464" s="71" t="n">
        <v>54044640</v>
      </c>
      <c r="N1464" s="71" t="n">
        <v>0</v>
      </c>
      <c r="O1464" s="71" t="n">
        <v>54044640</v>
      </c>
      <c r="P1464" s="71" t="n">
        <v>10994556.5</v>
      </c>
      <c r="Q1464" s="71" t="n">
        <v>43050083.5</v>
      </c>
      <c r="R1464" t="inlineStr">
        <is>
          <t>Crude</t>
        </is>
      </c>
      <c r="S1464" t="inlineStr">
        <is>
          <t>Yes</t>
        </is>
      </c>
      <c r="T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SA101456</t>
        </is>
      </c>
      <c r="B1465" s="68" t="n">
        <v>45873</v>
      </c>
      <c r="C1465" s="69" t="n">
        <v>2025</v>
      </c>
      <c r="D1465" t="inlineStr">
        <is>
          <t>Aug</t>
        </is>
      </c>
      <c r="E1465" t="inlineStr">
        <is>
          <t>Europe</t>
        </is>
      </c>
      <c r="F1465" t="inlineStr">
        <is>
          <t>Italy</t>
        </is>
      </c>
      <c r="G1465" t="inlineStr">
        <is>
          <t>Arab Light</t>
        </is>
      </c>
      <c r="H1465" t="inlineStr">
        <is>
          <t>Spot</t>
        </is>
      </c>
      <c r="I1465" t="inlineStr">
        <is>
          <t>National oil company</t>
        </is>
      </c>
      <c r="J1465" t="inlineStr">
        <is>
          <t>Sara Rossi</t>
        </is>
      </c>
      <c r="K1465" s="70" t="n">
        <v>590720</v>
      </c>
      <c r="L1465" s="71" t="n">
        <v>81.81999999999999</v>
      </c>
      <c r="M1465" s="71" t="n">
        <v>48332710.4</v>
      </c>
      <c r="N1465" s="71" t="n">
        <v>0</v>
      </c>
      <c r="O1465" s="71" t="n">
        <v>48332710.4</v>
      </c>
      <c r="P1465" s="71" t="n">
        <v>10495965.89</v>
      </c>
      <c r="Q1465" s="71" t="n">
        <v>37836744.51</v>
      </c>
      <c r="R1465" t="inlineStr">
        <is>
          <t>Crude</t>
        </is>
      </c>
      <c r="S1465" t="inlineStr">
        <is>
          <t>Yes</t>
        </is>
      </c>
      <c r="T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SA101457</t>
        </is>
      </c>
      <c r="B1466" s="68" t="n">
        <v>45873</v>
      </c>
      <c r="C1466" s="69" t="n">
        <v>2025</v>
      </c>
      <c r="D1466" t="inlineStr">
        <is>
          <t>Aug</t>
        </is>
      </c>
      <c r="E1466" t="inlineStr">
        <is>
          <t>Asia</t>
        </is>
      </c>
      <c r="F1466" t="inlineStr">
        <is>
          <t>China</t>
        </is>
      </c>
      <c r="G1466" t="inlineStr">
        <is>
          <t>Arab Medium</t>
        </is>
      </c>
      <c r="H1466" t="inlineStr">
        <is>
          <t>Term contract</t>
        </is>
      </c>
      <c r="I1466" t="inlineStr">
        <is>
          <t>Trader</t>
        </is>
      </c>
      <c r="J1466" t="inlineStr">
        <is>
          <t>Priya Nair</t>
        </is>
      </c>
      <c r="K1466" s="70" t="n">
        <v>965120</v>
      </c>
      <c r="L1466" s="71" t="n">
        <v>77.33</v>
      </c>
      <c r="M1466" s="71" t="n">
        <v>74632729.59999999</v>
      </c>
      <c r="N1466" s="71" t="n">
        <v>746327.3</v>
      </c>
      <c r="O1466" s="71" t="n">
        <v>73886402.3</v>
      </c>
      <c r="P1466" s="71" t="n">
        <v>17228085.04</v>
      </c>
      <c r="Q1466" s="71" t="n">
        <v>56658317.26</v>
      </c>
      <c r="R1466" t="inlineStr">
        <is>
          <t>Crude</t>
        </is>
      </c>
      <c r="S1466" t="inlineStr">
        <is>
          <t>Yes</t>
        </is>
      </c>
      <c r="T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SA101458</t>
        </is>
      </c>
      <c r="B1467" s="68" t="n">
        <v>45873</v>
      </c>
      <c r="C1467" s="69" t="n">
        <v>2025</v>
      </c>
      <c r="D1467" t="inlineStr">
        <is>
          <t>Aug</t>
        </is>
      </c>
      <c r="E1467" t="inlineStr">
        <is>
          <t>Middle East</t>
        </is>
      </c>
      <c r="F1467" t="inlineStr">
        <is>
          <t>UAE</t>
        </is>
      </c>
      <c r="G1467" t="inlineStr">
        <is>
          <t>Diesel</t>
        </is>
      </c>
      <c r="H1467" t="inlineStr">
        <is>
          <t>Term contract</t>
        </is>
      </c>
      <c r="I1467" t="inlineStr">
        <is>
          <t>Refiner</t>
        </is>
      </c>
      <c r="J1467" t="inlineStr">
        <is>
          <t>Sara Rossi</t>
        </is>
      </c>
      <c r="K1467" s="70" t="n">
        <v>533520</v>
      </c>
      <c r="L1467" s="71" t="n">
        <v>107.32</v>
      </c>
      <c r="M1467" s="71" t="n">
        <v>57257366.4</v>
      </c>
      <c r="N1467" s="71" t="n">
        <v>0</v>
      </c>
      <c r="O1467" s="71" t="n">
        <v>57257366.4</v>
      </c>
      <c r="P1467" s="71" t="n">
        <v>38409713.33</v>
      </c>
      <c r="Q1467" s="71" t="n">
        <v>18847653.07</v>
      </c>
      <c r="R1467" t="inlineStr">
        <is>
          <t>Refined</t>
        </is>
      </c>
      <c r="S1467" t="inlineStr">
        <is>
          <t>Yes</t>
        </is>
      </c>
      <c r="T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SA101459</t>
        </is>
      </c>
      <c r="B1468" s="68" t="n">
        <v>45873</v>
      </c>
      <c r="C1468" s="69" t="n">
        <v>2025</v>
      </c>
      <c r="D1468" t="inlineStr">
        <is>
          <t>Aug</t>
        </is>
      </c>
      <c r="E1468" t="inlineStr">
        <is>
          <t>Europe</t>
        </is>
      </c>
      <c r="F1468" t="inlineStr">
        <is>
          <t>France</t>
        </is>
      </c>
      <c r="G1468" t="inlineStr">
        <is>
          <t>Diesel</t>
        </is>
      </c>
      <c r="H1468" t="inlineStr">
        <is>
          <t>Spot</t>
        </is>
      </c>
      <c r="I1468" t="inlineStr">
        <is>
          <t>National oil company</t>
        </is>
      </c>
      <c r="J1468" t="inlineStr">
        <is>
          <t>Carlos Silva</t>
        </is>
      </c>
      <c r="K1468" s="70" t="n">
        <v>330720</v>
      </c>
      <c r="L1468" s="71" t="n">
        <v>102.88</v>
      </c>
      <c r="M1468" s="71" t="n">
        <v>34024473.6</v>
      </c>
      <c r="N1468" s="71" t="n">
        <v>0</v>
      </c>
      <c r="O1468" s="71" t="n">
        <v>34024473.6</v>
      </c>
      <c r="P1468" s="71" t="n">
        <v>23853221.87</v>
      </c>
      <c r="Q1468" s="71" t="n">
        <v>10171251.73</v>
      </c>
      <c r="R1468" t="inlineStr">
        <is>
          <t>Refined</t>
        </is>
      </c>
      <c r="S1468" t="inlineStr">
        <is>
          <t>Yes</t>
        </is>
      </c>
      <c r="T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SA101460</t>
        </is>
      </c>
      <c r="B1469" s="68" t="n">
        <v>45873</v>
      </c>
      <c r="C1469" s="69" t="n">
        <v>2025</v>
      </c>
      <c r="D1469" t="inlineStr">
        <is>
          <t>Aug</t>
        </is>
      </c>
      <c r="E1469" t="inlineStr">
        <is>
          <t>Asia</t>
        </is>
      </c>
      <c r="F1469" t="inlineStr">
        <is>
          <t>India</t>
        </is>
      </c>
      <c r="G1469" t="inlineStr">
        <is>
          <t>Arab Light</t>
        </is>
      </c>
      <c r="H1469" t="inlineStr">
        <is>
          <t>Spot</t>
        </is>
      </c>
      <c r="I1469" t="inlineStr">
        <is>
          <t>Trader</t>
        </is>
      </c>
      <c r="J1469" t="inlineStr">
        <is>
          <t>Aisha Bello</t>
        </is>
      </c>
      <c r="K1469" s="70" t="n">
        <v>1545440</v>
      </c>
      <c r="L1469" s="71" t="n">
        <v>89.76000000000001</v>
      </c>
      <c r="M1469" s="71" t="n">
        <v>138718694.4</v>
      </c>
      <c r="N1469" s="71" t="n">
        <v>2774373.89</v>
      </c>
      <c r="O1469" s="71" t="n">
        <v>135944320.51</v>
      </c>
      <c r="P1469" s="71" t="n">
        <v>27953291.18</v>
      </c>
      <c r="Q1469" s="71" t="n">
        <v>107991029.33</v>
      </c>
      <c r="R1469" t="inlineStr">
        <is>
          <t>Crude</t>
        </is>
      </c>
      <c r="S1469" t="inlineStr">
        <is>
          <t>Yes</t>
        </is>
      </c>
      <c r="T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SA101461</t>
        </is>
      </c>
      <c r="B1470" s="68" t="n">
        <v>45873</v>
      </c>
      <c r="C1470" s="69" t="n">
        <v>2025</v>
      </c>
      <c r="D1470" t="inlineStr">
        <is>
          <t>Aug</t>
        </is>
      </c>
      <c r="E1470" t="inlineStr">
        <is>
          <t>Asia</t>
        </is>
      </c>
      <c r="F1470" t="inlineStr">
        <is>
          <t>South Korea</t>
        </is>
      </c>
      <c r="G1470" t="inlineStr">
        <is>
          <t>Arab Light</t>
        </is>
      </c>
      <c r="H1470" t="inlineStr">
        <is>
          <t>Spot</t>
        </is>
      </c>
      <c r="I1470" t="inlineStr">
        <is>
          <t>Refiner</t>
        </is>
      </c>
      <c r="J1470" t="inlineStr">
        <is>
          <t>Priya Nair</t>
        </is>
      </c>
      <c r="K1470" s="70" t="n">
        <v>1488240</v>
      </c>
      <c r="L1470" s="71" t="n">
        <v>74.95</v>
      </c>
      <c r="M1470" s="71" t="n">
        <v>111543588</v>
      </c>
      <c r="N1470" s="71" t="n">
        <v>1115435.88</v>
      </c>
      <c r="O1470" s="71" t="n">
        <v>110428152.12</v>
      </c>
      <c r="P1470" s="71" t="n">
        <v>27209090.65</v>
      </c>
      <c r="Q1470" s="71" t="n">
        <v>83219061.47</v>
      </c>
      <c r="R1470" t="inlineStr">
        <is>
          <t>Crude</t>
        </is>
      </c>
      <c r="S1470" t="inlineStr">
        <is>
          <t>Yes</t>
        </is>
      </c>
      <c r="T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SA101462</t>
        </is>
      </c>
      <c r="B1471" s="68" t="n">
        <v>45873</v>
      </c>
      <c r="C1471" s="69" t="n">
        <v>2025</v>
      </c>
      <c r="D1471" t="inlineStr">
        <is>
          <t>Aug</t>
        </is>
      </c>
      <c r="E1471" t="inlineStr">
        <is>
          <t>Asia</t>
        </is>
      </c>
      <c r="F1471" t="inlineStr">
        <is>
          <t>China</t>
        </is>
      </c>
      <c r="G1471" t="inlineStr">
        <is>
          <t>Arab Extra Light</t>
        </is>
      </c>
      <c r="H1471" t="inlineStr">
        <is>
          <t>Spot</t>
        </is>
      </c>
      <c r="I1471" t="inlineStr">
        <is>
          <t>Trader</t>
        </is>
      </c>
      <c r="J1471" t="inlineStr">
        <is>
          <t>Liam O'Brien</t>
        </is>
      </c>
      <c r="K1471" s="70" t="n">
        <v>1064960</v>
      </c>
      <c r="L1471" s="71" t="n">
        <v>86.45</v>
      </c>
      <c r="M1471" s="71" t="n">
        <v>92065792</v>
      </c>
      <c r="N1471" s="71" t="n">
        <v>0</v>
      </c>
      <c r="O1471" s="71" t="n">
        <v>92065792</v>
      </c>
      <c r="P1471" s="71" t="n">
        <v>20441413.69</v>
      </c>
      <c r="Q1471" s="71" t="n">
        <v>71624378.31</v>
      </c>
      <c r="R1471" t="inlineStr">
        <is>
          <t>Crude</t>
        </is>
      </c>
      <c r="S1471" t="inlineStr">
        <is>
          <t>Yes</t>
        </is>
      </c>
      <c r="T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SA101463</t>
        </is>
      </c>
      <c r="B1472" s="68" t="n">
        <v>45873</v>
      </c>
      <c r="C1472" s="69" t="n">
        <v>2025</v>
      </c>
      <c r="D1472" t="inlineStr">
        <is>
          <t>Aug</t>
        </is>
      </c>
      <c r="E1472" t="inlineStr">
        <is>
          <t>Asia</t>
        </is>
      </c>
      <c r="F1472" t="inlineStr">
        <is>
          <t>Japan</t>
        </is>
      </c>
      <c r="G1472" t="inlineStr">
        <is>
          <t>Jet fuel</t>
        </is>
      </c>
      <c r="H1472" t="inlineStr">
        <is>
          <t>Term contract</t>
        </is>
      </c>
      <c r="I1472" t="inlineStr">
        <is>
          <t>Refiner</t>
        </is>
      </c>
      <c r="J1472" t="inlineStr">
        <is>
          <t>Shraddha Kulkarni</t>
        </is>
      </c>
      <c r="K1472" s="70" t="n">
        <v>225680</v>
      </c>
      <c r="L1472" s="71" t="n">
        <v>103.89</v>
      </c>
      <c r="M1472" s="71" t="n">
        <v>23445895.2</v>
      </c>
      <c r="N1472" s="71" t="n">
        <v>234458.95</v>
      </c>
      <c r="O1472" s="71" t="n">
        <v>23211436.25</v>
      </c>
      <c r="P1472" s="71" t="n">
        <v>16128364.36</v>
      </c>
      <c r="Q1472" s="71" t="n">
        <v>7083071.89</v>
      </c>
      <c r="R1472" t="inlineStr">
        <is>
          <t>Refined</t>
        </is>
      </c>
      <c r="S1472" t="inlineStr">
        <is>
          <t>Yes</t>
        </is>
      </c>
      <c r="T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SA101464</t>
        </is>
      </c>
      <c r="B1473" s="68" t="n">
        <v>45873</v>
      </c>
      <c r="C1473" s="69" t="n">
        <v>2025</v>
      </c>
      <c r="D1473" t="inlineStr">
        <is>
          <t>Aug</t>
        </is>
      </c>
      <c r="E1473" t="inlineStr">
        <is>
          <t>North America</t>
        </is>
      </c>
      <c r="F1473" t="inlineStr">
        <is>
          <t>USA</t>
        </is>
      </c>
      <c r="G1473" t="inlineStr">
        <is>
          <t>Arab Medium</t>
        </is>
      </c>
      <c r="H1473" t="inlineStr">
        <is>
          <t>Term contract</t>
        </is>
      </c>
      <c r="I1473" t="inlineStr">
        <is>
          <t>Trader</t>
        </is>
      </c>
      <c r="J1473" t="inlineStr">
        <is>
          <t>Noah Smith</t>
        </is>
      </c>
      <c r="K1473" s="70" t="n">
        <v>1514240</v>
      </c>
      <c r="L1473" s="71" t="n">
        <v>72.09</v>
      </c>
      <c r="M1473" s="71" t="n">
        <v>109161561.6</v>
      </c>
      <c r="N1473" s="71" t="n">
        <v>0</v>
      </c>
      <c r="O1473" s="71" t="n">
        <v>109161561.6</v>
      </c>
      <c r="P1473" s="71" t="n">
        <v>25782633.28</v>
      </c>
      <c r="Q1473" s="71" t="n">
        <v>83378928.31999999</v>
      </c>
      <c r="R1473" t="inlineStr">
        <is>
          <t>Crude</t>
        </is>
      </c>
      <c r="S1473" t="inlineStr">
        <is>
          <t>Yes</t>
        </is>
      </c>
      <c r="T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SA101465</t>
        </is>
      </c>
      <c r="B1474" s="68" t="n">
        <v>45873</v>
      </c>
      <c r="C1474" s="69" t="n">
        <v>2025</v>
      </c>
      <c r="D1474" t="inlineStr">
        <is>
          <t>Aug</t>
        </is>
      </c>
      <c r="E1474" t="inlineStr">
        <is>
          <t>Asia</t>
        </is>
      </c>
      <c r="F1474" t="inlineStr">
        <is>
          <t>South Korea</t>
        </is>
      </c>
      <c r="G1474" t="inlineStr">
        <is>
          <t>Arab Heavy</t>
        </is>
      </c>
      <c r="H1474" t="inlineStr">
        <is>
          <t>Spot</t>
        </is>
      </c>
      <c r="I1474" t="inlineStr">
        <is>
          <t>National oil company</t>
        </is>
      </c>
      <c r="J1474" t="inlineStr">
        <is>
          <t>Arjun Mehta</t>
        </is>
      </c>
      <c r="K1474" s="70" t="n">
        <v>1188720</v>
      </c>
      <c r="L1474" s="71" t="n">
        <v>77.68000000000001</v>
      </c>
      <c r="M1474" s="71" t="n">
        <v>92339769.59999999</v>
      </c>
      <c r="N1474" s="71" t="n">
        <v>0</v>
      </c>
      <c r="O1474" s="71" t="n">
        <v>92339769.59999999</v>
      </c>
      <c r="P1474" s="71" t="n">
        <v>21358379.39</v>
      </c>
      <c r="Q1474" s="71" t="n">
        <v>70981390.20999999</v>
      </c>
      <c r="R1474" t="inlineStr">
        <is>
          <t>Crude</t>
        </is>
      </c>
      <c r="S1474" t="inlineStr">
        <is>
          <t>Yes</t>
        </is>
      </c>
      <c r="T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SA101466</t>
        </is>
      </c>
      <c r="B1475" s="68" t="n">
        <v>45874</v>
      </c>
      <c r="C1475" s="69" t="n">
        <v>2025</v>
      </c>
      <c r="D1475" t="inlineStr">
        <is>
          <t>Aug</t>
        </is>
      </c>
      <c r="E1475" t="inlineStr">
        <is>
          <t>Asia</t>
        </is>
      </c>
      <c r="F1475" t="inlineStr">
        <is>
          <t>South Korea</t>
        </is>
      </c>
      <c r="G1475" t="inlineStr">
        <is>
          <t>Arab Medium</t>
        </is>
      </c>
      <c r="H1475" t="inlineStr">
        <is>
          <t>Spot</t>
        </is>
      </c>
      <c r="I1475" t="inlineStr">
        <is>
          <t>National oil company</t>
        </is>
      </c>
      <c r="J1475" t="inlineStr">
        <is>
          <t>Wei Chen</t>
        </is>
      </c>
      <c r="K1475" s="70" t="n">
        <v>1448720</v>
      </c>
      <c r="L1475" s="71" t="n">
        <v>87.79000000000001</v>
      </c>
      <c r="M1475" s="71" t="n">
        <v>127183128.8</v>
      </c>
      <c r="N1475" s="71" t="n">
        <v>0</v>
      </c>
      <c r="O1475" s="71" t="n">
        <v>127183128.8</v>
      </c>
      <c r="P1475" s="71" t="n">
        <v>24698674.25</v>
      </c>
      <c r="Q1475" s="71" t="n">
        <v>102484454.55</v>
      </c>
      <c r="R1475" t="inlineStr">
        <is>
          <t>Crude</t>
        </is>
      </c>
      <c r="S1475" t="inlineStr">
        <is>
          <t>Yes</t>
        </is>
      </c>
      <c r="T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SA101467</t>
        </is>
      </c>
      <c r="B1476" s="68" t="n">
        <v>45874</v>
      </c>
      <c r="C1476" s="69" t="n">
        <v>2025</v>
      </c>
      <c r="D1476" t="inlineStr">
        <is>
          <t>Aug</t>
        </is>
      </c>
      <c r="E1476" t="inlineStr">
        <is>
          <t>Asia</t>
        </is>
      </c>
      <c r="F1476" t="inlineStr">
        <is>
          <t>Japan</t>
        </is>
      </c>
      <c r="G1476" t="inlineStr">
        <is>
          <t>Arab Light</t>
        </is>
      </c>
      <c r="H1476" t="inlineStr">
        <is>
          <t>Spot</t>
        </is>
      </c>
      <c r="I1476" t="inlineStr">
        <is>
          <t>Refiner</t>
        </is>
      </c>
      <c r="J1476" t="inlineStr">
        <is>
          <t>Priya Nair</t>
        </is>
      </c>
      <c r="K1476" s="70" t="n">
        <v>1569360</v>
      </c>
      <c r="L1476" s="71" t="n">
        <v>88.98999999999999</v>
      </c>
      <c r="M1476" s="71" t="n">
        <v>139657346.4</v>
      </c>
      <c r="N1476" s="71" t="n">
        <v>0</v>
      </c>
      <c r="O1476" s="71" t="n">
        <v>139657346.4</v>
      </c>
      <c r="P1476" s="71" t="n">
        <v>29070339.72</v>
      </c>
      <c r="Q1476" s="71" t="n">
        <v>110587006.68</v>
      </c>
      <c r="R1476" t="inlineStr">
        <is>
          <t>Crude</t>
        </is>
      </c>
      <c r="S1476" t="inlineStr">
        <is>
          <t>Yes</t>
        </is>
      </c>
      <c r="T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SA101468</t>
        </is>
      </c>
      <c r="B1477" s="68" t="n">
        <v>45874</v>
      </c>
      <c r="C1477" s="69" t="n">
        <v>2025</v>
      </c>
      <c r="D1477" t="inlineStr">
        <is>
          <t>Aug</t>
        </is>
      </c>
      <c r="E1477" t="inlineStr">
        <is>
          <t>Asia</t>
        </is>
      </c>
      <c r="F1477" t="inlineStr">
        <is>
          <t>India</t>
        </is>
      </c>
      <c r="G1477" t="inlineStr">
        <is>
          <t>Diesel</t>
        </is>
      </c>
      <c r="H1477" t="inlineStr">
        <is>
          <t>Term contract</t>
        </is>
      </c>
      <c r="I1477" t="inlineStr">
        <is>
          <t>Refiner</t>
        </is>
      </c>
      <c r="J1477" t="inlineStr">
        <is>
          <t>Zoya Ahmed</t>
        </is>
      </c>
      <c r="K1477" s="70" t="n">
        <v>204880</v>
      </c>
      <c r="L1477" s="71" t="n">
        <v>90.44</v>
      </c>
      <c r="M1477" s="71" t="n">
        <v>18529347.2</v>
      </c>
      <c r="N1477" s="71" t="n">
        <v>185293.47</v>
      </c>
      <c r="O1477" s="71" t="n">
        <v>18344053.73</v>
      </c>
      <c r="P1477" s="71" t="n">
        <v>14030883.17</v>
      </c>
      <c r="Q1477" s="71" t="n">
        <v>4313170.56</v>
      </c>
      <c r="R1477" t="inlineStr">
        <is>
          <t>Refined</t>
        </is>
      </c>
      <c r="S1477" t="inlineStr">
        <is>
          <t>Yes</t>
        </is>
      </c>
      <c r="T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SA101469</t>
        </is>
      </c>
      <c r="B1478" s="68" t="n">
        <v>45874</v>
      </c>
      <c r="C1478" s="69" t="n">
        <v>2025</v>
      </c>
      <c r="D1478" t="inlineStr">
        <is>
          <t>Aug</t>
        </is>
      </c>
      <c r="E1478" t="inlineStr">
        <is>
          <t>Asia</t>
        </is>
      </c>
      <c r="F1478" t="inlineStr">
        <is>
          <t>Japan</t>
        </is>
      </c>
      <c r="G1478" t="inlineStr">
        <is>
          <t>Arab Light</t>
        </is>
      </c>
      <c r="H1478" t="inlineStr">
        <is>
          <t>Term contract</t>
        </is>
      </c>
      <c r="I1478" t="inlineStr">
        <is>
          <t>National oil company</t>
        </is>
      </c>
      <c r="J1478" t="inlineStr">
        <is>
          <t>Yuki Sato</t>
        </is>
      </c>
      <c r="K1478" s="70" t="n">
        <v>1903200</v>
      </c>
      <c r="L1478" s="71" t="n">
        <v>83.58</v>
      </c>
      <c r="M1478" s="71" t="n">
        <v>159069456</v>
      </c>
      <c r="N1478" s="71" t="n">
        <v>1590694.56</v>
      </c>
      <c r="O1478" s="71" t="n">
        <v>157478761.44</v>
      </c>
      <c r="P1478" s="71" t="n">
        <v>34077266.36</v>
      </c>
      <c r="Q1478" s="71" t="n">
        <v>123401495.08</v>
      </c>
      <c r="R1478" t="inlineStr">
        <is>
          <t>Crude</t>
        </is>
      </c>
      <c r="S1478" t="inlineStr">
        <is>
          <t>Yes</t>
        </is>
      </c>
      <c r="T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SA101470</t>
        </is>
      </c>
      <c r="B1479" s="68" t="n">
        <v>45874</v>
      </c>
      <c r="C1479" s="69" t="n">
        <v>2025</v>
      </c>
      <c r="D1479" t="inlineStr">
        <is>
          <t>Aug</t>
        </is>
      </c>
      <c r="E1479" t="inlineStr">
        <is>
          <t>North America</t>
        </is>
      </c>
      <c r="F1479" t="inlineStr">
        <is>
          <t>USA</t>
        </is>
      </c>
      <c r="G1479" t="inlineStr">
        <is>
          <t>Arab Light</t>
        </is>
      </c>
      <c r="H1479" t="inlineStr">
        <is>
          <t>Spot</t>
        </is>
      </c>
      <c r="I1479" t="inlineStr">
        <is>
          <t>National oil company</t>
        </is>
      </c>
      <c r="J1479" t="inlineStr">
        <is>
          <t>Ravindra Patil</t>
        </is>
      </c>
      <c r="K1479" s="70" t="n">
        <v>1437280</v>
      </c>
      <c r="L1479" s="71" t="n">
        <v>75.67</v>
      </c>
      <c r="M1479" s="71" t="n">
        <v>108758977.6</v>
      </c>
      <c r="N1479" s="71" t="n">
        <v>1087589.78</v>
      </c>
      <c r="O1479" s="71" t="n">
        <v>107671387.82</v>
      </c>
      <c r="P1479" s="71" t="n">
        <v>25313719.38</v>
      </c>
      <c r="Q1479" s="71" t="n">
        <v>82357668.44</v>
      </c>
      <c r="R1479" t="inlineStr">
        <is>
          <t>Crude</t>
        </is>
      </c>
      <c r="S1479" t="inlineStr">
        <is>
          <t>Yes</t>
        </is>
      </c>
      <c r="T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SA101471</t>
        </is>
      </c>
      <c r="B1480" s="68" t="n">
        <v>45874</v>
      </c>
      <c r="C1480" s="69" t="n">
        <v>2025</v>
      </c>
      <c r="D1480" t="inlineStr">
        <is>
          <t>Aug</t>
        </is>
      </c>
      <c r="E1480" t="inlineStr">
        <is>
          <t>Europe</t>
        </is>
      </c>
      <c r="F1480" t="inlineStr">
        <is>
          <t>Italy</t>
        </is>
      </c>
      <c r="G1480" t="inlineStr">
        <is>
          <t>Arab Extra Light</t>
        </is>
      </c>
      <c r="H1480" t="inlineStr">
        <is>
          <t>Term contract</t>
        </is>
      </c>
      <c r="I1480" t="inlineStr">
        <is>
          <t>Refiner</t>
        </is>
      </c>
      <c r="J1480" t="inlineStr">
        <is>
          <t>Fatima Al-Saud</t>
        </is>
      </c>
      <c r="K1480" s="70" t="n">
        <v>813280</v>
      </c>
      <c r="L1480" s="71" t="n">
        <v>78.87</v>
      </c>
      <c r="M1480" s="71" t="n">
        <v>64143393.6</v>
      </c>
      <c r="N1480" s="71" t="n">
        <v>0</v>
      </c>
      <c r="O1480" s="71" t="n">
        <v>64143393.6</v>
      </c>
      <c r="P1480" s="71" t="n">
        <v>15609410.07</v>
      </c>
      <c r="Q1480" s="71" t="n">
        <v>48533983.53</v>
      </c>
      <c r="R1480" t="inlineStr">
        <is>
          <t>Crude</t>
        </is>
      </c>
      <c r="S1480" t="inlineStr">
        <is>
          <t>Yes</t>
        </is>
      </c>
      <c r="T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SA101472</t>
        </is>
      </c>
      <c r="B1481" s="68" t="n">
        <v>45875</v>
      </c>
      <c r="C1481" s="69" t="n">
        <v>2025</v>
      </c>
      <c r="D1481" t="inlineStr">
        <is>
          <t>Aug</t>
        </is>
      </c>
      <c r="E1481" t="inlineStr">
        <is>
          <t>Asia</t>
        </is>
      </c>
      <c r="F1481" t="inlineStr">
        <is>
          <t>China</t>
        </is>
      </c>
      <c r="G1481" t="inlineStr">
        <is>
          <t>Arab Medium</t>
        </is>
      </c>
      <c r="H1481" t="inlineStr">
        <is>
          <t>Term contract</t>
        </is>
      </c>
      <c r="I1481" t="inlineStr">
        <is>
          <t>Refiner</t>
        </is>
      </c>
      <c r="J1481" t="inlineStr">
        <is>
          <t>Arjun Mehta</t>
        </is>
      </c>
      <c r="K1481" s="70" t="n">
        <v>1317680</v>
      </c>
      <c r="L1481" s="71" t="n">
        <v>74.19</v>
      </c>
      <c r="M1481" s="71" t="n">
        <v>97758679.2</v>
      </c>
      <c r="N1481" s="71" t="n">
        <v>1955173.58</v>
      </c>
      <c r="O1481" s="71" t="n">
        <v>95803505.62</v>
      </c>
      <c r="P1481" s="71" t="n">
        <v>23689476.88</v>
      </c>
      <c r="Q1481" s="71" t="n">
        <v>72114028.73999999</v>
      </c>
      <c r="R1481" t="inlineStr">
        <is>
          <t>Crude</t>
        </is>
      </c>
      <c r="S1481" t="inlineStr">
        <is>
          <t>Yes</t>
        </is>
      </c>
      <c r="T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SA101473</t>
        </is>
      </c>
      <c r="B1482" s="68" t="n">
        <v>45875</v>
      </c>
      <c r="C1482" s="69" t="n">
        <v>2025</v>
      </c>
      <c r="D1482" t="inlineStr">
        <is>
          <t>Aug</t>
        </is>
      </c>
      <c r="E1482" t="inlineStr">
        <is>
          <t>Asia</t>
        </is>
      </c>
      <c r="F1482" t="inlineStr">
        <is>
          <t>Japan</t>
        </is>
      </c>
      <c r="G1482" t="inlineStr">
        <is>
          <t>Arab Light</t>
        </is>
      </c>
      <c r="H1482" t="inlineStr">
        <is>
          <t>Spot</t>
        </is>
      </c>
      <c r="I1482" t="inlineStr">
        <is>
          <t>Refiner</t>
        </is>
      </c>
      <c r="J1482" t="inlineStr">
        <is>
          <t>Kofi Mensah</t>
        </is>
      </c>
      <c r="K1482" s="70" t="n">
        <v>1443520</v>
      </c>
      <c r="L1482" s="71" t="n">
        <v>82.55</v>
      </c>
      <c r="M1482" s="71" t="n">
        <v>119162576</v>
      </c>
      <c r="N1482" s="71" t="n">
        <v>2383251.52</v>
      </c>
      <c r="O1482" s="71" t="n">
        <v>116779324.48</v>
      </c>
      <c r="P1482" s="71" t="n">
        <v>26658497.7</v>
      </c>
      <c r="Q1482" s="71" t="n">
        <v>90120826.78</v>
      </c>
      <c r="R1482" t="inlineStr">
        <is>
          <t>Crude</t>
        </is>
      </c>
      <c r="S1482" t="inlineStr">
        <is>
          <t>Yes</t>
        </is>
      </c>
      <c r="T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SA101474</t>
        </is>
      </c>
      <c r="B1483" s="68" t="n">
        <v>45875</v>
      </c>
      <c r="C1483" s="69" t="n">
        <v>2025</v>
      </c>
      <c r="D1483" t="inlineStr">
        <is>
          <t>Aug</t>
        </is>
      </c>
      <c r="E1483" t="inlineStr">
        <is>
          <t>Asia</t>
        </is>
      </c>
      <c r="F1483" t="inlineStr">
        <is>
          <t>China</t>
        </is>
      </c>
      <c r="G1483" t="inlineStr">
        <is>
          <t>Arab Light</t>
        </is>
      </c>
      <c r="H1483" t="inlineStr">
        <is>
          <t>Term contract</t>
        </is>
      </c>
      <c r="I1483" t="inlineStr">
        <is>
          <t>Refiner</t>
        </is>
      </c>
      <c r="J1483" t="inlineStr">
        <is>
          <t>Ravindra Patil</t>
        </is>
      </c>
      <c r="K1483" s="70" t="n">
        <v>1990560</v>
      </c>
      <c r="L1483" s="71" t="n">
        <v>74.20999999999999</v>
      </c>
      <c r="M1483" s="71" t="n">
        <v>147719457.6</v>
      </c>
      <c r="N1483" s="71" t="n">
        <v>2954389.15</v>
      </c>
      <c r="O1483" s="71" t="n">
        <v>144765068.45</v>
      </c>
      <c r="P1483" s="71" t="n">
        <v>35271869.45</v>
      </c>
      <c r="Q1483" s="71" t="n">
        <v>109493199</v>
      </c>
      <c r="R1483" t="inlineStr">
        <is>
          <t>Crude</t>
        </is>
      </c>
      <c r="S1483" t="inlineStr">
        <is>
          <t>Yes</t>
        </is>
      </c>
      <c r="T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SA101475</t>
        </is>
      </c>
      <c r="B1484" s="68" t="n">
        <v>45875</v>
      </c>
      <c r="C1484" s="69" t="n">
        <v>2025</v>
      </c>
      <c r="D1484" t="inlineStr">
        <is>
          <t>Aug</t>
        </is>
      </c>
      <c r="E1484" t="inlineStr">
        <is>
          <t>Middle East</t>
        </is>
      </c>
      <c r="F1484" t="inlineStr">
        <is>
          <t>Bahrain</t>
        </is>
      </c>
      <c r="G1484" t="inlineStr">
        <is>
          <t>Arab Light</t>
        </is>
      </c>
      <c r="H1484" t="inlineStr">
        <is>
          <t>Term contract</t>
        </is>
      </c>
      <c r="I1484" t="inlineStr">
        <is>
          <t>Trader</t>
        </is>
      </c>
      <c r="J1484" t="inlineStr">
        <is>
          <t>Ravindra Patil</t>
        </is>
      </c>
      <c r="K1484" s="70" t="n">
        <v>943280</v>
      </c>
      <c r="L1484" s="71" t="n">
        <v>76.53</v>
      </c>
      <c r="M1484" s="71" t="n">
        <v>72189218.40000001</v>
      </c>
      <c r="N1484" s="71" t="n">
        <v>721892.1800000001</v>
      </c>
      <c r="O1484" s="71" t="n">
        <v>71467326.22</v>
      </c>
      <c r="P1484" s="71" t="n">
        <v>16823048.85</v>
      </c>
      <c r="Q1484" s="71" t="n">
        <v>54644277.37</v>
      </c>
      <c r="R1484" t="inlineStr">
        <is>
          <t>Crude</t>
        </is>
      </c>
      <c r="S1484" t="inlineStr">
        <is>
          <t>Yes</t>
        </is>
      </c>
      <c r="T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SA101476</t>
        </is>
      </c>
      <c r="B1485" s="68" t="n">
        <v>45875</v>
      </c>
      <c r="C1485" s="69" t="n">
        <v>2025</v>
      </c>
      <c r="D1485" t="inlineStr">
        <is>
          <t>Aug</t>
        </is>
      </c>
      <c r="E1485" t="inlineStr">
        <is>
          <t>North America</t>
        </is>
      </c>
      <c r="F1485" t="inlineStr">
        <is>
          <t>USA</t>
        </is>
      </c>
      <c r="G1485" t="inlineStr">
        <is>
          <t>Arab Light</t>
        </is>
      </c>
      <c r="H1485" t="inlineStr">
        <is>
          <t>Term contract</t>
        </is>
      </c>
      <c r="I1485" t="inlineStr">
        <is>
          <t>National oil company</t>
        </is>
      </c>
      <c r="J1485" t="inlineStr">
        <is>
          <t>Hiroshi Tanaka</t>
        </is>
      </c>
      <c r="K1485" s="70" t="n">
        <v>1178320</v>
      </c>
      <c r="L1485" s="71" t="n">
        <v>73.90000000000001</v>
      </c>
      <c r="M1485" s="71" t="n">
        <v>87077848</v>
      </c>
      <c r="N1485" s="71" t="n">
        <v>0</v>
      </c>
      <c r="O1485" s="71" t="n">
        <v>87077848</v>
      </c>
      <c r="P1485" s="71" t="n">
        <v>21642763.29</v>
      </c>
      <c r="Q1485" s="71" t="n">
        <v>65435084.71</v>
      </c>
      <c r="R1485" t="inlineStr">
        <is>
          <t>Crude</t>
        </is>
      </c>
      <c r="S1485" t="inlineStr">
        <is>
          <t>Yes</t>
        </is>
      </c>
      <c r="T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SA101477</t>
        </is>
      </c>
      <c r="B1486" s="68" t="n">
        <v>45875</v>
      </c>
      <c r="C1486" s="69" t="n">
        <v>2025</v>
      </c>
      <c r="D1486" t="inlineStr">
        <is>
          <t>Aug</t>
        </is>
      </c>
      <c r="E1486" t="inlineStr">
        <is>
          <t>Asia</t>
        </is>
      </c>
      <c r="F1486" t="inlineStr">
        <is>
          <t>China</t>
        </is>
      </c>
      <c r="G1486" t="inlineStr">
        <is>
          <t>Arab Medium</t>
        </is>
      </c>
      <c r="H1486" t="inlineStr">
        <is>
          <t>Term contract</t>
        </is>
      </c>
      <c r="I1486" t="inlineStr">
        <is>
          <t>Refiner</t>
        </is>
      </c>
      <c r="J1486" t="inlineStr">
        <is>
          <t>Zoya Ahmed</t>
        </is>
      </c>
      <c r="K1486" s="70" t="n">
        <v>638560</v>
      </c>
      <c r="L1486" s="71" t="n">
        <v>82.73999999999999</v>
      </c>
      <c r="M1486" s="71" t="n">
        <v>52834454.4</v>
      </c>
      <c r="N1486" s="71" t="n">
        <v>1056689.09</v>
      </c>
      <c r="O1486" s="71" t="n">
        <v>51777765.31</v>
      </c>
      <c r="P1486" s="71" t="n">
        <v>11512313.68</v>
      </c>
      <c r="Q1486" s="71" t="n">
        <v>40265451.63</v>
      </c>
      <c r="R1486" t="inlineStr">
        <is>
          <t>Crude</t>
        </is>
      </c>
      <c r="S1486" t="inlineStr">
        <is>
          <t>Yes</t>
        </is>
      </c>
      <c r="T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SA101478</t>
        </is>
      </c>
      <c r="B1487" s="68" t="n">
        <v>45875</v>
      </c>
      <c r="C1487" s="69" t="n">
        <v>2025</v>
      </c>
      <c r="D1487" t="inlineStr">
        <is>
          <t>Aug</t>
        </is>
      </c>
      <c r="E1487" t="inlineStr">
        <is>
          <t>Asia</t>
        </is>
      </c>
      <c r="F1487" t="inlineStr">
        <is>
          <t>South Korea</t>
        </is>
      </c>
      <c r="G1487" t="inlineStr">
        <is>
          <t>Arab Light</t>
        </is>
      </c>
      <c r="H1487" t="inlineStr">
        <is>
          <t>Term contract</t>
        </is>
      </c>
      <c r="I1487" t="inlineStr">
        <is>
          <t>Refiner</t>
        </is>
      </c>
      <c r="J1487" t="inlineStr">
        <is>
          <t>Omar Haddad</t>
        </is>
      </c>
      <c r="K1487" s="70" t="n">
        <v>1411280</v>
      </c>
      <c r="L1487" s="71" t="n">
        <v>81.45</v>
      </c>
      <c r="M1487" s="71" t="n">
        <v>114948756</v>
      </c>
      <c r="N1487" s="71" t="n">
        <v>2298975.12</v>
      </c>
      <c r="O1487" s="71" t="n">
        <v>112649780.88</v>
      </c>
      <c r="P1487" s="71" t="n">
        <v>26473112.17</v>
      </c>
      <c r="Q1487" s="71" t="n">
        <v>86176668.70999999</v>
      </c>
      <c r="R1487" t="inlineStr">
        <is>
          <t>Crude</t>
        </is>
      </c>
      <c r="S1487" t="inlineStr">
        <is>
          <t>Yes</t>
        </is>
      </c>
      <c r="T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SA101479</t>
        </is>
      </c>
      <c r="B1488" s="68" t="n">
        <v>45876</v>
      </c>
      <c r="C1488" s="69" t="n">
        <v>2025</v>
      </c>
      <c r="D1488" t="inlineStr">
        <is>
          <t>Aug</t>
        </is>
      </c>
      <c r="E1488" t="inlineStr">
        <is>
          <t>Asia</t>
        </is>
      </c>
      <c r="F1488" t="inlineStr">
        <is>
          <t>China</t>
        </is>
      </c>
      <c r="G1488" t="inlineStr">
        <is>
          <t>Arab Medium</t>
        </is>
      </c>
      <c r="H1488" t="inlineStr">
        <is>
          <t>Term contract</t>
        </is>
      </c>
      <c r="I1488" t="inlineStr">
        <is>
          <t>Refiner</t>
        </is>
      </c>
      <c r="J1488" t="inlineStr">
        <is>
          <t>Emma Clarke</t>
        </is>
      </c>
      <c r="K1488" s="70" t="n">
        <v>1339520</v>
      </c>
      <c r="L1488" s="71" t="n">
        <v>76.55</v>
      </c>
      <c r="M1488" s="71" t="n">
        <v>102540256</v>
      </c>
      <c r="N1488" s="71" t="n">
        <v>2050805.12</v>
      </c>
      <c r="O1488" s="71" t="n">
        <v>100489450.88</v>
      </c>
      <c r="P1488" s="71" t="n">
        <v>23664156.79</v>
      </c>
      <c r="Q1488" s="71" t="n">
        <v>76825294.09</v>
      </c>
      <c r="R1488" t="inlineStr">
        <is>
          <t>Crude</t>
        </is>
      </c>
      <c r="S1488" t="inlineStr">
        <is>
          <t>Yes</t>
        </is>
      </c>
      <c r="T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SA101480</t>
        </is>
      </c>
      <c r="B1489" s="68" t="n">
        <v>45876</v>
      </c>
      <c r="C1489" s="69" t="n">
        <v>2025</v>
      </c>
      <c r="D1489" t="inlineStr">
        <is>
          <t>Aug</t>
        </is>
      </c>
      <c r="E1489" t="inlineStr">
        <is>
          <t>Asia</t>
        </is>
      </c>
      <c r="F1489" t="inlineStr">
        <is>
          <t>China</t>
        </is>
      </c>
      <c r="G1489" t="inlineStr">
        <is>
          <t>Arab Heavy</t>
        </is>
      </c>
      <c r="H1489" t="inlineStr">
        <is>
          <t>Term contract</t>
        </is>
      </c>
      <c r="I1489" t="inlineStr">
        <is>
          <t>National oil company</t>
        </is>
      </c>
      <c r="J1489" t="inlineStr">
        <is>
          <t>Hiroshi Tanaka</t>
        </is>
      </c>
      <c r="K1489" s="70" t="n">
        <v>744640</v>
      </c>
      <c r="L1489" s="71" t="n">
        <v>74.36</v>
      </c>
      <c r="M1489" s="71" t="n">
        <v>55371430.4</v>
      </c>
      <c r="N1489" s="71" t="n">
        <v>0</v>
      </c>
      <c r="O1489" s="71" t="n">
        <v>55371430.4</v>
      </c>
      <c r="P1489" s="71" t="n">
        <v>12833909.17</v>
      </c>
      <c r="Q1489" s="71" t="n">
        <v>42537521.23</v>
      </c>
      <c r="R1489" t="inlineStr">
        <is>
          <t>Crude</t>
        </is>
      </c>
      <c r="S1489" t="inlineStr">
        <is>
          <t>Yes</t>
        </is>
      </c>
      <c r="T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SA101481</t>
        </is>
      </c>
      <c r="B1490" s="68" t="n">
        <v>45876</v>
      </c>
      <c r="C1490" s="69" t="n">
        <v>2025</v>
      </c>
      <c r="D1490" t="inlineStr">
        <is>
          <t>Aug</t>
        </is>
      </c>
      <c r="E1490" t="inlineStr">
        <is>
          <t>Middle East</t>
        </is>
      </c>
      <c r="F1490" t="inlineStr">
        <is>
          <t>Bahrain</t>
        </is>
      </c>
      <c r="G1490" t="inlineStr">
        <is>
          <t>Arab Light</t>
        </is>
      </c>
      <c r="H1490" t="inlineStr">
        <is>
          <t>Term contract</t>
        </is>
      </c>
      <c r="I1490" t="inlineStr">
        <is>
          <t>Refiner</t>
        </is>
      </c>
      <c r="J1490" t="inlineStr">
        <is>
          <t>Yuki Sato</t>
        </is>
      </c>
      <c r="K1490" s="70" t="n">
        <v>722800</v>
      </c>
      <c r="L1490" s="71" t="n">
        <v>76.66</v>
      </c>
      <c r="M1490" s="71" t="n">
        <v>55409848</v>
      </c>
      <c r="N1490" s="71" t="n">
        <v>0</v>
      </c>
      <c r="O1490" s="71" t="n">
        <v>55409848</v>
      </c>
      <c r="P1490" s="71" t="n">
        <v>13355346.21</v>
      </c>
      <c r="Q1490" s="71" t="n">
        <v>42054501.79</v>
      </c>
      <c r="R1490" t="inlineStr">
        <is>
          <t>Crude</t>
        </is>
      </c>
      <c r="S1490" t="inlineStr">
        <is>
          <t>Yes</t>
        </is>
      </c>
      <c r="T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SA101482</t>
        </is>
      </c>
      <c r="B1491" s="68" t="n">
        <v>45876</v>
      </c>
      <c r="C1491" s="69" t="n">
        <v>2025</v>
      </c>
      <c r="D1491" t="inlineStr">
        <is>
          <t>Aug</t>
        </is>
      </c>
      <c r="E1491" t="inlineStr">
        <is>
          <t>Asia</t>
        </is>
      </c>
      <c r="F1491" t="inlineStr">
        <is>
          <t>Japan</t>
        </is>
      </c>
      <c r="G1491" t="inlineStr">
        <is>
          <t>Arab Light</t>
        </is>
      </c>
      <c r="H1491" t="inlineStr">
        <is>
          <t>Term contract</t>
        </is>
      </c>
      <c r="I1491" t="inlineStr">
        <is>
          <t>National oil company</t>
        </is>
      </c>
      <c r="J1491" t="inlineStr">
        <is>
          <t>Yuki Sato</t>
        </is>
      </c>
      <c r="K1491" s="70" t="n">
        <v>1749280</v>
      </c>
      <c r="L1491" s="71" t="n">
        <v>80.45</v>
      </c>
      <c r="M1491" s="71" t="n">
        <v>140729576</v>
      </c>
      <c r="N1491" s="71" t="n">
        <v>0</v>
      </c>
      <c r="O1491" s="71" t="n">
        <v>140729576</v>
      </c>
      <c r="P1491" s="71" t="n">
        <v>32664103.22</v>
      </c>
      <c r="Q1491" s="71" t="n">
        <v>108065472.78</v>
      </c>
      <c r="R1491" t="inlineStr">
        <is>
          <t>Crude</t>
        </is>
      </c>
      <c r="S1491" t="inlineStr">
        <is>
          <t>Yes</t>
        </is>
      </c>
      <c r="T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SA101483</t>
        </is>
      </c>
      <c r="B1492" s="68" t="n">
        <v>45876</v>
      </c>
      <c r="C1492" s="69" t="n">
        <v>2025</v>
      </c>
      <c r="D1492" t="inlineStr">
        <is>
          <t>Aug</t>
        </is>
      </c>
      <c r="E1492" t="inlineStr">
        <is>
          <t>Asia</t>
        </is>
      </c>
      <c r="F1492" t="inlineStr">
        <is>
          <t>China</t>
        </is>
      </c>
      <c r="G1492" t="inlineStr">
        <is>
          <t>Arab Light</t>
        </is>
      </c>
      <c r="H1492" t="inlineStr">
        <is>
          <t>Term contract</t>
        </is>
      </c>
      <c r="I1492" t="inlineStr">
        <is>
          <t>Refiner</t>
        </is>
      </c>
      <c r="J1492" t="inlineStr">
        <is>
          <t>Ana Costa</t>
        </is>
      </c>
      <c r="K1492" s="70" t="n">
        <v>1491360</v>
      </c>
      <c r="L1492" s="71" t="n">
        <v>80.62</v>
      </c>
      <c r="M1492" s="71" t="n">
        <v>120233443.2</v>
      </c>
      <c r="N1492" s="71" t="n">
        <v>1202334.43</v>
      </c>
      <c r="O1492" s="71" t="n">
        <v>119031108.77</v>
      </c>
      <c r="P1492" s="71" t="n">
        <v>27279758.22</v>
      </c>
      <c r="Q1492" s="71" t="n">
        <v>91751350.55</v>
      </c>
      <c r="R1492" t="inlineStr">
        <is>
          <t>Crude</t>
        </is>
      </c>
      <c r="S1492" t="inlineStr">
        <is>
          <t>Yes</t>
        </is>
      </c>
      <c r="T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SA101484</t>
        </is>
      </c>
      <c r="B1493" s="68" t="n">
        <v>45876</v>
      </c>
      <c r="C1493" s="69" t="n">
        <v>2025</v>
      </c>
      <c r="D1493" t="inlineStr">
        <is>
          <t>Aug</t>
        </is>
      </c>
      <c r="E1493" t="inlineStr">
        <is>
          <t>Middle East</t>
        </is>
      </c>
      <c r="F1493" t="inlineStr">
        <is>
          <t>Bahrain</t>
        </is>
      </c>
      <c r="G1493" t="inlineStr">
        <is>
          <t>Arab Extra Light</t>
        </is>
      </c>
      <c r="H1493" t="inlineStr">
        <is>
          <t>Term contract</t>
        </is>
      </c>
      <c r="I1493" t="inlineStr">
        <is>
          <t>Refiner</t>
        </is>
      </c>
      <c r="J1493" t="inlineStr">
        <is>
          <t>Mei Lin</t>
        </is>
      </c>
      <c r="K1493" s="70" t="n">
        <v>543920</v>
      </c>
      <c r="L1493" s="71" t="n">
        <v>77.18000000000001</v>
      </c>
      <c r="M1493" s="71" t="n">
        <v>41979745.6</v>
      </c>
      <c r="N1493" s="71" t="n">
        <v>0</v>
      </c>
      <c r="O1493" s="71" t="n">
        <v>41979745.6</v>
      </c>
      <c r="P1493" s="71" t="n">
        <v>9890210.789999999</v>
      </c>
      <c r="Q1493" s="71" t="n">
        <v>32089534.81</v>
      </c>
      <c r="R1493" t="inlineStr">
        <is>
          <t>Crude</t>
        </is>
      </c>
      <c r="S1493" t="inlineStr">
        <is>
          <t>Yes</t>
        </is>
      </c>
      <c r="T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SA101485</t>
        </is>
      </c>
      <c r="B1494" s="68" t="n">
        <v>45877</v>
      </c>
      <c r="C1494" s="69" t="n">
        <v>2025</v>
      </c>
      <c r="D1494" t="inlineStr">
        <is>
          <t>Aug</t>
        </is>
      </c>
      <c r="E1494" t="inlineStr">
        <is>
          <t>North America</t>
        </is>
      </c>
      <c r="F1494" t="inlineStr">
        <is>
          <t>USA</t>
        </is>
      </c>
      <c r="G1494" t="inlineStr">
        <is>
          <t>Arab Extra Light</t>
        </is>
      </c>
      <c r="H1494" t="inlineStr">
        <is>
          <t>Term contract</t>
        </is>
      </c>
      <c r="I1494" t="inlineStr">
        <is>
          <t>National oil company</t>
        </is>
      </c>
      <c r="J1494" t="inlineStr">
        <is>
          <t>Carlos Silva</t>
        </is>
      </c>
      <c r="K1494" s="70" t="n">
        <v>1817920</v>
      </c>
      <c r="L1494" s="71" t="n">
        <v>90.95</v>
      </c>
      <c r="M1494" s="71" t="n">
        <v>165339824</v>
      </c>
      <c r="N1494" s="71" t="n">
        <v>0</v>
      </c>
      <c r="O1494" s="71" t="n">
        <v>165339824</v>
      </c>
      <c r="P1494" s="71" t="n">
        <v>33937846.59</v>
      </c>
      <c r="Q1494" s="71" t="n">
        <v>131401977.41</v>
      </c>
      <c r="R1494" t="inlineStr">
        <is>
          <t>Crude</t>
        </is>
      </c>
      <c r="S1494" t="inlineStr">
        <is>
          <t>Yes</t>
        </is>
      </c>
      <c r="T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SA101486</t>
        </is>
      </c>
      <c r="B1495" s="68" t="n">
        <v>45877</v>
      </c>
      <c r="C1495" s="69" t="n">
        <v>2025</v>
      </c>
      <c r="D1495" t="inlineStr">
        <is>
          <t>Aug</t>
        </is>
      </c>
      <c r="E1495" t="inlineStr">
        <is>
          <t>Asia</t>
        </is>
      </c>
      <c r="F1495" t="inlineStr">
        <is>
          <t>South Korea</t>
        </is>
      </c>
      <c r="G1495" t="inlineStr">
        <is>
          <t>Arab Extra Light</t>
        </is>
      </c>
      <c r="H1495" t="inlineStr">
        <is>
          <t>Term contract</t>
        </is>
      </c>
      <c r="I1495" t="inlineStr">
        <is>
          <t>National oil company</t>
        </is>
      </c>
      <c r="J1495" t="inlineStr">
        <is>
          <t>Omar Haddad</t>
        </is>
      </c>
      <c r="K1495" s="70" t="n">
        <v>1684800</v>
      </c>
      <c r="L1495" s="71" t="n">
        <v>88.33</v>
      </c>
      <c r="M1495" s="71" t="n">
        <v>148818384</v>
      </c>
      <c r="N1495" s="71" t="n">
        <v>2976367.68</v>
      </c>
      <c r="O1495" s="71" t="n">
        <v>145842016.32</v>
      </c>
      <c r="P1495" s="71" t="n">
        <v>31429508.04</v>
      </c>
      <c r="Q1495" s="71" t="n">
        <v>114412508.28</v>
      </c>
      <c r="R1495" t="inlineStr">
        <is>
          <t>Crude</t>
        </is>
      </c>
      <c r="S1495" t="inlineStr">
        <is>
          <t>Yes</t>
        </is>
      </c>
      <c r="T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SA101487</t>
        </is>
      </c>
      <c r="B1496" s="68" t="n">
        <v>45877</v>
      </c>
      <c r="C1496" s="69" t="n">
        <v>2025</v>
      </c>
      <c r="D1496" t="inlineStr">
        <is>
          <t>Aug</t>
        </is>
      </c>
      <c r="E1496" t="inlineStr">
        <is>
          <t>Asia</t>
        </is>
      </c>
      <c r="F1496" t="inlineStr">
        <is>
          <t>Japan</t>
        </is>
      </c>
      <c r="G1496" t="inlineStr">
        <is>
          <t>Arab Heavy</t>
        </is>
      </c>
      <c r="H1496" t="inlineStr">
        <is>
          <t>Spot</t>
        </is>
      </c>
      <c r="I1496" t="inlineStr">
        <is>
          <t>National oil company</t>
        </is>
      </c>
      <c r="J1496" t="inlineStr">
        <is>
          <t>Olivia Brown</t>
        </is>
      </c>
      <c r="K1496" s="70" t="n">
        <v>744640</v>
      </c>
      <c r="L1496" s="71" t="n">
        <v>82.61</v>
      </c>
      <c r="M1496" s="71" t="n">
        <v>61514710.4</v>
      </c>
      <c r="N1496" s="71" t="n">
        <v>0</v>
      </c>
      <c r="O1496" s="71" t="n">
        <v>61514710.4</v>
      </c>
      <c r="P1496" s="71" t="n">
        <v>12697269.73</v>
      </c>
      <c r="Q1496" s="71" t="n">
        <v>48817440.67</v>
      </c>
      <c r="R1496" t="inlineStr">
        <is>
          <t>Crude</t>
        </is>
      </c>
      <c r="S1496" t="inlineStr">
        <is>
          <t>Yes</t>
        </is>
      </c>
      <c r="T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SA101488</t>
        </is>
      </c>
      <c r="B1497" s="68" t="n">
        <v>45878</v>
      </c>
      <c r="C1497" s="69" t="n">
        <v>2025</v>
      </c>
      <c r="D1497" t="inlineStr">
        <is>
          <t>Aug</t>
        </is>
      </c>
      <c r="E1497" t="inlineStr">
        <is>
          <t>North America</t>
        </is>
      </c>
      <c r="F1497" t="inlineStr">
        <is>
          <t>USA</t>
        </is>
      </c>
      <c r="G1497" t="inlineStr">
        <is>
          <t>Arab Extra Light</t>
        </is>
      </c>
      <c r="H1497" t="inlineStr">
        <is>
          <t>Term contract</t>
        </is>
      </c>
      <c r="I1497" t="inlineStr">
        <is>
          <t>Refiner</t>
        </is>
      </c>
      <c r="J1497" t="inlineStr">
        <is>
          <t>Shraddha Kulkarni</t>
        </is>
      </c>
      <c r="K1497" s="70" t="n">
        <v>1080560</v>
      </c>
      <c r="L1497" s="71" t="n">
        <v>88.63</v>
      </c>
      <c r="M1497" s="71" t="n">
        <v>95770032.8</v>
      </c>
      <c r="N1497" s="71" t="n">
        <v>0</v>
      </c>
      <c r="O1497" s="71" t="n">
        <v>95770032.8</v>
      </c>
      <c r="P1497" s="71" t="n">
        <v>20266498.32</v>
      </c>
      <c r="Q1497" s="71" t="n">
        <v>75503534.48</v>
      </c>
      <c r="R1497" t="inlineStr">
        <is>
          <t>Crude</t>
        </is>
      </c>
      <c r="S1497" t="inlineStr">
        <is>
          <t>Yes</t>
        </is>
      </c>
      <c r="T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SA101489</t>
        </is>
      </c>
      <c r="B1498" s="68" t="n">
        <v>45878</v>
      </c>
      <c r="C1498" s="69" t="n">
        <v>2025</v>
      </c>
      <c r="D1498" t="inlineStr">
        <is>
          <t>Aug</t>
        </is>
      </c>
      <c r="E1498" t="inlineStr">
        <is>
          <t>Asia</t>
        </is>
      </c>
      <c r="F1498" t="inlineStr">
        <is>
          <t>Japan</t>
        </is>
      </c>
      <c r="G1498" t="inlineStr">
        <is>
          <t>Gasoline</t>
        </is>
      </c>
      <c r="H1498" t="inlineStr">
        <is>
          <t>Term contract</t>
        </is>
      </c>
      <c r="I1498" t="inlineStr">
        <is>
          <t>National oil company</t>
        </is>
      </c>
      <c r="J1498" t="inlineStr">
        <is>
          <t>Kofi Mensah</t>
        </is>
      </c>
      <c r="K1498" s="70" t="n">
        <v>576160</v>
      </c>
      <c r="L1498" s="71" t="n">
        <v>91.33</v>
      </c>
      <c r="M1498" s="71" t="n">
        <v>52620692.8</v>
      </c>
      <c r="N1498" s="71" t="n">
        <v>0</v>
      </c>
      <c r="O1498" s="71" t="n">
        <v>52620692.8</v>
      </c>
      <c r="P1498" s="71" t="n">
        <v>41205711.15</v>
      </c>
      <c r="Q1498" s="71" t="n">
        <v>11414981.65</v>
      </c>
      <c r="R1498" t="inlineStr">
        <is>
          <t>Refined</t>
        </is>
      </c>
      <c r="S1498" t="inlineStr">
        <is>
          <t>Yes</t>
        </is>
      </c>
      <c r="T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SA101490</t>
        </is>
      </c>
      <c r="B1499" s="68" t="n">
        <v>45878</v>
      </c>
      <c r="C1499" s="69" t="n">
        <v>2025</v>
      </c>
      <c r="D1499" t="inlineStr">
        <is>
          <t>Aug</t>
        </is>
      </c>
      <c r="E1499" t="inlineStr">
        <is>
          <t>Middle East</t>
        </is>
      </c>
      <c r="F1499" t="inlineStr">
        <is>
          <t>Bahrain</t>
        </is>
      </c>
      <c r="G1499" t="inlineStr">
        <is>
          <t>Arab Light</t>
        </is>
      </c>
      <c r="H1499" t="inlineStr">
        <is>
          <t>Term contract</t>
        </is>
      </c>
      <c r="I1499" t="inlineStr">
        <is>
          <t>Refiner</t>
        </is>
      </c>
      <c r="J1499" t="inlineStr">
        <is>
          <t>Noah Smith</t>
        </is>
      </c>
      <c r="K1499" s="70" t="n">
        <v>839280</v>
      </c>
      <c r="L1499" s="71" t="n">
        <v>83.81999999999999</v>
      </c>
      <c r="M1499" s="71" t="n">
        <v>70348449.59999999</v>
      </c>
      <c r="N1499" s="71" t="n">
        <v>0</v>
      </c>
      <c r="O1499" s="71" t="n">
        <v>70348449.59999999</v>
      </c>
      <c r="P1499" s="71" t="n">
        <v>15309500.49</v>
      </c>
      <c r="Q1499" s="71" t="n">
        <v>55038949.11</v>
      </c>
      <c r="R1499" t="inlineStr">
        <is>
          <t>Crude</t>
        </is>
      </c>
      <c r="S1499" t="inlineStr">
        <is>
          <t>Yes</t>
        </is>
      </c>
      <c r="T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SA101491</t>
        </is>
      </c>
      <c r="B1500" s="68" t="n">
        <v>45878</v>
      </c>
      <c r="C1500" s="69" t="n">
        <v>2025</v>
      </c>
      <c r="D1500" t="inlineStr">
        <is>
          <t>Aug</t>
        </is>
      </c>
      <c r="E1500" t="inlineStr">
        <is>
          <t>Asia</t>
        </is>
      </c>
      <c r="F1500" t="inlineStr">
        <is>
          <t>China</t>
        </is>
      </c>
      <c r="G1500" t="inlineStr">
        <is>
          <t>Arab Light</t>
        </is>
      </c>
      <c r="H1500" t="inlineStr">
        <is>
          <t>Term contract</t>
        </is>
      </c>
      <c r="I1500" t="inlineStr">
        <is>
          <t>Refiner</t>
        </is>
      </c>
      <c r="J1500" t="inlineStr">
        <is>
          <t>Noah Smith</t>
        </is>
      </c>
      <c r="K1500" s="70" t="n">
        <v>347360</v>
      </c>
      <c r="L1500" s="71" t="n">
        <v>81.52</v>
      </c>
      <c r="M1500" s="71" t="n">
        <v>28316787.2</v>
      </c>
      <c r="N1500" s="71" t="n">
        <v>0</v>
      </c>
      <c r="O1500" s="71" t="n">
        <v>28316787.2</v>
      </c>
      <c r="P1500" s="71" t="n">
        <v>6222304.54</v>
      </c>
      <c r="Q1500" s="71" t="n">
        <v>22094482.66</v>
      </c>
      <c r="R1500" t="inlineStr">
        <is>
          <t>Crude</t>
        </is>
      </c>
      <c r="S1500" t="inlineStr">
        <is>
          <t>Yes</t>
        </is>
      </c>
      <c r="T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SA101492</t>
        </is>
      </c>
      <c r="B1501" s="68" t="n">
        <v>45878</v>
      </c>
      <c r="C1501" s="69" t="n">
        <v>2025</v>
      </c>
      <c r="D1501" t="inlineStr">
        <is>
          <t>Aug</t>
        </is>
      </c>
      <c r="E1501" t="inlineStr">
        <is>
          <t>Asia</t>
        </is>
      </c>
      <c r="F1501" t="inlineStr">
        <is>
          <t>Japan</t>
        </is>
      </c>
      <c r="G1501" t="inlineStr">
        <is>
          <t>Arab Heavy</t>
        </is>
      </c>
      <c r="H1501" t="inlineStr">
        <is>
          <t>Spot</t>
        </is>
      </c>
      <c r="I1501" t="inlineStr">
        <is>
          <t>Refiner</t>
        </is>
      </c>
      <c r="J1501" t="inlineStr">
        <is>
          <t>Arjun Mehta</t>
        </is>
      </c>
      <c r="K1501" s="70" t="n">
        <v>2077920</v>
      </c>
      <c r="L1501" s="71" t="n">
        <v>74.90000000000001</v>
      </c>
      <c r="M1501" s="71" t="n">
        <v>155636208</v>
      </c>
      <c r="N1501" s="71" t="n">
        <v>0</v>
      </c>
      <c r="O1501" s="71" t="n">
        <v>155636208</v>
      </c>
      <c r="P1501" s="71" t="n">
        <v>36440600.97</v>
      </c>
      <c r="Q1501" s="71" t="n">
        <v>119195607.03</v>
      </c>
      <c r="R1501" t="inlineStr">
        <is>
          <t>Crude</t>
        </is>
      </c>
      <c r="S1501" t="inlineStr">
        <is>
          <t>Yes</t>
        </is>
      </c>
      <c r="T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SA101493</t>
        </is>
      </c>
      <c r="B1502" s="68" t="n">
        <v>45878</v>
      </c>
      <c r="C1502" s="69" t="n">
        <v>2025</v>
      </c>
      <c r="D1502" t="inlineStr">
        <is>
          <t>Aug</t>
        </is>
      </c>
      <c r="E1502" t="inlineStr">
        <is>
          <t>North America</t>
        </is>
      </c>
      <c r="F1502" t="inlineStr">
        <is>
          <t>USA</t>
        </is>
      </c>
      <c r="G1502" t="inlineStr">
        <is>
          <t>Jet fuel</t>
        </is>
      </c>
      <c r="H1502" t="inlineStr">
        <is>
          <t>Term contract</t>
        </is>
      </c>
      <c r="I1502" t="inlineStr">
        <is>
          <t>Trader</t>
        </is>
      </c>
      <c r="J1502" t="inlineStr">
        <is>
          <t>Olivia Brown</t>
        </is>
      </c>
      <c r="K1502" s="70" t="n">
        <v>521040</v>
      </c>
      <c r="L1502" s="71" t="n">
        <v>100.7</v>
      </c>
      <c r="M1502" s="71" t="n">
        <v>52468728</v>
      </c>
      <c r="N1502" s="71" t="n">
        <v>0</v>
      </c>
      <c r="O1502" s="71" t="n">
        <v>52468728</v>
      </c>
      <c r="P1502" s="71" t="n">
        <v>37920623.27</v>
      </c>
      <c r="Q1502" s="71" t="n">
        <v>14548104.73</v>
      </c>
      <c r="R1502" t="inlineStr">
        <is>
          <t>Refined</t>
        </is>
      </c>
      <c r="S1502" t="inlineStr">
        <is>
          <t>Yes</t>
        </is>
      </c>
      <c r="T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SA101494</t>
        </is>
      </c>
      <c r="B1503" s="68" t="n">
        <v>45878</v>
      </c>
      <c r="C1503" s="69" t="n">
        <v>2025</v>
      </c>
      <c r="D1503" t="inlineStr">
        <is>
          <t>Aug</t>
        </is>
      </c>
      <c r="E1503" t="inlineStr">
        <is>
          <t>Europe</t>
        </is>
      </c>
      <c r="F1503" t="inlineStr">
        <is>
          <t>Italy</t>
        </is>
      </c>
      <c r="G1503" t="inlineStr">
        <is>
          <t>Arab Heavy</t>
        </is>
      </c>
      <c r="H1503" t="inlineStr">
        <is>
          <t>Spot</t>
        </is>
      </c>
      <c r="I1503" t="inlineStr">
        <is>
          <t>National oil company</t>
        </is>
      </c>
      <c r="J1503" t="inlineStr">
        <is>
          <t>Kofi Mensah</t>
        </is>
      </c>
      <c r="K1503" s="70" t="n">
        <v>1592240</v>
      </c>
      <c r="L1503" s="71" t="n">
        <v>77.8</v>
      </c>
      <c r="M1503" s="71" t="n">
        <v>123876272</v>
      </c>
      <c r="N1503" s="71" t="n">
        <v>1238762.72</v>
      </c>
      <c r="O1503" s="71" t="n">
        <v>122637509.28</v>
      </c>
      <c r="P1503" s="71" t="n">
        <v>28849124.11</v>
      </c>
      <c r="Q1503" s="71" t="n">
        <v>93788385.17</v>
      </c>
      <c r="R1503" t="inlineStr">
        <is>
          <t>Crude</t>
        </is>
      </c>
      <c r="S1503" t="inlineStr">
        <is>
          <t>Yes</t>
        </is>
      </c>
      <c r="T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SA101495</t>
        </is>
      </c>
      <c r="B1504" s="68" t="n">
        <v>45879</v>
      </c>
      <c r="C1504" s="69" t="n">
        <v>2025</v>
      </c>
      <c r="D1504" t="inlineStr">
        <is>
          <t>Aug</t>
        </is>
      </c>
      <c r="E1504" t="inlineStr">
        <is>
          <t>Asia</t>
        </is>
      </c>
      <c r="F1504" t="inlineStr">
        <is>
          <t>China</t>
        </is>
      </c>
      <c r="G1504" t="inlineStr">
        <is>
          <t>Arab Light</t>
        </is>
      </c>
      <c r="H1504" t="inlineStr">
        <is>
          <t>Spot</t>
        </is>
      </c>
      <c r="I1504" t="inlineStr">
        <is>
          <t>Refiner</t>
        </is>
      </c>
      <c r="J1504" t="inlineStr">
        <is>
          <t>Priya Nair</t>
        </is>
      </c>
      <c r="K1504" s="70" t="n">
        <v>1119040</v>
      </c>
      <c r="L1504" s="71" t="n">
        <v>80</v>
      </c>
      <c r="M1504" s="71" t="n">
        <v>89523200</v>
      </c>
      <c r="N1504" s="71" t="n">
        <v>895232</v>
      </c>
      <c r="O1504" s="71" t="n">
        <v>88627968</v>
      </c>
      <c r="P1504" s="71" t="n">
        <v>19532086.92</v>
      </c>
      <c r="Q1504" s="71" t="n">
        <v>69095881.08</v>
      </c>
      <c r="R1504" t="inlineStr">
        <is>
          <t>Crude</t>
        </is>
      </c>
      <c r="S1504" t="inlineStr">
        <is>
          <t>Yes</t>
        </is>
      </c>
      <c r="T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SA101496</t>
        </is>
      </c>
      <c r="B1505" s="68" t="n">
        <v>45879</v>
      </c>
      <c r="C1505" s="69" t="n">
        <v>2025</v>
      </c>
      <c r="D1505" t="inlineStr">
        <is>
          <t>Aug</t>
        </is>
      </c>
      <c r="E1505" t="inlineStr">
        <is>
          <t>Asia</t>
        </is>
      </c>
      <c r="F1505" t="inlineStr">
        <is>
          <t>Japan</t>
        </is>
      </c>
      <c r="G1505" t="inlineStr">
        <is>
          <t>Arab Light</t>
        </is>
      </c>
      <c r="H1505" t="inlineStr">
        <is>
          <t>Term contract</t>
        </is>
      </c>
      <c r="I1505" t="inlineStr">
        <is>
          <t>Refiner</t>
        </is>
      </c>
      <c r="J1505" t="inlineStr">
        <is>
          <t>Emma Clarke</t>
        </is>
      </c>
      <c r="K1505" s="70" t="n">
        <v>2000960</v>
      </c>
      <c r="L1505" s="71" t="n">
        <v>77.7</v>
      </c>
      <c r="M1505" s="71" t="n">
        <v>155474592</v>
      </c>
      <c r="N1505" s="71" t="n">
        <v>3109491.84</v>
      </c>
      <c r="O1505" s="71" t="n">
        <v>152365100.16</v>
      </c>
      <c r="P1505" s="71" t="n">
        <v>36994089.1</v>
      </c>
      <c r="Q1505" s="71" t="n">
        <v>115371011.06</v>
      </c>
      <c r="R1505" t="inlineStr">
        <is>
          <t>Crude</t>
        </is>
      </c>
      <c r="S1505" t="inlineStr">
        <is>
          <t>Yes</t>
        </is>
      </c>
      <c r="T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SA101497</t>
        </is>
      </c>
      <c r="B1506" s="68" t="n">
        <v>45879</v>
      </c>
      <c r="C1506" s="69" t="n">
        <v>2025</v>
      </c>
      <c r="D1506" t="inlineStr">
        <is>
          <t>Aug</t>
        </is>
      </c>
      <c r="E1506" t="inlineStr">
        <is>
          <t>Middle East</t>
        </is>
      </c>
      <c r="F1506" t="inlineStr">
        <is>
          <t>Saudi Arabia</t>
        </is>
      </c>
      <c r="G1506" t="inlineStr">
        <is>
          <t>Arab Heavy</t>
        </is>
      </c>
      <c r="H1506" t="inlineStr">
        <is>
          <t>Domestic</t>
        </is>
      </c>
      <c r="I1506" t="inlineStr">
        <is>
          <t>Refiner</t>
        </is>
      </c>
      <c r="J1506" t="inlineStr">
        <is>
          <t>Mei Lin</t>
        </is>
      </c>
      <c r="K1506" s="70" t="n">
        <v>1564160</v>
      </c>
      <c r="L1506" s="71" t="n">
        <v>71.66</v>
      </c>
      <c r="M1506" s="71" t="n">
        <v>112087705.6</v>
      </c>
      <c r="N1506" s="71" t="n">
        <v>0</v>
      </c>
      <c r="O1506" s="71" t="n">
        <v>112087705.6</v>
      </c>
      <c r="P1506" s="71" t="n">
        <v>27750839.93</v>
      </c>
      <c r="Q1506" s="71" t="n">
        <v>84336865.67</v>
      </c>
      <c r="R1506" t="inlineStr">
        <is>
          <t>Crude</t>
        </is>
      </c>
      <c r="S1506" t="inlineStr">
        <is>
          <t>No</t>
        </is>
      </c>
      <c r="T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SA101498</t>
        </is>
      </c>
      <c r="B1507" s="68" t="n">
        <v>45879</v>
      </c>
      <c r="C1507" s="69" t="n">
        <v>2025</v>
      </c>
      <c r="D1507" t="inlineStr">
        <is>
          <t>Aug</t>
        </is>
      </c>
      <c r="E1507" t="inlineStr">
        <is>
          <t>Europe</t>
        </is>
      </c>
      <c r="F1507" t="inlineStr">
        <is>
          <t>Italy</t>
        </is>
      </c>
      <c r="G1507" t="inlineStr">
        <is>
          <t>Diesel</t>
        </is>
      </c>
      <c r="H1507" t="inlineStr">
        <is>
          <t>Spot</t>
        </is>
      </c>
      <c r="I1507" t="inlineStr">
        <is>
          <t>Refiner</t>
        </is>
      </c>
      <c r="J1507" t="inlineStr">
        <is>
          <t>Zoya Ahmed</t>
        </is>
      </c>
      <c r="K1507" s="70" t="n">
        <v>617760</v>
      </c>
      <c r="L1507" s="71" t="n">
        <v>97.06999999999999</v>
      </c>
      <c r="M1507" s="71" t="n">
        <v>59965963.2</v>
      </c>
      <c r="N1507" s="71" t="n">
        <v>1199319.26</v>
      </c>
      <c r="O1507" s="71" t="n">
        <v>58766643.94</v>
      </c>
      <c r="P1507" s="71" t="n">
        <v>43807510.86</v>
      </c>
      <c r="Q1507" s="71" t="n">
        <v>14959133.08</v>
      </c>
      <c r="R1507" t="inlineStr">
        <is>
          <t>Refined</t>
        </is>
      </c>
      <c r="S1507" t="inlineStr">
        <is>
          <t>Yes</t>
        </is>
      </c>
      <c r="T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SA101499</t>
        </is>
      </c>
      <c r="B1508" s="68" t="n">
        <v>45879</v>
      </c>
      <c r="C1508" s="69" t="n">
        <v>2025</v>
      </c>
      <c r="D1508" t="inlineStr">
        <is>
          <t>Aug</t>
        </is>
      </c>
      <c r="E1508" t="inlineStr">
        <is>
          <t>Asia</t>
        </is>
      </c>
      <c r="F1508" t="inlineStr">
        <is>
          <t>India</t>
        </is>
      </c>
      <c r="G1508" t="inlineStr">
        <is>
          <t>Arab Medium</t>
        </is>
      </c>
      <c r="H1508" t="inlineStr">
        <is>
          <t>Term contract</t>
        </is>
      </c>
      <c r="I1508" t="inlineStr">
        <is>
          <t>Refiner</t>
        </is>
      </c>
      <c r="J1508" t="inlineStr">
        <is>
          <t>Ruhi Shaikh</t>
        </is>
      </c>
      <c r="K1508" s="70" t="n">
        <v>1082640</v>
      </c>
      <c r="L1508" s="71" t="n">
        <v>72.02</v>
      </c>
      <c r="M1508" s="71" t="n">
        <v>77971732.8</v>
      </c>
      <c r="N1508" s="71" t="n">
        <v>0</v>
      </c>
      <c r="O1508" s="71" t="n">
        <v>77971732.8</v>
      </c>
      <c r="P1508" s="71" t="n">
        <v>19602464.62</v>
      </c>
      <c r="Q1508" s="71" t="n">
        <v>58369268.18</v>
      </c>
      <c r="R1508" t="inlineStr">
        <is>
          <t>Crude</t>
        </is>
      </c>
      <c r="S1508" t="inlineStr">
        <is>
          <t>Yes</t>
        </is>
      </c>
      <c r="T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SA101500</t>
        </is>
      </c>
      <c r="B1509" s="68" t="n">
        <v>45879</v>
      </c>
      <c r="C1509" s="69" t="n">
        <v>2025</v>
      </c>
      <c r="D1509" t="inlineStr">
        <is>
          <t>Aug</t>
        </is>
      </c>
      <c r="E1509" t="inlineStr">
        <is>
          <t>Middle East</t>
        </is>
      </c>
      <c r="F1509" t="inlineStr">
        <is>
          <t>UAE</t>
        </is>
      </c>
      <c r="G1509" t="inlineStr">
        <is>
          <t>Gasoline</t>
        </is>
      </c>
      <c r="H1509" t="inlineStr">
        <is>
          <t>Term contract</t>
        </is>
      </c>
      <c r="I1509" t="inlineStr">
        <is>
          <t>Refiner</t>
        </is>
      </c>
      <c r="J1509" t="inlineStr">
        <is>
          <t>Amir Khan</t>
        </is>
      </c>
      <c r="K1509" s="70" t="n">
        <v>336960</v>
      </c>
      <c r="L1509" s="71" t="n">
        <v>95.14</v>
      </c>
      <c r="M1509" s="71" t="n">
        <v>32058374.4</v>
      </c>
      <c r="N1509" s="71" t="n">
        <v>320583.74</v>
      </c>
      <c r="O1509" s="71" t="n">
        <v>31737790.66</v>
      </c>
      <c r="P1509" s="71" t="n">
        <v>23936993.9</v>
      </c>
      <c r="Q1509" s="71" t="n">
        <v>7800796.76</v>
      </c>
      <c r="R1509" t="inlineStr">
        <is>
          <t>Refined</t>
        </is>
      </c>
      <c r="S1509" t="inlineStr">
        <is>
          <t>Yes</t>
        </is>
      </c>
      <c r="T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SA101501</t>
        </is>
      </c>
      <c r="B1510" s="68" t="n">
        <v>45879</v>
      </c>
      <c r="C1510" s="69" t="n">
        <v>2025</v>
      </c>
      <c r="D1510" t="inlineStr">
        <is>
          <t>Aug</t>
        </is>
      </c>
      <c r="E1510" t="inlineStr">
        <is>
          <t>Europe</t>
        </is>
      </c>
      <c r="F1510" t="inlineStr">
        <is>
          <t>Netherlands</t>
        </is>
      </c>
      <c r="G1510" t="inlineStr">
        <is>
          <t>Arab Medium</t>
        </is>
      </c>
      <c r="H1510" t="inlineStr">
        <is>
          <t>Term contract</t>
        </is>
      </c>
      <c r="I1510" t="inlineStr">
        <is>
          <t>Trader</t>
        </is>
      </c>
      <c r="J1510" t="inlineStr">
        <is>
          <t>Zoya Ahmed</t>
        </is>
      </c>
      <c r="K1510" s="70" t="n">
        <v>1447680</v>
      </c>
      <c r="L1510" s="71" t="n">
        <v>87.75</v>
      </c>
      <c r="M1510" s="71" t="n">
        <v>127033920</v>
      </c>
      <c r="N1510" s="71" t="n">
        <v>2540678.4</v>
      </c>
      <c r="O1510" s="71" t="n">
        <v>124493241.6</v>
      </c>
      <c r="P1510" s="71" t="n">
        <v>26395375.01</v>
      </c>
      <c r="Q1510" s="71" t="n">
        <v>98097866.59</v>
      </c>
      <c r="R1510" t="inlineStr">
        <is>
          <t>Crude</t>
        </is>
      </c>
      <c r="S1510" t="inlineStr">
        <is>
          <t>Yes</t>
        </is>
      </c>
      <c r="T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SA101502</t>
        </is>
      </c>
      <c r="B1511" s="68" t="n">
        <v>45879</v>
      </c>
      <c r="C1511" s="69" t="n">
        <v>2025</v>
      </c>
      <c r="D1511" t="inlineStr">
        <is>
          <t>Aug</t>
        </is>
      </c>
      <c r="E1511" t="inlineStr">
        <is>
          <t>Asia</t>
        </is>
      </c>
      <c r="F1511" t="inlineStr">
        <is>
          <t>India</t>
        </is>
      </c>
      <c r="G1511" t="inlineStr">
        <is>
          <t>Arab Heavy</t>
        </is>
      </c>
      <c r="H1511" t="inlineStr">
        <is>
          <t>Term contract</t>
        </is>
      </c>
      <c r="I1511" t="inlineStr">
        <is>
          <t>National oil company</t>
        </is>
      </c>
      <c r="J1511" t="inlineStr">
        <is>
          <t>Zoya Ahmed</t>
        </is>
      </c>
      <c r="K1511" s="70" t="n">
        <v>888160</v>
      </c>
      <c r="L1511" s="71" t="n">
        <v>70.06</v>
      </c>
      <c r="M1511" s="71" t="n">
        <v>62224489.6</v>
      </c>
      <c r="N1511" s="71" t="n">
        <v>0</v>
      </c>
      <c r="O1511" s="71" t="n">
        <v>62224489.6</v>
      </c>
      <c r="P1511" s="71" t="n">
        <v>15265538.29</v>
      </c>
      <c r="Q1511" s="71" t="n">
        <v>46958951.31</v>
      </c>
      <c r="R1511" t="inlineStr">
        <is>
          <t>Crude</t>
        </is>
      </c>
      <c r="S1511" t="inlineStr">
        <is>
          <t>Yes</t>
        </is>
      </c>
      <c r="T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SA101503</t>
        </is>
      </c>
      <c r="B1512" s="68" t="n">
        <v>45879</v>
      </c>
      <c r="C1512" s="69" t="n">
        <v>2025</v>
      </c>
      <c r="D1512" t="inlineStr">
        <is>
          <t>Aug</t>
        </is>
      </c>
      <c r="E1512" t="inlineStr">
        <is>
          <t>Asia</t>
        </is>
      </c>
      <c r="F1512" t="inlineStr">
        <is>
          <t>Japan</t>
        </is>
      </c>
      <c r="G1512" t="inlineStr">
        <is>
          <t>Arab Light</t>
        </is>
      </c>
      <c r="H1512" t="inlineStr">
        <is>
          <t>Term contract</t>
        </is>
      </c>
      <c r="I1512" t="inlineStr">
        <is>
          <t>Refiner</t>
        </is>
      </c>
      <c r="J1512" t="inlineStr">
        <is>
          <t>Emma Clarke</t>
        </is>
      </c>
      <c r="K1512" s="70" t="n">
        <v>1532960</v>
      </c>
      <c r="L1512" s="71" t="n">
        <v>76.98999999999999</v>
      </c>
      <c r="M1512" s="71" t="n">
        <v>118022590.4</v>
      </c>
      <c r="N1512" s="71" t="n">
        <v>2360451.81</v>
      </c>
      <c r="O1512" s="71" t="n">
        <v>115662138.59</v>
      </c>
      <c r="P1512" s="71" t="n">
        <v>27457153.78</v>
      </c>
      <c r="Q1512" s="71" t="n">
        <v>88204984.81</v>
      </c>
      <c r="R1512" t="inlineStr">
        <is>
          <t>Crude</t>
        </is>
      </c>
      <c r="S1512" t="inlineStr">
        <is>
          <t>Yes</t>
        </is>
      </c>
      <c r="T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SA101504</t>
        </is>
      </c>
      <c r="B1513" s="68" t="n">
        <v>45879</v>
      </c>
      <c r="C1513" s="69" t="n">
        <v>2025</v>
      </c>
      <c r="D1513" t="inlineStr">
        <is>
          <t>Aug</t>
        </is>
      </c>
      <c r="E1513" t="inlineStr">
        <is>
          <t>Middle East</t>
        </is>
      </c>
      <c r="F1513" t="inlineStr">
        <is>
          <t>Bahrain</t>
        </is>
      </c>
      <c r="G1513" t="inlineStr">
        <is>
          <t>Arab Light</t>
        </is>
      </c>
      <c r="H1513" t="inlineStr">
        <is>
          <t>Term contract</t>
        </is>
      </c>
      <c r="I1513" t="inlineStr">
        <is>
          <t>Refiner</t>
        </is>
      </c>
      <c r="J1513" t="inlineStr">
        <is>
          <t>Ruhi Shaikh</t>
        </is>
      </c>
      <c r="K1513" s="70" t="n">
        <v>1122160</v>
      </c>
      <c r="L1513" s="71" t="n">
        <v>81.20999999999999</v>
      </c>
      <c r="M1513" s="71" t="n">
        <v>91130613.59999999</v>
      </c>
      <c r="N1513" s="71" t="n">
        <v>911306.14</v>
      </c>
      <c r="O1513" s="71" t="n">
        <v>90219307.45999999</v>
      </c>
      <c r="P1513" s="71" t="n">
        <v>20236937.84</v>
      </c>
      <c r="Q1513" s="71" t="n">
        <v>69982369.62</v>
      </c>
      <c r="R1513" t="inlineStr">
        <is>
          <t>Crude</t>
        </is>
      </c>
      <c r="S1513" t="inlineStr">
        <is>
          <t>Yes</t>
        </is>
      </c>
      <c r="T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SA101505</t>
        </is>
      </c>
      <c r="B1514" s="68" t="n">
        <v>45879</v>
      </c>
      <c r="C1514" s="69" t="n">
        <v>2025</v>
      </c>
      <c r="D1514" t="inlineStr">
        <is>
          <t>Aug</t>
        </is>
      </c>
      <c r="E1514" t="inlineStr">
        <is>
          <t>Middle East</t>
        </is>
      </c>
      <c r="F1514" t="inlineStr">
        <is>
          <t>Saudi Arabia</t>
        </is>
      </c>
      <c r="G1514" t="inlineStr">
        <is>
          <t>Diesel</t>
        </is>
      </c>
      <c r="H1514" t="inlineStr">
        <is>
          <t>Domestic</t>
        </is>
      </c>
      <c r="I1514" t="inlineStr">
        <is>
          <t>National oil company</t>
        </is>
      </c>
      <c r="J1514" t="inlineStr">
        <is>
          <t>Carlos Silva</t>
        </is>
      </c>
      <c r="K1514" s="70" t="n">
        <v>506480</v>
      </c>
      <c r="L1514" s="71" t="n">
        <v>104.08</v>
      </c>
      <c r="M1514" s="71" t="n">
        <v>52714438.4</v>
      </c>
      <c r="N1514" s="71" t="n">
        <v>0</v>
      </c>
      <c r="O1514" s="71" t="n">
        <v>52714438.4</v>
      </c>
      <c r="P1514" s="71" t="n">
        <v>34568536.78</v>
      </c>
      <c r="Q1514" s="71" t="n">
        <v>18145901.62</v>
      </c>
      <c r="R1514" t="inlineStr">
        <is>
          <t>Refined</t>
        </is>
      </c>
      <c r="S1514" t="inlineStr">
        <is>
          <t>No</t>
        </is>
      </c>
      <c r="T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SA101506</t>
        </is>
      </c>
      <c r="B1515" s="68" t="n">
        <v>45880</v>
      </c>
      <c r="C1515" s="69" t="n">
        <v>2025</v>
      </c>
      <c r="D1515" t="inlineStr">
        <is>
          <t>Aug</t>
        </is>
      </c>
      <c r="E1515" t="inlineStr">
        <is>
          <t>Asia</t>
        </is>
      </c>
      <c r="F1515" t="inlineStr">
        <is>
          <t>India</t>
        </is>
      </c>
      <c r="G1515" t="inlineStr">
        <is>
          <t>Arab Light</t>
        </is>
      </c>
      <c r="H1515" t="inlineStr">
        <is>
          <t>Spot</t>
        </is>
      </c>
      <c r="I1515" t="inlineStr">
        <is>
          <t>Refiner</t>
        </is>
      </c>
      <c r="J1515" t="inlineStr">
        <is>
          <t>Mei Lin</t>
        </is>
      </c>
      <c r="K1515" s="70" t="n">
        <v>1179360</v>
      </c>
      <c r="L1515" s="71" t="n">
        <v>82.41</v>
      </c>
      <c r="M1515" s="71" t="n">
        <v>97191057.59999999</v>
      </c>
      <c r="N1515" s="71" t="n">
        <v>0</v>
      </c>
      <c r="O1515" s="71" t="n">
        <v>97191057.59999999</v>
      </c>
      <c r="P1515" s="71" t="n">
        <v>20743082.41</v>
      </c>
      <c r="Q1515" s="71" t="n">
        <v>76447975.19</v>
      </c>
      <c r="R1515" t="inlineStr">
        <is>
          <t>Crude</t>
        </is>
      </c>
      <c r="S1515" t="inlineStr">
        <is>
          <t>Yes</t>
        </is>
      </c>
      <c r="T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SA101507</t>
        </is>
      </c>
      <c r="B1516" s="68" t="n">
        <v>45880</v>
      </c>
      <c r="C1516" s="69" t="n">
        <v>2025</v>
      </c>
      <c r="D1516" t="inlineStr">
        <is>
          <t>Aug</t>
        </is>
      </c>
      <c r="E1516" t="inlineStr">
        <is>
          <t>Asia</t>
        </is>
      </c>
      <c r="F1516" t="inlineStr">
        <is>
          <t>China</t>
        </is>
      </c>
      <c r="G1516" t="inlineStr">
        <is>
          <t>Arab Light</t>
        </is>
      </c>
      <c r="H1516" t="inlineStr">
        <is>
          <t>Term contract</t>
        </is>
      </c>
      <c r="I1516" t="inlineStr">
        <is>
          <t>Refiner</t>
        </is>
      </c>
      <c r="J1516" t="inlineStr">
        <is>
          <t>Hiroshi Tanaka</t>
        </is>
      </c>
      <c r="K1516" s="70" t="n">
        <v>1085760</v>
      </c>
      <c r="L1516" s="71" t="n">
        <v>87.47</v>
      </c>
      <c r="M1516" s="71" t="n">
        <v>94971427.2</v>
      </c>
      <c r="N1516" s="71" t="n">
        <v>1899428.54</v>
      </c>
      <c r="O1516" s="71" t="n">
        <v>93071998.66</v>
      </c>
      <c r="P1516" s="71" t="n">
        <v>19891761.52</v>
      </c>
      <c r="Q1516" s="71" t="n">
        <v>73180237.14</v>
      </c>
      <c r="R1516" t="inlineStr">
        <is>
          <t>Crude</t>
        </is>
      </c>
      <c r="S1516" t="inlineStr">
        <is>
          <t>Yes</t>
        </is>
      </c>
      <c r="T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SA101508</t>
        </is>
      </c>
      <c r="B1517" s="68" t="n">
        <v>45880</v>
      </c>
      <c r="C1517" s="69" t="n">
        <v>2025</v>
      </c>
      <c r="D1517" t="inlineStr">
        <is>
          <t>Aug</t>
        </is>
      </c>
      <c r="E1517" t="inlineStr">
        <is>
          <t>Middle East</t>
        </is>
      </c>
      <c r="F1517" t="inlineStr">
        <is>
          <t>UAE</t>
        </is>
      </c>
      <c r="G1517" t="inlineStr">
        <is>
          <t>Arab Medium</t>
        </is>
      </c>
      <c r="H1517" t="inlineStr">
        <is>
          <t>Term contract</t>
        </is>
      </c>
      <c r="I1517" t="inlineStr">
        <is>
          <t>National oil company</t>
        </is>
      </c>
      <c r="J1517" t="inlineStr">
        <is>
          <t>Sara Rossi</t>
        </is>
      </c>
      <c r="K1517" s="70" t="n">
        <v>1110720</v>
      </c>
      <c r="L1517" s="71" t="n">
        <v>80.16</v>
      </c>
      <c r="M1517" s="71" t="n">
        <v>89035315.2</v>
      </c>
      <c r="N1517" s="71" t="n">
        <v>0</v>
      </c>
      <c r="O1517" s="71" t="n">
        <v>89035315.2</v>
      </c>
      <c r="P1517" s="71" t="n">
        <v>19883075.1</v>
      </c>
      <c r="Q1517" s="71" t="n">
        <v>69152240.09999999</v>
      </c>
      <c r="R1517" t="inlineStr">
        <is>
          <t>Crude</t>
        </is>
      </c>
      <c r="S1517" t="inlineStr">
        <is>
          <t>Yes</t>
        </is>
      </c>
      <c r="T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SA101509</t>
        </is>
      </c>
      <c r="B1518" s="68" t="n">
        <v>45880</v>
      </c>
      <c r="C1518" s="69" t="n">
        <v>2025</v>
      </c>
      <c r="D1518" t="inlineStr">
        <is>
          <t>Aug</t>
        </is>
      </c>
      <c r="E1518" t="inlineStr">
        <is>
          <t>Europe</t>
        </is>
      </c>
      <c r="F1518" t="inlineStr">
        <is>
          <t>France</t>
        </is>
      </c>
      <c r="G1518" t="inlineStr">
        <is>
          <t>Diesel</t>
        </is>
      </c>
      <c r="H1518" t="inlineStr">
        <is>
          <t>Term contract</t>
        </is>
      </c>
      <c r="I1518" t="inlineStr">
        <is>
          <t>National oil company</t>
        </is>
      </c>
      <c r="J1518" t="inlineStr">
        <is>
          <t>Sara Rossi</t>
        </is>
      </c>
      <c r="K1518" s="70" t="n">
        <v>167440</v>
      </c>
      <c r="L1518" s="71" t="n">
        <v>103.62</v>
      </c>
      <c r="M1518" s="71" t="n">
        <v>17350132.8</v>
      </c>
      <c r="N1518" s="71" t="n">
        <v>347002.66</v>
      </c>
      <c r="O1518" s="71" t="n">
        <v>17003130.14</v>
      </c>
      <c r="P1518" s="71" t="n">
        <v>11793807.48</v>
      </c>
      <c r="Q1518" s="71" t="n">
        <v>5209322.66</v>
      </c>
      <c r="R1518" t="inlineStr">
        <is>
          <t>Refined</t>
        </is>
      </c>
      <c r="S1518" t="inlineStr">
        <is>
          <t>Yes</t>
        </is>
      </c>
      <c r="T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SA101510</t>
        </is>
      </c>
      <c r="B1519" s="68" t="n">
        <v>45880</v>
      </c>
      <c r="C1519" s="69" t="n">
        <v>2025</v>
      </c>
      <c r="D1519" t="inlineStr">
        <is>
          <t>Aug</t>
        </is>
      </c>
      <c r="E1519" t="inlineStr">
        <is>
          <t>Europe</t>
        </is>
      </c>
      <c r="F1519" t="inlineStr">
        <is>
          <t>Netherlands</t>
        </is>
      </c>
      <c r="G1519" t="inlineStr">
        <is>
          <t>Arab Light</t>
        </is>
      </c>
      <c r="H1519" t="inlineStr">
        <is>
          <t>Term contract</t>
        </is>
      </c>
      <c r="I1519" t="inlineStr">
        <is>
          <t>Refiner</t>
        </is>
      </c>
      <c r="J1519" t="inlineStr">
        <is>
          <t>Hiroshi Tanaka</t>
        </is>
      </c>
      <c r="K1519" s="70" t="n">
        <v>1504880</v>
      </c>
      <c r="L1519" s="71" t="n">
        <v>88.63</v>
      </c>
      <c r="M1519" s="71" t="n">
        <v>133377514.4</v>
      </c>
      <c r="N1519" s="71" t="n">
        <v>0</v>
      </c>
      <c r="O1519" s="71" t="n">
        <v>133377514.4</v>
      </c>
      <c r="P1519" s="71" t="n">
        <v>26966000.43</v>
      </c>
      <c r="Q1519" s="71" t="n">
        <v>106411513.97</v>
      </c>
      <c r="R1519" t="inlineStr">
        <is>
          <t>Crude</t>
        </is>
      </c>
      <c r="S1519" t="inlineStr">
        <is>
          <t>Yes</t>
        </is>
      </c>
      <c r="T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SA101511</t>
        </is>
      </c>
      <c r="B1520" s="68" t="n">
        <v>45880</v>
      </c>
      <c r="C1520" s="69" t="n">
        <v>2025</v>
      </c>
      <c r="D1520" t="inlineStr">
        <is>
          <t>Aug</t>
        </is>
      </c>
      <c r="E1520" t="inlineStr">
        <is>
          <t>North America</t>
        </is>
      </c>
      <c r="F1520" t="inlineStr">
        <is>
          <t>USA</t>
        </is>
      </c>
      <c r="G1520" t="inlineStr">
        <is>
          <t>Arab Light</t>
        </is>
      </c>
      <c r="H1520" t="inlineStr">
        <is>
          <t>Term contract</t>
        </is>
      </c>
      <c r="I1520" t="inlineStr">
        <is>
          <t>National oil company</t>
        </is>
      </c>
      <c r="J1520" t="inlineStr">
        <is>
          <t>Omar Haddad</t>
        </is>
      </c>
      <c r="K1520" s="70" t="n">
        <v>995280</v>
      </c>
      <c r="L1520" s="71" t="n">
        <v>77.09</v>
      </c>
      <c r="M1520" s="71" t="n">
        <v>76726135.2</v>
      </c>
      <c r="N1520" s="71" t="n">
        <v>1534522.7</v>
      </c>
      <c r="O1520" s="71" t="n">
        <v>75191612.5</v>
      </c>
      <c r="P1520" s="71" t="n">
        <v>18502062.38</v>
      </c>
      <c r="Q1520" s="71" t="n">
        <v>56689550.12</v>
      </c>
      <c r="R1520" t="inlineStr">
        <is>
          <t>Crude</t>
        </is>
      </c>
      <c r="S1520" t="inlineStr">
        <is>
          <t>Yes</t>
        </is>
      </c>
      <c r="T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SA101512</t>
        </is>
      </c>
      <c r="B1521" s="68" t="n">
        <v>45880</v>
      </c>
      <c r="C1521" s="69" t="n">
        <v>2025</v>
      </c>
      <c r="D1521" t="inlineStr">
        <is>
          <t>Aug</t>
        </is>
      </c>
      <c r="E1521" t="inlineStr">
        <is>
          <t>Asia</t>
        </is>
      </c>
      <c r="F1521" t="inlineStr">
        <is>
          <t>China</t>
        </is>
      </c>
      <c r="G1521" t="inlineStr">
        <is>
          <t>Arab Medium</t>
        </is>
      </c>
      <c r="H1521" t="inlineStr">
        <is>
          <t>Term contract</t>
        </is>
      </c>
      <c r="I1521" t="inlineStr">
        <is>
          <t>Trader</t>
        </is>
      </c>
      <c r="J1521" t="inlineStr">
        <is>
          <t>Amir Khan</t>
        </is>
      </c>
      <c r="K1521" s="70" t="n">
        <v>760240</v>
      </c>
      <c r="L1521" s="71" t="n">
        <v>82.52</v>
      </c>
      <c r="M1521" s="71" t="n">
        <v>62735004.8</v>
      </c>
      <c r="N1521" s="71" t="n">
        <v>627350.05</v>
      </c>
      <c r="O1521" s="71" t="n">
        <v>62107654.75</v>
      </c>
      <c r="P1521" s="71" t="n">
        <v>12968511.03</v>
      </c>
      <c r="Q1521" s="71" t="n">
        <v>49139143.72</v>
      </c>
      <c r="R1521" t="inlineStr">
        <is>
          <t>Crude</t>
        </is>
      </c>
      <c r="S1521" t="inlineStr">
        <is>
          <t>Yes</t>
        </is>
      </c>
      <c r="T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SA101513</t>
        </is>
      </c>
      <c r="B1522" s="68" t="n">
        <v>45880</v>
      </c>
      <c r="C1522" s="69" t="n">
        <v>2025</v>
      </c>
      <c r="D1522" t="inlineStr">
        <is>
          <t>Aug</t>
        </is>
      </c>
      <c r="E1522" t="inlineStr">
        <is>
          <t>Asia</t>
        </is>
      </c>
      <c r="F1522" t="inlineStr">
        <is>
          <t>India</t>
        </is>
      </c>
      <c r="G1522" t="inlineStr">
        <is>
          <t>Arab Heavy</t>
        </is>
      </c>
      <c r="H1522" t="inlineStr">
        <is>
          <t>Term contract</t>
        </is>
      </c>
      <c r="I1522" t="inlineStr">
        <is>
          <t>Refiner</t>
        </is>
      </c>
      <c r="J1522" t="inlineStr">
        <is>
          <t>Shraddha Kulkarni</t>
        </is>
      </c>
      <c r="K1522" s="70" t="n">
        <v>497120</v>
      </c>
      <c r="L1522" s="71" t="n">
        <v>80.45</v>
      </c>
      <c r="M1522" s="71" t="n">
        <v>39993304</v>
      </c>
      <c r="N1522" s="71" t="n">
        <v>0</v>
      </c>
      <c r="O1522" s="71" t="n">
        <v>39993304</v>
      </c>
      <c r="P1522" s="71" t="n">
        <v>8795371.470000001</v>
      </c>
      <c r="Q1522" s="71" t="n">
        <v>31197932.53</v>
      </c>
      <c r="R1522" t="inlineStr">
        <is>
          <t>Crude</t>
        </is>
      </c>
      <c r="S1522" t="inlineStr">
        <is>
          <t>Yes</t>
        </is>
      </c>
      <c r="T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SA101514</t>
        </is>
      </c>
      <c r="B1523" s="68" t="n">
        <v>45880</v>
      </c>
      <c r="C1523" s="69" t="n">
        <v>2025</v>
      </c>
      <c r="D1523" t="inlineStr">
        <is>
          <t>Aug</t>
        </is>
      </c>
      <c r="E1523" t="inlineStr">
        <is>
          <t>Asia</t>
        </is>
      </c>
      <c r="F1523" t="inlineStr">
        <is>
          <t>China</t>
        </is>
      </c>
      <c r="G1523" t="inlineStr">
        <is>
          <t>Arab Medium</t>
        </is>
      </c>
      <c r="H1523" t="inlineStr">
        <is>
          <t>Term contract</t>
        </is>
      </c>
      <c r="I1523" t="inlineStr">
        <is>
          <t>National oil company</t>
        </is>
      </c>
      <c r="J1523" t="inlineStr">
        <is>
          <t>Lucas Martin</t>
        </is>
      </c>
      <c r="K1523" s="70" t="n">
        <v>514800</v>
      </c>
      <c r="L1523" s="71" t="n">
        <v>77.88</v>
      </c>
      <c r="M1523" s="71" t="n">
        <v>40092624</v>
      </c>
      <c r="N1523" s="71" t="n">
        <v>0</v>
      </c>
      <c r="O1523" s="71" t="n">
        <v>40092624</v>
      </c>
      <c r="P1523" s="71" t="n">
        <v>8806900.9</v>
      </c>
      <c r="Q1523" s="71" t="n">
        <v>31285723.1</v>
      </c>
      <c r="R1523" t="inlineStr">
        <is>
          <t>Crude</t>
        </is>
      </c>
      <c r="S1523" t="inlineStr">
        <is>
          <t>Yes</t>
        </is>
      </c>
      <c r="T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SA101515</t>
        </is>
      </c>
      <c r="B1524" s="68" t="n">
        <v>45880</v>
      </c>
      <c r="C1524" s="69" t="n">
        <v>2025</v>
      </c>
      <c r="D1524" t="inlineStr">
        <is>
          <t>Aug</t>
        </is>
      </c>
      <c r="E1524" t="inlineStr">
        <is>
          <t>Asia</t>
        </is>
      </c>
      <c r="F1524" t="inlineStr">
        <is>
          <t>India</t>
        </is>
      </c>
      <c r="G1524" t="inlineStr">
        <is>
          <t>Arab Medium</t>
        </is>
      </c>
      <c r="H1524" t="inlineStr">
        <is>
          <t>Spot</t>
        </is>
      </c>
      <c r="I1524" t="inlineStr">
        <is>
          <t>Trader</t>
        </is>
      </c>
      <c r="J1524" t="inlineStr">
        <is>
          <t>Ana Costa</t>
        </is>
      </c>
      <c r="K1524" s="70" t="n">
        <v>1461200</v>
      </c>
      <c r="L1524" s="71" t="n">
        <v>73.55</v>
      </c>
      <c r="M1524" s="71" t="n">
        <v>107471260</v>
      </c>
      <c r="N1524" s="71" t="n">
        <v>0</v>
      </c>
      <c r="O1524" s="71" t="n">
        <v>107471260</v>
      </c>
      <c r="P1524" s="71" t="n">
        <v>25625975.25</v>
      </c>
      <c r="Q1524" s="71" t="n">
        <v>81845284.75</v>
      </c>
      <c r="R1524" t="inlineStr">
        <is>
          <t>Crude</t>
        </is>
      </c>
      <c r="S1524" t="inlineStr">
        <is>
          <t>Yes</t>
        </is>
      </c>
      <c r="T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SA101516</t>
        </is>
      </c>
      <c r="B1525" s="68" t="n">
        <v>45881</v>
      </c>
      <c r="C1525" s="69" t="n">
        <v>2025</v>
      </c>
      <c r="D1525" t="inlineStr">
        <is>
          <t>Aug</t>
        </is>
      </c>
      <c r="E1525" t="inlineStr">
        <is>
          <t>Middle East</t>
        </is>
      </c>
      <c r="F1525" t="inlineStr">
        <is>
          <t>Bahrain</t>
        </is>
      </c>
      <c r="G1525" t="inlineStr">
        <is>
          <t>Arab Medium</t>
        </is>
      </c>
      <c r="H1525" t="inlineStr">
        <is>
          <t>Term contract</t>
        </is>
      </c>
      <c r="I1525" t="inlineStr">
        <is>
          <t>Trader</t>
        </is>
      </c>
      <c r="J1525" t="inlineStr">
        <is>
          <t>Sara Rossi</t>
        </is>
      </c>
      <c r="K1525" s="70" t="n">
        <v>1307280</v>
      </c>
      <c r="L1525" s="71" t="n">
        <v>85.48</v>
      </c>
      <c r="M1525" s="71" t="n">
        <v>111746294.4</v>
      </c>
      <c r="N1525" s="71" t="n">
        <v>1117462.94</v>
      </c>
      <c r="O1525" s="71" t="n">
        <v>110628831.46</v>
      </c>
      <c r="P1525" s="71" t="n">
        <v>22866149.9</v>
      </c>
      <c r="Q1525" s="71" t="n">
        <v>87762681.56</v>
      </c>
      <c r="R1525" t="inlineStr">
        <is>
          <t>Crude</t>
        </is>
      </c>
      <c r="S1525" t="inlineStr">
        <is>
          <t>Yes</t>
        </is>
      </c>
      <c r="T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SA101517</t>
        </is>
      </c>
      <c r="B1526" s="68" t="n">
        <v>45881</v>
      </c>
      <c r="C1526" s="69" t="n">
        <v>2025</v>
      </c>
      <c r="D1526" t="inlineStr">
        <is>
          <t>Aug</t>
        </is>
      </c>
      <c r="E1526" t="inlineStr">
        <is>
          <t>Asia</t>
        </is>
      </c>
      <c r="F1526" t="inlineStr">
        <is>
          <t>South Korea</t>
        </is>
      </c>
      <c r="G1526" t="inlineStr">
        <is>
          <t>Jet fuel</t>
        </is>
      </c>
      <c r="H1526" t="inlineStr">
        <is>
          <t>Term contract</t>
        </is>
      </c>
      <c r="I1526" t="inlineStr">
        <is>
          <t>National oil company</t>
        </is>
      </c>
      <c r="J1526" t="inlineStr">
        <is>
          <t>Sara Rossi</t>
        </is>
      </c>
      <c r="K1526" s="70" t="n">
        <v>380640</v>
      </c>
      <c r="L1526" s="71" t="n">
        <v>95.89</v>
      </c>
      <c r="M1526" s="71" t="n">
        <v>36499569.6</v>
      </c>
      <c r="N1526" s="71" t="n">
        <v>0</v>
      </c>
      <c r="O1526" s="71" t="n">
        <v>36499569.6</v>
      </c>
      <c r="P1526" s="71" t="n">
        <v>28567362.71</v>
      </c>
      <c r="Q1526" s="71" t="n">
        <v>7932206.89</v>
      </c>
      <c r="R1526" t="inlineStr">
        <is>
          <t>Refined</t>
        </is>
      </c>
      <c r="S1526" t="inlineStr">
        <is>
          <t>Yes</t>
        </is>
      </c>
      <c r="T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SA101518</t>
        </is>
      </c>
      <c r="B1527" s="68" t="n">
        <v>45881</v>
      </c>
      <c r="C1527" s="69" t="n">
        <v>2025</v>
      </c>
      <c r="D1527" t="inlineStr">
        <is>
          <t>Aug</t>
        </is>
      </c>
      <c r="E1527" t="inlineStr">
        <is>
          <t>Asia</t>
        </is>
      </c>
      <c r="F1527" t="inlineStr">
        <is>
          <t>India</t>
        </is>
      </c>
      <c r="G1527" t="inlineStr">
        <is>
          <t>Gasoline</t>
        </is>
      </c>
      <c r="H1527" t="inlineStr">
        <is>
          <t>Term contract</t>
        </is>
      </c>
      <c r="I1527" t="inlineStr">
        <is>
          <t>National oil company</t>
        </is>
      </c>
      <c r="J1527" t="inlineStr">
        <is>
          <t>Fatima Al-Saud</t>
        </is>
      </c>
      <c r="K1527" s="70" t="n">
        <v>618800</v>
      </c>
      <c r="L1527" s="71" t="n">
        <v>101.01</v>
      </c>
      <c r="M1527" s="71" t="n">
        <v>62504988</v>
      </c>
      <c r="N1527" s="71" t="n">
        <v>1250099.76</v>
      </c>
      <c r="O1527" s="71" t="n">
        <v>61254888.24</v>
      </c>
      <c r="P1527" s="71" t="n">
        <v>43028328.14</v>
      </c>
      <c r="Q1527" s="71" t="n">
        <v>18226560.1</v>
      </c>
      <c r="R1527" t="inlineStr">
        <is>
          <t>Refined</t>
        </is>
      </c>
      <c r="S1527" t="inlineStr">
        <is>
          <t>Yes</t>
        </is>
      </c>
      <c r="T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SA101519</t>
        </is>
      </c>
      <c r="B1528" s="68" t="n">
        <v>45881</v>
      </c>
      <c r="C1528" s="69" t="n">
        <v>2025</v>
      </c>
      <c r="D1528" t="inlineStr">
        <is>
          <t>Aug</t>
        </is>
      </c>
      <c r="E1528" t="inlineStr">
        <is>
          <t>Middle East</t>
        </is>
      </c>
      <c r="F1528" t="inlineStr">
        <is>
          <t>Saudi Arabia</t>
        </is>
      </c>
      <c r="G1528" t="inlineStr">
        <is>
          <t>Arab Medium</t>
        </is>
      </c>
      <c r="H1528" t="inlineStr">
        <is>
          <t>Domestic</t>
        </is>
      </c>
      <c r="I1528" t="inlineStr">
        <is>
          <t>National oil company</t>
        </is>
      </c>
      <c r="J1528" t="inlineStr">
        <is>
          <t>Noah Smith</t>
        </is>
      </c>
      <c r="K1528" s="70" t="n">
        <v>1125280</v>
      </c>
      <c r="L1528" s="71" t="n">
        <v>81.20999999999999</v>
      </c>
      <c r="M1528" s="71" t="n">
        <v>91383988.8</v>
      </c>
      <c r="N1528" s="71" t="n">
        <v>0</v>
      </c>
      <c r="O1528" s="71" t="n">
        <v>91383988.8</v>
      </c>
      <c r="P1528" s="71" t="n">
        <v>20060892.41</v>
      </c>
      <c r="Q1528" s="71" t="n">
        <v>71323096.39</v>
      </c>
      <c r="R1528" t="inlineStr">
        <is>
          <t>Crude</t>
        </is>
      </c>
      <c r="S1528" t="inlineStr">
        <is>
          <t>No</t>
        </is>
      </c>
      <c r="T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SA101520</t>
        </is>
      </c>
      <c r="B1529" s="68" t="n">
        <v>45881</v>
      </c>
      <c r="C1529" s="69" t="n">
        <v>2025</v>
      </c>
      <c r="D1529" t="inlineStr">
        <is>
          <t>Aug</t>
        </is>
      </c>
      <c r="E1529" t="inlineStr">
        <is>
          <t>Asia</t>
        </is>
      </c>
      <c r="F1529" t="inlineStr">
        <is>
          <t>India</t>
        </is>
      </c>
      <c r="G1529" t="inlineStr">
        <is>
          <t>Arab Medium</t>
        </is>
      </c>
      <c r="H1529" t="inlineStr">
        <is>
          <t>Term contract</t>
        </is>
      </c>
      <c r="I1529" t="inlineStr">
        <is>
          <t>Refiner</t>
        </is>
      </c>
      <c r="J1529" t="inlineStr">
        <is>
          <t>Carlos Silva</t>
        </is>
      </c>
      <c r="K1529" s="70" t="n">
        <v>1066000</v>
      </c>
      <c r="L1529" s="71" t="n">
        <v>75.62</v>
      </c>
      <c r="M1529" s="71" t="n">
        <v>80610920</v>
      </c>
      <c r="N1529" s="71" t="n">
        <v>1612218.4</v>
      </c>
      <c r="O1529" s="71" t="n">
        <v>78998701.59999999</v>
      </c>
      <c r="P1529" s="71" t="n">
        <v>18379374.62</v>
      </c>
      <c r="Q1529" s="71" t="n">
        <v>60619326.98</v>
      </c>
      <c r="R1529" t="inlineStr">
        <is>
          <t>Crude</t>
        </is>
      </c>
      <c r="S1529" t="inlineStr">
        <is>
          <t>Yes</t>
        </is>
      </c>
      <c r="T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SA101521</t>
        </is>
      </c>
      <c r="B1530" s="68" t="n">
        <v>45882</v>
      </c>
      <c r="C1530" s="69" t="n">
        <v>2025</v>
      </c>
      <c r="D1530" t="inlineStr">
        <is>
          <t>Aug</t>
        </is>
      </c>
      <c r="E1530" t="inlineStr">
        <is>
          <t>Europe</t>
        </is>
      </c>
      <c r="F1530" t="inlineStr">
        <is>
          <t>France</t>
        </is>
      </c>
      <c r="G1530" t="inlineStr">
        <is>
          <t>Arab Medium</t>
        </is>
      </c>
      <c r="H1530" t="inlineStr">
        <is>
          <t>Term contract</t>
        </is>
      </c>
      <c r="I1530" t="inlineStr">
        <is>
          <t>Refiner</t>
        </is>
      </c>
      <c r="J1530" t="inlineStr">
        <is>
          <t>Sara Rossi</t>
        </is>
      </c>
      <c r="K1530" s="70" t="n">
        <v>1530880</v>
      </c>
      <c r="L1530" s="71" t="n">
        <v>81.48999999999999</v>
      </c>
      <c r="M1530" s="71" t="n">
        <v>124751411.2</v>
      </c>
      <c r="N1530" s="71" t="n">
        <v>0</v>
      </c>
      <c r="O1530" s="71" t="n">
        <v>124751411.2</v>
      </c>
      <c r="P1530" s="71" t="n">
        <v>27958593.64</v>
      </c>
      <c r="Q1530" s="71" t="n">
        <v>96792817.56</v>
      </c>
      <c r="R1530" t="inlineStr">
        <is>
          <t>Crude</t>
        </is>
      </c>
      <c r="S1530" t="inlineStr">
        <is>
          <t>Yes</t>
        </is>
      </c>
      <c r="T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SA101522</t>
        </is>
      </c>
      <c r="B1531" s="68" t="n">
        <v>45882</v>
      </c>
      <c r="C1531" s="69" t="n">
        <v>2025</v>
      </c>
      <c r="D1531" t="inlineStr">
        <is>
          <t>Aug</t>
        </is>
      </c>
      <c r="E1531" t="inlineStr">
        <is>
          <t>Asia</t>
        </is>
      </c>
      <c r="F1531" t="inlineStr">
        <is>
          <t>India</t>
        </is>
      </c>
      <c r="G1531" t="inlineStr">
        <is>
          <t>Jet fuel</t>
        </is>
      </c>
      <c r="H1531" t="inlineStr">
        <is>
          <t>Term contract</t>
        </is>
      </c>
      <c r="I1531" t="inlineStr">
        <is>
          <t>Refiner</t>
        </is>
      </c>
      <c r="J1531" t="inlineStr">
        <is>
          <t>Zoya Ahmed</t>
        </is>
      </c>
      <c r="K1531" s="70" t="n">
        <v>288080</v>
      </c>
      <c r="L1531" s="71" t="n">
        <v>96.22</v>
      </c>
      <c r="M1531" s="71" t="n">
        <v>27719057.6</v>
      </c>
      <c r="N1531" s="71" t="n">
        <v>0</v>
      </c>
      <c r="O1531" s="71" t="n">
        <v>27719057.6</v>
      </c>
      <c r="P1531" s="71" t="n">
        <v>21324008.14</v>
      </c>
      <c r="Q1531" s="71" t="n">
        <v>6395049.46</v>
      </c>
      <c r="R1531" t="inlineStr">
        <is>
          <t>Refined</t>
        </is>
      </c>
      <c r="S1531" t="inlineStr">
        <is>
          <t>Yes</t>
        </is>
      </c>
      <c r="T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SA101523</t>
        </is>
      </c>
      <c r="B1532" s="68" t="n">
        <v>45882</v>
      </c>
      <c r="C1532" s="69" t="n">
        <v>2025</v>
      </c>
      <c r="D1532" t="inlineStr">
        <is>
          <t>Aug</t>
        </is>
      </c>
      <c r="E1532" t="inlineStr">
        <is>
          <t>Asia</t>
        </is>
      </c>
      <c r="F1532" t="inlineStr">
        <is>
          <t>Japan</t>
        </is>
      </c>
      <c r="G1532" t="inlineStr">
        <is>
          <t>Arab Medium</t>
        </is>
      </c>
      <c r="H1532" t="inlineStr">
        <is>
          <t>Term contract</t>
        </is>
      </c>
      <c r="I1532" t="inlineStr">
        <is>
          <t>Trader</t>
        </is>
      </c>
      <c r="J1532" t="inlineStr">
        <is>
          <t>Aisha Bello</t>
        </is>
      </c>
      <c r="K1532" s="70" t="n">
        <v>1200160</v>
      </c>
      <c r="L1532" s="71" t="n">
        <v>83.48</v>
      </c>
      <c r="M1532" s="71" t="n">
        <v>100189356.8</v>
      </c>
      <c r="N1532" s="71" t="n">
        <v>0</v>
      </c>
      <c r="O1532" s="71" t="n">
        <v>100189356.8</v>
      </c>
      <c r="P1532" s="71" t="n">
        <v>20492540.94</v>
      </c>
      <c r="Q1532" s="71" t="n">
        <v>79696815.86</v>
      </c>
      <c r="R1532" t="inlineStr">
        <is>
          <t>Crude</t>
        </is>
      </c>
      <c r="S1532" t="inlineStr">
        <is>
          <t>Yes</t>
        </is>
      </c>
      <c r="T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SA101524</t>
        </is>
      </c>
      <c r="B1533" s="68" t="n">
        <v>45882</v>
      </c>
      <c r="C1533" s="69" t="n">
        <v>2025</v>
      </c>
      <c r="D1533" t="inlineStr">
        <is>
          <t>Aug</t>
        </is>
      </c>
      <c r="E1533" t="inlineStr">
        <is>
          <t>Asia</t>
        </is>
      </c>
      <c r="F1533" t="inlineStr">
        <is>
          <t>China</t>
        </is>
      </c>
      <c r="G1533" t="inlineStr">
        <is>
          <t>Arab Light</t>
        </is>
      </c>
      <c r="H1533" t="inlineStr">
        <is>
          <t>Spot</t>
        </is>
      </c>
      <c r="I1533" t="inlineStr">
        <is>
          <t>Refiner</t>
        </is>
      </c>
      <c r="J1533" t="inlineStr">
        <is>
          <t>Sophie Müller</t>
        </is>
      </c>
      <c r="K1533" s="70" t="n">
        <v>698880</v>
      </c>
      <c r="L1533" s="71" t="n">
        <v>73.86</v>
      </c>
      <c r="M1533" s="71" t="n">
        <v>51619276.8</v>
      </c>
      <c r="N1533" s="71" t="n">
        <v>0</v>
      </c>
      <c r="O1533" s="71" t="n">
        <v>51619276.8</v>
      </c>
      <c r="P1533" s="71" t="n">
        <v>12181474.25</v>
      </c>
      <c r="Q1533" s="71" t="n">
        <v>39437802.55</v>
      </c>
      <c r="R1533" t="inlineStr">
        <is>
          <t>Crude</t>
        </is>
      </c>
      <c r="S1533" t="inlineStr">
        <is>
          <t>Yes</t>
        </is>
      </c>
      <c r="T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SA101525</t>
        </is>
      </c>
      <c r="B1534" s="68" t="n">
        <v>45882</v>
      </c>
      <c r="C1534" s="69" t="n">
        <v>2025</v>
      </c>
      <c r="D1534" t="inlineStr">
        <is>
          <t>Aug</t>
        </is>
      </c>
      <c r="E1534" t="inlineStr">
        <is>
          <t>Asia</t>
        </is>
      </c>
      <c r="F1534" t="inlineStr">
        <is>
          <t>South Korea</t>
        </is>
      </c>
      <c r="G1534" t="inlineStr">
        <is>
          <t>Diesel</t>
        </is>
      </c>
      <c r="H1534" t="inlineStr">
        <is>
          <t>Term contract</t>
        </is>
      </c>
      <c r="I1534" t="inlineStr">
        <is>
          <t>Refiner</t>
        </is>
      </c>
      <c r="J1534" t="inlineStr">
        <is>
          <t>Ana Costa</t>
        </is>
      </c>
      <c r="K1534" s="70" t="n">
        <v>95680</v>
      </c>
      <c r="L1534" s="71" t="n">
        <v>93.63</v>
      </c>
      <c r="M1534" s="71" t="n">
        <v>8958518.4</v>
      </c>
      <c r="N1534" s="71" t="n">
        <v>179170.37</v>
      </c>
      <c r="O1534" s="71" t="n">
        <v>8779348.029999999</v>
      </c>
      <c r="P1534" s="71" t="n">
        <v>6840293.24</v>
      </c>
      <c r="Q1534" s="71" t="n">
        <v>1939054.79</v>
      </c>
      <c r="R1534" t="inlineStr">
        <is>
          <t>Refined</t>
        </is>
      </c>
      <c r="S1534" t="inlineStr">
        <is>
          <t>Yes</t>
        </is>
      </c>
      <c r="T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SA101526</t>
        </is>
      </c>
      <c r="B1535" s="68" t="n">
        <v>45882</v>
      </c>
      <c r="C1535" s="69" t="n">
        <v>2025</v>
      </c>
      <c r="D1535" t="inlineStr">
        <is>
          <t>Aug</t>
        </is>
      </c>
      <c r="E1535" t="inlineStr">
        <is>
          <t>Asia</t>
        </is>
      </c>
      <c r="F1535" t="inlineStr">
        <is>
          <t>South Korea</t>
        </is>
      </c>
      <c r="G1535" t="inlineStr">
        <is>
          <t>Gasoline</t>
        </is>
      </c>
      <c r="H1535" t="inlineStr">
        <is>
          <t>Term contract</t>
        </is>
      </c>
      <c r="I1535" t="inlineStr">
        <is>
          <t>Trader</t>
        </is>
      </c>
      <c r="J1535" t="inlineStr">
        <is>
          <t>Mei Lin</t>
        </is>
      </c>
      <c r="K1535" s="70" t="n">
        <v>446160</v>
      </c>
      <c r="L1535" s="71" t="n">
        <v>87.76000000000001</v>
      </c>
      <c r="M1535" s="71" t="n">
        <v>39155001.6</v>
      </c>
      <c r="N1535" s="71" t="n">
        <v>0</v>
      </c>
      <c r="O1535" s="71" t="n">
        <v>39155001.6</v>
      </c>
      <c r="P1535" s="71" t="n">
        <v>31489290.87</v>
      </c>
      <c r="Q1535" s="71" t="n">
        <v>7665710.73</v>
      </c>
      <c r="R1535" t="inlineStr">
        <is>
          <t>Refined</t>
        </is>
      </c>
      <c r="S1535" t="inlineStr">
        <is>
          <t>Yes</t>
        </is>
      </c>
      <c r="T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SA101527</t>
        </is>
      </c>
      <c r="B1536" s="68" t="n">
        <v>45882</v>
      </c>
      <c r="C1536" s="69" t="n">
        <v>2025</v>
      </c>
      <c r="D1536" t="inlineStr">
        <is>
          <t>Aug</t>
        </is>
      </c>
      <c r="E1536" t="inlineStr">
        <is>
          <t>North America</t>
        </is>
      </c>
      <c r="F1536" t="inlineStr">
        <is>
          <t>USA</t>
        </is>
      </c>
      <c r="G1536" t="inlineStr">
        <is>
          <t>Arab Light</t>
        </is>
      </c>
      <c r="H1536" t="inlineStr">
        <is>
          <t>Spot</t>
        </is>
      </c>
      <c r="I1536" t="inlineStr">
        <is>
          <t>Refiner</t>
        </is>
      </c>
      <c r="J1536" t="inlineStr">
        <is>
          <t>Sophie Müller</t>
        </is>
      </c>
      <c r="K1536" s="70" t="n">
        <v>1850160</v>
      </c>
      <c r="L1536" s="71" t="n">
        <v>81.83</v>
      </c>
      <c r="M1536" s="71" t="n">
        <v>151398592.8</v>
      </c>
      <c r="N1536" s="71" t="n">
        <v>3027971.86</v>
      </c>
      <c r="O1536" s="71" t="n">
        <v>148370620.94</v>
      </c>
      <c r="P1536" s="71" t="n">
        <v>34696933.66</v>
      </c>
      <c r="Q1536" s="71" t="n">
        <v>113673687.28</v>
      </c>
      <c r="R1536" t="inlineStr">
        <is>
          <t>Crude</t>
        </is>
      </c>
      <c r="S1536" t="inlineStr">
        <is>
          <t>Yes</t>
        </is>
      </c>
      <c r="T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SA101528</t>
        </is>
      </c>
      <c r="B1537" s="68" t="n">
        <v>45882</v>
      </c>
      <c r="C1537" s="69" t="n">
        <v>2025</v>
      </c>
      <c r="D1537" t="inlineStr">
        <is>
          <t>Aug</t>
        </is>
      </c>
      <c r="E1537" t="inlineStr">
        <is>
          <t>Asia</t>
        </is>
      </c>
      <c r="F1537" t="inlineStr">
        <is>
          <t>South Korea</t>
        </is>
      </c>
      <c r="G1537" t="inlineStr">
        <is>
          <t>Arab Light</t>
        </is>
      </c>
      <c r="H1537" t="inlineStr">
        <is>
          <t>Spot</t>
        </is>
      </c>
      <c r="I1537" t="inlineStr">
        <is>
          <t>Refiner</t>
        </is>
      </c>
      <c r="J1537" t="inlineStr">
        <is>
          <t>Ruhi Shaikh</t>
        </is>
      </c>
      <c r="K1537" s="70" t="n">
        <v>723840</v>
      </c>
      <c r="L1537" s="71" t="n">
        <v>88.81999999999999</v>
      </c>
      <c r="M1537" s="71" t="n">
        <v>64291468.8</v>
      </c>
      <c r="N1537" s="71" t="n">
        <v>0</v>
      </c>
      <c r="O1537" s="71" t="n">
        <v>64291468.8</v>
      </c>
      <c r="P1537" s="71" t="n">
        <v>13459006.7</v>
      </c>
      <c r="Q1537" s="71" t="n">
        <v>50832462.1</v>
      </c>
      <c r="R1537" t="inlineStr">
        <is>
          <t>Crude</t>
        </is>
      </c>
      <c r="S1537" t="inlineStr">
        <is>
          <t>Yes</t>
        </is>
      </c>
      <c r="T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SA101529</t>
        </is>
      </c>
      <c r="B1538" s="68" t="n">
        <v>45883</v>
      </c>
      <c r="C1538" s="69" t="n">
        <v>2025</v>
      </c>
      <c r="D1538" t="inlineStr">
        <is>
          <t>Aug</t>
        </is>
      </c>
      <c r="E1538" t="inlineStr">
        <is>
          <t>Asia</t>
        </is>
      </c>
      <c r="F1538" t="inlineStr">
        <is>
          <t>India</t>
        </is>
      </c>
      <c r="G1538" t="inlineStr">
        <is>
          <t>Diesel</t>
        </is>
      </c>
      <c r="H1538" t="inlineStr">
        <is>
          <t>Term contract</t>
        </is>
      </c>
      <c r="I1538" t="inlineStr">
        <is>
          <t>National oil company</t>
        </is>
      </c>
      <c r="J1538" t="inlineStr">
        <is>
          <t>Kofi Mensah</t>
        </is>
      </c>
      <c r="K1538" s="70" t="n">
        <v>430560</v>
      </c>
      <c r="L1538" s="71" t="n">
        <v>91.89</v>
      </c>
      <c r="M1538" s="71" t="n">
        <v>39564158.4</v>
      </c>
      <c r="N1538" s="71" t="n">
        <v>0</v>
      </c>
      <c r="O1538" s="71" t="n">
        <v>39564158.4</v>
      </c>
      <c r="P1538" s="71" t="n">
        <v>30977713.52</v>
      </c>
      <c r="Q1538" s="71" t="n">
        <v>8586444.880000001</v>
      </c>
      <c r="R1538" t="inlineStr">
        <is>
          <t>Refined</t>
        </is>
      </c>
      <c r="S1538" t="inlineStr">
        <is>
          <t>Yes</t>
        </is>
      </c>
      <c r="T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SA101530</t>
        </is>
      </c>
      <c r="B1539" s="68" t="n">
        <v>45883</v>
      </c>
      <c r="C1539" s="69" t="n">
        <v>2025</v>
      </c>
      <c r="D1539" t="inlineStr">
        <is>
          <t>Aug</t>
        </is>
      </c>
      <c r="E1539" t="inlineStr">
        <is>
          <t>Middle East</t>
        </is>
      </c>
      <c r="F1539" t="inlineStr">
        <is>
          <t>UAE</t>
        </is>
      </c>
      <c r="G1539" t="inlineStr">
        <is>
          <t>Arab Light</t>
        </is>
      </c>
      <c r="H1539" t="inlineStr">
        <is>
          <t>Term contract</t>
        </is>
      </c>
      <c r="I1539" t="inlineStr">
        <is>
          <t>National oil company</t>
        </is>
      </c>
      <c r="J1539" t="inlineStr">
        <is>
          <t>Sophie Müller</t>
        </is>
      </c>
      <c r="K1539" s="70" t="n">
        <v>362960</v>
      </c>
      <c r="L1539" s="71" t="n">
        <v>74.75</v>
      </c>
      <c r="M1539" s="71" t="n">
        <v>27131260</v>
      </c>
      <c r="N1539" s="71" t="n">
        <v>271312.6</v>
      </c>
      <c r="O1539" s="71" t="n">
        <v>26859947.4</v>
      </c>
      <c r="P1539" s="71" t="n">
        <v>6573289.03</v>
      </c>
      <c r="Q1539" s="71" t="n">
        <v>20286658.37</v>
      </c>
      <c r="R1539" t="inlineStr">
        <is>
          <t>Crude</t>
        </is>
      </c>
      <c r="S1539" t="inlineStr">
        <is>
          <t>Yes</t>
        </is>
      </c>
      <c r="T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SA101531</t>
        </is>
      </c>
      <c r="B1540" s="68" t="n">
        <v>45883</v>
      </c>
      <c r="C1540" s="69" t="n">
        <v>2025</v>
      </c>
      <c r="D1540" t="inlineStr">
        <is>
          <t>Aug</t>
        </is>
      </c>
      <c r="E1540" t="inlineStr">
        <is>
          <t>Asia</t>
        </is>
      </c>
      <c r="F1540" t="inlineStr">
        <is>
          <t>China</t>
        </is>
      </c>
      <c r="G1540" t="inlineStr">
        <is>
          <t>Diesel</t>
        </is>
      </c>
      <c r="H1540" t="inlineStr">
        <is>
          <t>Term contract</t>
        </is>
      </c>
      <c r="I1540" t="inlineStr">
        <is>
          <t>Refiner</t>
        </is>
      </c>
      <c r="J1540" t="inlineStr">
        <is>
          <t>Priya Nair</t>
        </is>
      </c>
      <c r="K1540" s="70" t="n">
        <v>509600</v>
      </c>
      <c r="L1540" s="71" t="n">
        <v>100.89</v>
      </c>
      <c r="M1540" s="71" t="n">
        <v>51413544</v>
      </c>
      <c r="N1540" s="71" t="n">
        <v>0</v>
      </c>
      <c r="O1540" s="71" t="n">
        <v>51413544</v>
      </c>
      <c r="P1540" s="71" t="n">
        <v>36635948.04</v>
      </c>
      <c r="Q1540" s="71" t="n">
        <v>14777595.96</v>
      </c>
      <c r="R1540" t="inlineStr">
        <is>
          <t>Refined</t>
        </is>
      </c>
      <c r="S1540" t="inlineStr">
        <is>
          <t>Yes</t>
        </is>
      </c>
      <c r="T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SA101532</t>
        </is>
      </c>
      <c r="B1541" s="68" t="n">
        <v>45883</v>
      </c>
      <c r="C1541" s="69" t="n">
        <v>2025</v>
      </c>
      <c r="D1541" t="inlineStr">
        <is>
          <t>Aug</t>
        </is>
      </c>
      <c r="E1541" t="inlineStr">
        <is>
          <t>Asia</t>
        </is>
      </c>
      <c r="F1541" t="inlineStr">
        <is>
          <t>Japan</t>
        </is>
      </c>
      <c r="G1541" t="inlineStr">
        <is>
          <t>Arab Light</t>
        </is>
      </c>
      <c r="H1541" t="inlineStr">
        <is>
          <t>Term contract</t>
        </is>
      </c>
      <c r="I1541" t="inlineStr">
        <is>
          <t>National oil company</t>
        </is>
      </c>
      <c r="J1541" t="inlineStr">
        <is>
          <t>Mei Lin</t>
        </is>
      </c>
      <c r="K1541" s="70" t="n">
        <v>1367600</v>
      </c>
      <c r="L1541" s="71" t="n">
        <v>80.08</v>
      </c>
      <c r="M1541" s="71" t="n">
        <v>109517408</v>
      </c>
      <c r="N1541" s="71" t="n">
        <v>2190348.16</v>
      </c>
      <c r="O1541" s="71" t="n">
        <v>107327059.84</v>
      </c>
      <c r="P1541" s="71" t="n">
        <v>23846639.75</v>
      </c>
      <c r="Q1541" s="71" t="n">
        <v>83480420.09</v>
      </c>
      <c r="R1541" t="inlineStr">
        <is>
          <t>Crude</t>
        </is>
      </c>
      <c r="S1541" t="inlineStr">
        <is>
          <t>Yes</t>
        </is>
      </c>
      <c r="T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SA101533</t>
        </is>
      </c>
      <c r="B1542" s="68" t="n">
        <v>45883</v>
      </c>
      <c r="C1542" s="69" t="n">
        <v>2025</v>
      </c>
      <c r="D1542" t="inlineStr">
        <is>
          <t>Aug</t>
        </is>
      </c>
      <c r="E1542" t="inlineStr">
        <is>
          <t>Middle East</t>
        </is>
      </c>
      <c r="F1542" t="inlineStr">
        <is>
          <t>Bahrain</t>
        </is>
      </c>
      <c r="G1542" t="inlineStr">
        <is>
          <t>Arab Extra Light</t>
        </is>
      </c>
      <c r="H1542" t="inlineStr">
        <is>
          <t>Term contract</t>
        </is>
      </c>
      <c r="I1542" t="inlineStr">
        <is>
          <t>National oil company</t>
        </is>
      </c>
      <c r="J1542" t="inlineStr">
        <is>
          <t>Mei Lin</t>
        </is>
      </c>
      <c r="K1542" s="70" t="n">
        <v>382720</v>
      </c>
      <c r="L1542" s="71" t="n">
        <v>80.72</v>
      </c>
      <c r="M1542" s="71" t="n">
        <v>30893158.4</v>
      </c>
      <c r="N1542" s="71" t="n">
        <v>308931.58</v>
      </c>
      <c r="O1542" s="71" t="n">
        <v>30584226.82</v>
      </c>
      <c r="P1542" s="71" t="n">
        <v>6994137.26</v>
      </c>
      <c r="Q1542" s="71" t="n">
        <v>23590089.56</v>
      </c>
      <c r="R1542" t="inlineStr">
        <is>
          <t>Crude</t>
        </is>
      </c>
      <c r="S1542" t="inlineStr">
        <is>
          <t>Yes</t>
        </is>
      </c>
      <c r="T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SA101534</t>
        </is>
      </c>
      <c r="B1543" s="68" t="n">
        <v>45884</v>
      </c>
      <c r="C1543" s="69" t="n">
        <v>2025</v>
      </c>
      <c r="D1543" t="inlineStr">
        <is>
          <t>Aug</t>
        </is>
      </c>
      <c r="E1543" t="inlineStr">
        <is>
          <t>Asia</t>
        </is>
      </c>
      <c r="F1543" t="inlineStr">
        <is>
          <t>India</t>
        </is>
      </c>
      <c r="G1543" t="inlineStr">
        <is>
          <t>Arab Light</t>
        </is>
      </c>
      <c r="H1543" t="inlineStr">
        <is>
          <t>Term contract</t>
        </is>
      </c>
      <c r="I1543" t="inlineStr">
        <is>
          <t>National oil company</t>
        </is>
      </c>
      <c r="J1543" t="inlineStr">
        <is>
          <t>Yuki Sato</t>
        </is>
      </c>
      <c r="K1543" s="70" t="n">
        <v>616720</v>
      </c>
      <c r="L1543" s="71" t="n">
        <v>77.38</v>
      </c>
      <c r="M1543" s="71" t="n">
        <v>47721793.6</v>
      </c>
      <c r="N1543" s="71" t="n">
        <v>954435.87</v>
      </c>
      <c r="O1543" s="71" t="n">
        <v>46767357.73</v>
      </c>
      <c r="P1543" s="71" t="n">
        <v>10864061.78</v>
      </c>
      <c r="Q1543" s="71" t="n">
        <v>35903295.95</v>
      </c>
      <c r="R1543" t="inlineStr">
        <is>
          <t>Crude</t>
        </is>
      </c>
      <c r="S1543" t="inlineStr">
        <is>
          <t>Yes</t>
        </is>
      </c>
      <c r="T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SA101535</t>
        </is>
      </c>
      <c r="B1544" s="68" t="n">
        <v>45884</v>
      </c>
      <c r="C1544" s="69" t="n">
        <v>2025</v>
      </c>
      <c r="D1544" t="inlineStr">
        <is>
          <t>Aug</t>
        </is>
      </c>
      <c r="E1544" t="inlineStr">
        <is>
          <t>North America</t>
        </is>
      </c>
      <c r="F1544" t="inlineStr">
        <is>
          <t>USA</t>
        </is>
      </c>
      <c r="G1544" t="inlineStr">
        <is>
          <t>Gasoline</t>
        </is>
      </c>
      <c r="H1544" t="inlineStr">
        <is>
          <t>Term contract</t>
        </is>
      </c>
      <c r="I1544" t="inlineStr">
        <is>
          <t>National oil company</t>
        </is>
      </c>
      <c r="J1544" t="inlineStr">
        <is>
          <t>Emma Clarke</t>
        </is>
      </c>
      <c r="K1544" s="70" t="n">
        <v>473200</v>
      </c>
      <c r="L1544" s="71" t="n">
        <v>93.42</v>
      </c>
      <c r="M1544" s="71" t="n">
        <v>44206344</v>
      </c>
      <c r="N1544" s="71" t="n">
        <v>884126.88</v>
      </c>
      <c r="O1544" s="71" t="n">
        <v>43322217.12</v>
      </c>
      <c r="P1544" s="71" t="n">
        <v>34109445.5</v>
      </c>
      <c r="Q1544" s="71" t="n">
        <v>9212771.619999999</v>
      </c>
      <c r="R1544" t="inlineStr">
        <is>
          <t>Refined</t>
        </is>
      </c>
      <c r="S1544" t="inlineStr">
        <is>
          <t>Yes</t>
        </is>
      </c>
      <c r="T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SA101536</t>
        </is>
      </c>
      <c r="B1545" s="68" t="n">
        <v>45884</v>
      </c>
      <c r="C1545" s="69" t="n">
        <v>2025</v>
      </c>
      <c r="D1545" t="inlineStr">
        <is>
          <t>Aug</t>
        </is>
      </c>
      <c r="E1545" t="inlineStr">
        <is>
          <t>Middle East</t>
        </is>
      </c>
      <c r="F1545" t="inlineStr">
        <is>
          <t>UAE</t>
        </is>
      </c>
      <c r="G1545" t="inlineStr">
        <is>
          <t>Arab Medium</t>
        </is>
      </c>
      <c r="H1545" t="inlineStr">
        <is>
          <t>Term contract</t>
        </is>
      </c>
      <c r="I1545" t="inlineStr">
        <is>
          <t>Trader</t>
        </is>
      </c>
      <c r="J1545" t="inlineStr">
        <is>
          <t>Olivia Brown</t>
        </is>
      </c>
      <c r="K1545" s="70" t="n">
        <v>1953120</v>
      </c>
      <c r="L1545" s="71" t="n">
        <v>83.29000000000001</v>
      </c>
      <c r="M1545" s="71" t="n">
        <v>162675364.8</v>
      </c>
      <c r="N1545" s="71" t="n">
        <v>0</v>
      </c>
      <c r="O1545" s="71" t="n">
        <v>162675364.8</v>
      </c>
      <c r="P1545" s="71" t="n">
        <v>34067798.68</v>
      </c>
      <c r="Q1545" s="71" t="n">
        <v>128607566.12</v>
      </c>
      <c r="R1545" t="inlineStr">
        <is>
          <t>Crude</t>
        </is>
      </c>
      <c r="S1545" t="inlineStr">
        <is>
          <t>Yes</t>
        </is>
      </c>
      <c r="T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SA101537</t>
        </is>
      </c>
      <c r="B1546" s="68" t="n">
        <v>45884</v>
      </c>
      <c r="C1546" s="69" t="n">
        <v>2025</v>
      </c>
      <c r="D1546" t="inlineStr">
        <is>
          <t>Aug</t>
        </is>
      </c>
      <c r="E1546" t="inlineStr">
        <is>
          <t>Asia</t>
        </is>
      </c>
      <c r="F1546" t="inlineStr">
        <is>
          <t>Japan</t>
        </is>
      </c>
      <c r="G1546" t="inlineStr">
        <is>
          <t>Arab Medium</t>
        </is>
      </c>
      <c r="H1546" t="inlineStr">
        <is>
          <t>Term contract</t>
        </is>
      </c>
      <c r="I1546" t="inlineStr">
        <is>
          <t>National oil company</t>
        </is>
      </c>
      <c r="J1546" t="inlineStr">
        <is>
          <t>Liam O'Brien</t>
        </is>
      </c>
      <c r="K1546" s="70" t="n">
        <v>921440</v>
      </c>
      <c r="L1546" s="71" t="n">
        <v>82.29000000000001</v>
      </c>
      <c r="M1546" s="71" t="n">
        <v>75825297.59999999</v>
      </c>
      <c r="N1546" s="71" t="n">
        <v>758252.98</v>
      </c>
      <c r="O1546" s="71" t="n">
        <v>75067044.62</v>
      </c>
      <c r="P1546" s="71" t="n">
        <v>15804873.18</v>
      </c>
      <c r="Q1546" s="71" t="n">
        <v>59262171.44</v>
      </c>
      <c r="R1546" t="inlineStr">
        <is>
          <t>Crude</t>
        </is>
      </c>
      <c r="S1546" t="inlineStr">
        <is>
          <t>Yes</t>
        </is>
      </c>
      <c r="T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SA101538</t>
        </is>
      </c>
      <c r="B1547" s="68" t="n">
        <v>45884</v>
      </c>
      <c r="C1547" s="69" t="n">
        <v>2025</v>
      </c>
      <c r="D1547" t="inlineStr">
        <is>
          <t>Aug</t>
        </is>
      </c>
      <c r="E1547" t="inlineStr">
        <is>
          <t>Asia</t>
        </is>
      </c>
      <c r="F1547" t="inlineStr">
        <is>
          <t>South Korea</t>
        </is>
      </c>
      <c r="G1547" t="inlineStr">
        <is>
          <t>Arab Medium</t>
        </is>
      </c>
      <c r="H1547" t="inlineStr">
        <is>
          <t>Term contract</t>
        </is>
      </c>
      <c r="I1547" t="inlineStr">
        <is>
          <t>Refiner</t>
        </is>
      </c>
      <c r="J1547" t="inlineStr">
        <is>
          <t>Olivia Brown</t>
        </is>
      </c>
      <c r="K1547" s="70" t="n">
        <v>854880</v>
      </c>
      <c r="L1547" s="71" t="n">
        <v>72.48</v>
      </c>
      <c r="M1547" s="71" t="n">
        <v>61961702.4</v>
      </c>
      <c r="N1547" s="71" t="n">
        <v>0</v>
      </c>
      <c r="O1547" s="71" t="n">
        <v>61961702.4</v>
      </c>
      <c r="P1547" s="71" t="n">
        <v>14666130.49</v>
      </c>
      <c r="Q1547" s="71" t="n">
        <v>47295571.91</v>
      </c>
      <c r="R1547" t="inlineStr">
        <is>
          <t>Crude</t>
        </is>
      </c>
      <c r="S1547" t="inlineStr">
        <is>
          <t>Yes</t>
        </is>
      </c>
      <c r="T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SA101539</t>
        </is>
      </c>
      <c r="B1548" s="68" t="n">
        <v>45884</v>
      </c>
      <c r="C1548" s="69" t="n">
        <v>2025</v>
      </c>
      <c r="D1548" t="inlineStr">
        <is>
          <t>Aug</t>
        </is>
      </c>
      <c r="E1548" t="inlineStr">
        <is>
          <t>Middle East</t>
        </is>
      </c>
      <c r="F1548" t="inlineStr">
        <is>
          <t>UAE</t>
        </is>
      </c>
      <c r="G1548" t="inlineStr">
        <is>
          <t>Arab Extra Light</t>
        </is>
      </c>
      <c r="H1548" t="inlineStr">
        <is>
          <t>Spot</t>
        </is>
      </c>
      <c r="I1548" t="inlineStr">
        <is>
          <t>National oil company</t>
        </is>
      </c>
      <c r="J1548" t="inlineStr">
        <is>
          <t>Arjun Mehta</t>
        </is>
      </c>
      <c r="K1548" s="70" t="n">
        <v>364000</v>
      </c>
      <c r="L1548" s="71" t="n">
        <v>90.53</v>
      </c>
      <c r="M1548" s="71" t="n">
        <v>32952920</v>
      </c>
      <c r="N1548" s="71" t="n">
        <v>0</v>
      </c>
      <c r="O1548" s="71" t="n">
        <v>32952920</v>
      </c>
      <c r="P1548" s="71" t="n">
        <v>6994550.44</v>
      </c>
      <c r="Q1548" s="71" t="n">
        <v>25958369.56</v>
      </c>
      <c r="R1548" t="inlineStr">
        <is>
          <t>Crude</t>
        </is>
      </c>
      <c r="S1548" t="inlineStr">
        <is>
          <t>Yes</t>
        </is>
      </c>
      <c r="T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SA101540</t>
        </is>
      </c>
      <c r="B1549" s="68" t="n">
        <v>45884</v>
      </c>
      <c r="C1549" s="69" t="n">
        <v>2025</v>
      </c>
      <c r="D1549" t="inlineStr">
        <is>
          <t>Aug</t>
        </is>
      </c>
      <c r="E1549" t="inlineStr">
        <is>
          <t>Asia</t>
        </is>
      </c>
      <c r="F1549" t="inlineStr">
        <is>
          <t>China</t>
        </is>
      </c>
      <c r="G1549" t="inlineStr">
        <is>
          <t>Arab Light</t>
        </is>
      </c>
      <c r="H1549" t="inlineStr">
        <is>
          <t>Term contract</t>
        </is>
      </c>
      <c r="I1549" t="inlineStr">
        <is>
          <t>Refiner</t>
        </is>
      </c>
      <c r="J1549" t="inlineStr">
        <is>
          <t>Aisha Bello</t>
        </is>
      </c>
      <c r="K1549" s="70" t="n">
        <v>1406080</v>
      </c>
      <c r="L1549" s="71" t="n">
        <v>83.53</v>
      </c>
      <c r="M1549" s="71" t="n">
        <v>117449862.4</v>
      </c>
      <c r="N1549" s="71" t="n">
        <v>0</v>
      </c>
      <c r="O1549" s="71" t="n">
        <v>117449862.4</v>
      </c>
      <c r="P1549" s="71" t="n">
        <v>25890330.07</v>
      </c>
      <c r="Q1549" s="71" t="n">
        <v>91559532.33</v>
      </c>
      <c r="R1549" t="inlineStr">
        <is>
          <t>Crude</t>
        </is>
      </c>
      <c r="S1549" t="inlineStr">
        <is>
          <t>Yes</t>
        </is>
      </c>
      <c r="T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SA101541</t>
        </is>
      </c>
      <c r="B1550" s="68" t="n">
        <v>45884</v>
      </c>
      <c r="C1550" s="69" t="n">
        <v>2025</v>
      </c>
      <c r="D1550" t="inlineStr">
        <is>
          <t>Aug</t>
        </is>
      </c>
      <c r="E1550" t="inlineStr">
        <is>
          <t>Europe</t>
        </is>
      </c>
      <c r="F1550" t="inlineStr">
        <is>
          <t>France</t>
        </is>
      </c>
      <c r="G1550" t="inlineStr">
        <is>
          <t>Arab Heavy</t>
        </is>
      </c>
      <c r="H1550" t="inlineStr">
        <is>
          <t>Spot</t>
        </is>
      </c>
      <c r="I1550" t="inlineStr">
        <is>
          <t>Trader</t>
        </is>
      </c>
      <c r="J1550" t="inlineStr">
        <is>
          <t>Hiroshi Tanaka</t>
        </is>
      </c>
      <c r="K1550" s="70" t="n">
        <v>458640</v>
      </c>
      <c r="L1550" s="71" t="n">
        <v>83.25</v>
      </c>
      <c r="M1550" s="71" t="n">
        <v>38181780</v>
      </c>
      <c r="N1550" s="71" t="n">
        <v>381817.8</v>
      </c>
      <c r="O1550" s="71" t="n">
        <v>37799962.2</v>
      </c>
      <c r="P1550" s="71" t="n">
        <v>7995316.57</v>
      </c>
      <c r="Q1550" s="71" t="n">
        <v>29804645.63</v>
      </c>
      <c r="R1550" t="inlineStr">
        <is>
          <t>Crude</t>
        </is>
      </c>
      <c r="S1550" t="inlineStr">
        <is>
          <t>Yes</t>
        </is>
      </c>
      <c r="T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SA101542</t>
        </is>
      </c>
      <c r="B1551" s="68" t="n">
        <v>45884</v>
      </c>
      <c r="C1551" s="69" t="n">
        <v>2025</v>
      </c>
      <c r="D1551" t="inlineStr">
        <is>
          <t>Aug</t>
        </is>
      </c>
      <c r="E1551" t="inlineStr">
        <is>
          <t>Middle East</t>
        </is>
      </c>
      <c r="F1551" t="inlineStr">
        <is>
          <t>Bahrain</t>
        </is>
      </c>
      <c r="G1551" t="inlineStr">
        <is>
          <t>Arab Heavy</t>
        </is>
      </c>
      <c r="H1551" t="inlineStr">
        <is>
          <t>Term contract</t>
        </is>
      </c>
      <c r="I1551" t="inlineStr">
        <is>
          <t>National oil company</t>
        </is>
      </c>
      <c r="J1551" t="inlineStr">
        <is>
          <t>Ruhi Shaikh</t>
        </is>
      </c>
      <c r="K1551" s="70" t="n">
        <v>1414400</v>
      </c>
      <c r="L1551" s="71" t="n">
        <v>77.64</v>
      </c>
      <c r="M1551" s="71" t="n">
        <v>109814016</v>
      </c>
      <c r="N1551" s="71" t="n">
        <v>0</v>
      </c>
      <c r="O1551" s="71" t="n">
        <v>109814016</v>
      </c>
      <c r="P1551" s="71" t="n">
        <v>25619465.55</v>
      </c>
      <c r="Q1551" s="71" t="n">
        <v>84194550.45</v>
      </c>
      <c r="R1551" t="inlineStr">
        <is>
          <t>Crude</t>
        </is>
      </c>
      <c r="S1551" t="inlineStr">
        <is>
          <t>Yes</t>
        </is>
      </c>
      <c r="T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SA101543</t>
        </is>
      </c>
      <c r="B1552" s="68" t="n">
        <v>45884</v>
      </c>
      <c r="C1552" s="69" t="n">
        <v>2025</v>
      </c>
      <c r="D1552" t="inlineStr">
        <is>
          <t>Aug</t>
        </is>
      </c>
      <c r="E1552" t="inlineStr">
        <is>
          <t>Asia</t>
        </is>
      </c>
      <c r="F1552" t="inlineStr">
        <is>
          <t>Japan</t>
        </is>
      </c>
      <c r="G1552" t="inlineStr">
        <is>
          <t>Diesel</t>
        </is>
      </c>
      <c r="H1552" t="inlineStr">
        <is>
          <t>Spot</t>
        </is>
      </c>
      <c r="I1552" t="inlineStr">
        <is>
          <t>Trader</t>
        </is>
      </c>
      <c r="J1552" t="inlineStr">
        <is>
          <t>Ruhi Shaikh</t>
        </is>
      </c>
      <c r="K1552" s="70" t="n">
        <v>483600</v>
      </c>
      <c r="L1552" s="71" t="n">
        <v>100.52</v>
      </c>
      <c r="M1552" s="71" t="n">
        <v>48611472</v>
      </c>
      <c r="N1552" s="71" t="n">
        <v>0</v>
      </c>
      <c r="O1552" s="71" t="n">
        <v>48611472</v>
      </c>
      <c r="P1552" s="71" t="n">
        <v>34172047.07</v>
      </c>
      <c r="Q1552" s="71" t="n">
        <v>14439424.93</v>
      </c>
      <c r="R1552" t="inlineStr">
        <is>
          <t>Refined</t>
        </is>
      </c>
      <c r="S1552" t="inlineStr">
        <is>
          <t>Yes</t>
        </is>
      </c>
      <c r="T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SA101544</t>
        </is>
      </c>
      <c r="B1553" s="68" t="n">
        <v>45885</v>
      </c>
      <c r="C1553" s="69" t="n">
        <v>2025</v>
      </c>
      <c r="D1553" t="inlineStr">
        <is>
          <t>Aug</t>
        </is>
      </c>
      <c r="E1553" t="inlineStr">
        <is>
          <t>Middle East</t>
        </is>
      </c>
      <c r="F1553" t="inlineStr">
        <is>
          <t>Bahrain</t>
        </is>
      </c>
      <c r="G1553" t="inlineStr">
        <is>
          <t>Arab Light</t>
        </is>
      </c>
      <c r="H1553" t="inlineStr">
        <is>
          <t>Term contract</t>
        </is>
      </c>
      <c r="I1553" t="inlineStr">
        <is>
          <t>National oil company</t>
        </is>
      </c>
      <c r="J1553" t="inlineStr">
        <is>
          <t>Noah Smith</t>
        </is>
      </c>
      <c r="K1553" s="70" t="n">
        <v>1246960</v>
      </c>
      <c r="L1553" s="71" t="n">
        <v>75.08</v>
      </c>
      <c r="M1553" s="71" t="n">
        <v>93621756.8</v>
      </c>
      <c r="N1553" s="71" t="n">
        <v>936217.5699999999</v>
      </c>
      <c r="O1553" s="71" t="n">
        <v>92685539.23</v>
      </c>
      <c r="P1553" s="71" t="n">
        <v>21800024.07</v>
      </c>
      <c r="Q1553" s="71" t="n">
        <v>70885515.16</v>
      </c>
      <c r="R1553" t="inlineStr">
        <is>
          <t>Crude</t>
        </is>
      </c>
      <c r="S1553" t="inlineStr">
        <is>
          <t>Yes</t>
        </is>
      </c>
      <c r="T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SA101545</t>
        </is>
      </c>
      <c r="B1554" s="68" t="n">
        <v>45885</v>
      </c>
      <c r="C1554" s="69" t="n">
        <v>2025</v>
      </c>
      <c r="D1554" t="inlineStr">
        <is>
          <t>Aug</t>
        </is>
      </c>
      <c r="E1554" t="inlineStr">
        <is>
          <t>Asia</t>
        </is>
      </c>
      <c r="F1554" t="inlineStr">
        <is>
          <t>India</t>
        </is>
      </c>
      <c r="G1554" t="inlineStr">
        <is>
          <t>Gasoline</t>
        </is>
      </c>
      <c r="H1554" t="inlineStr">
        <is>
          <t>Term contract</t>
        </is>
      </c>
      <c r="I1554" t="inlineStr">
        <is>
          <t>National oil company</t>
        </is>
      </c>
      <c r="J1554" t="inlineStr">
        <is>
          <t>Shraddha Kulkarni</t>
        </is>
      </c>
      <c r="K1554" s="70" t="n">
        <v>396240</v>
      </c>
      <c r="L1554" s="71" t="n">
        <v>90.70999999999999</v>
      </c>
      <c r="M1554" s="71" t="n">
        <v>35942930.4</v>
      </c>
      <c r="N1554" s="71" t="n">
        <v>718858.61</v>
      </c>
      <c r="O1554" s="71" t="n">
        <v>35224071.79</v>
      </c>
      <c r="P1554" s="71" t="n">
        <v>28656281.65</v>
      </c>
      <c r="Q1554" s="71" t="n">
        <v>6567790.14</v>
      </c>
      <c r="R1554" t="inlineStr">
        <is>
          <t>Refined</t>
        </is>
      </c>
      <c r="S1554" t="inlineStr">
        <is>
          <t>Yes</t>
        </is>
      </c>
      <c r="T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SA101546</t>
        </is>
      </c>
      <c r="B1555" s="68" t="n">
        <v>45885</v>
      </c>
      <c r="C1555" s="69" t="n">
        <v>2025</v>
      </c>
      <c r="D1555" t="inlineStr">
        <is>
          <t>Aug</t>
        </is>
      </c>
      <c r="E1555" t="inlineStr">
        <is>
          <t>Asia</t>
        </is>
      </c>
      <c r="F1555" t="inlineStr">
        <is>
          <t>Japan</t>
        </is>
      </c>
      <c r="G1555" t="inlineStr">
        <is>
          <t>Arab Medium</t>
        </is>
      </c>
      <c r="H1555" t="inlineStr">
        <is>
          <t>Term contract</t>
        </is>
      </c>
      <c r="I1555" t="inlineStr">
        <is>
          <t>National oil company</t>
        </is>
      </c>
      <c r="J1555" t="inlineStr">
        <is>
          <t>Liam O'Brien</t>
        </is>
      </c>
      <c r="K1555" s="70" t="n">
        <v>875680</v>
      </c>
      <c r="L1555" s="71" t="n">
        <v>87.94</v>
      </c>
      <c r="M1555" s="71" t="n">
        <v>77007299.2</v>
      </c>
      <c r="N1555" s="71" t="n">
        <v>0</v>
      </c>
      <c r="O1555" s="71" t="n">
        <v>77007299.2</v>
      </c>
      <c r="P1555" s="71" t="n">
        <v>15007293.91</v>
      </c>
      <c r="Q1555" s="71" t="n">
        <v>62000005.29</v>
      </c>
      <c r="R1555" t="inlineStr">
        <is>
          <t>Crude</t>
        </is>
      </c>
      <c r="S1555" t="inlineStr">
        <is>
          <t>Yes</t>
        </is>
      </c>
      <c r="T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SA101547</t>
        </is>
      </c>
      <c r="B1556" s="68" t="n">
        <v>45885</v>
      </c>
      <c r="C1556" s="69" t="n">
        <v>2025</v>
      </c>
      <c r="D1556" t="inlineStr">
        <is>
          <t>Aug</t>
        </is>
      </c>
      <c r="E1556" t="inlineStr">
        <is>
          <t>Europe</t>
        </is>
      </c>
      <c r="F1556" t="inlineStr">
        <is>
          <t>Italy</t>
        </is>
      </c>
      <c r="G1556" t="inlineStr">
        <is>
          <t>Arab Medium</t>
        </is>
      </c>
      <c r="H1556" t="inlineStr">
        <is>
          <t>Spot</t>
        </is>
      </c>
      <c r="I1556" t="inlineStr">
        <is>
          <t>National oil company</t>
        </is>
      </c>
      <c r="J1556" t="inlineStr">
        <is>
          <t>Mei Lin</t>
        </is>
      </c>
      <c r="K1556" s="70" t="n">
        <v>774800</v>
      </c>
      <c r="L1556" s="71" t="n">
        <v>73.04000000000001</v>
      </c>
      <c r="M1556" s="71" t="n">
        <v>56591392</v>
      </c>
      <c r="N1556" s="71" t="n">
        <v>0</v>
      </c>
      <c r="O1556" s="71" t="n">
        <v>56591392</v>
      </c>
      <c r="P1556" s="71" t="n">
        <v>13572888.91</v>
      </c>
      <c r="Q1556" s="71" t="n">
        <v>43018503.09</v>
      </c>
      <c r="R1556" t="inlineStr">
        <is>
          <t>Crude</t>
        </is>
      </c>
      <c r="S1556" t="inlineStr">
        <is>
          <t>Yes</t>
        </is>
      </c>
      <c r="T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SA101548</t>
        </is>
      </c>
      <c r="B1557" s="68" t="n">
        <v>45885</v>
      </c>
      <c r="C1557" s="69" t="n">
        <v>2025</v>
      </c>
      <c r="D1557" t="inlineStr">
        <is>
          <t>Aug</t>
        </is>
      </c>
      <c r="E1557" t="inlineStr">
        <is>
          <t>Asia</t>
        </is>
      </c>
      <c r="F1557" t="inlineStr">
        <is>
          <t>China</t>
        </is>
      </c>
      <c r="G1557" t="inlineStr">
        <is>
          <t>Arab Light</t>
        </is>
      </c>
      <c r="H1557" t="inlineStr">
        <is>
          <t>Term contract</t>
        </is>
      </c>
      <c r="I1557" t="inlineStr">
        <is>
          <t>Refiner</t>
        </is>
      </c>
      <c r="J1557" t="inlineStr">
        <is>
          <t>Ana Costa</t>
        </is>
      </c>
      <c r="K1557" s="70" t="n">
        <v>472160</v>
      </c>
      <c r="L1557" s="71" t="n">
        <v>75.45</v>
      </c>
      <c r="M1557" s="71" t="n">
        <v>35624472</v>
      </c>
      <c r="N1557" s="71" t="n">
        <v>0</v>
      </c>
      <c r="O1557" s="71" t="n">
        <v>35624472</v>
      </c>
      <c r="P1557" s="71" t="n">
        <v>8359989.33</v>
      </c>
      <c r="Q1557" s="71" t="n">
        <v>27264482.67</v>
      </c>
      <c r="R1557" t="inlineStr">
        <is>
          <t>Crude</t>
        </is>
      </c>
      <c r="S1557" t="inlineStr">
        <is>
          <t>Yes</t>
        </is>
      </c>
      <c r="T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SA101549</t>
        </is>
      </c>
      <c r="B1558" s="68" t="n">
        <v>45885</v>
      </c>
      <c r="C1558" s="69" t="n">
        <v>2025</v>
      </c>
      <c r="D1558" t="inlineStr">
        <is>
          <t>Aug</t>
        </is>
      </c>
      <c r="E1558" t="inlineStr">
        <is>
          <t>Asia</t>
        </is>
      </c>
      <c r="F1558" t="inlineStr">
        <is>
          <t>China</t>
        </is>
      </c>
      <c r="G1558" t="inlineStr">
        <is>
          <t>Arab Medium</t>
        </is>
      </c>
      <c r="H1558" t="inlineStr">
        <is>
          <t>Spot</t>
        </is>
      </c>
      <c r="I1558" t="inlineStr">
        <is>
          <t>Refiner</t>
        </is>
      </c>
      <c r="J1558" t="inlineStr">
        <is>
          <t>Aisha Bello</t>
        </is>
      </c>
      <c r="K1558" s="70" t="n">
        <v>1844960</v>
      </c>
      <c r="L1558" s="71" t="n">
        <v>81.83</v>
      </c>
      <c r="M1558" s="71" t="n">
        <v>150973076.8</v>
      </c>
      <c r="N1558" s="71" t="n">
        <v>3019461.54</v>
      </c>
      <c r="O1558" s="71" t="n">
        <v>147953615.26</v>
      </c>
      <c r="P1558" s="71" t="n">
        <v>32917347.46</v>
      </c>
      <c r="Q1558" s="71" t="n">
        <v>115036267.8</v>
      </c>
      <c r="R1558" t="inlineStr">
        <is>
          <t>Crude</t>
        </is>
      </c>
      <c r="S1558" t="inlineStr">
        <is>
          <t>Yes</t>
        </is>
      </c>
      <c r="T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SA101550</t>
        </is>
      </c>
      <c r="B1559" s="68" t="n">
        <v>45886</v>
      </c>
      <c r="C1559" s="69" t="n">
        <v>2025</v>
      </c>
      <c r="D1559" t="inlineStr">
        <is>
          <t>Aug</t>
        </is>
      </c>
      <c r="E1559" t="inlineStr">
        <is>
          <t>Europe</t>
        </is>
      </c>
      <c r="F1559" t="inlineStr">
        <is>
          <t>France</t>
        </is>
      </c>
      <c r="G1559" t="inlineStr">
        <is>
          <t>Arab Light</t>
        </is>
      </c>
      <c r="H1559" t="inlineStr">
        <is>
          <t>Spot</t>
        </is>
      </c>
      <c r="I1559" t="inlineStr">
        <is>
          <t>Trader</t>
        </is>
      </c>
      <c r="J1559" t="inlineStr">
        <is>
          <t>Lucas Martin</t>
        </is>
      </c>
      <c r="K1559" s="70" t="n">
        <v>737360</v>
      </c>
      <c r="L1559" s="71" t="n">
        <v>86.55</v>
      </c>
      <c r="M1559" s="71" t="n">
        <v>63818508</v>
      </c>
      <c r="N1559" s="71" t="n">
        <v>0</v>
      </c>
      <c r="O1559" s="71" t="n">
        <v>63818508</v>
      </c>
      <c r="P1559" s="71" t="n">
        <v>13426645.8</v>
      </c>
      <c r="Q1559" s="71" t="n">
        <v>50391862.2</v>
      </c>
      <c r="R1559" t="inlineStr">
        <is>
          <t>Crude</t>
        </is>
      </c>
      <c r="S1559" t="inlineStr">
        <is>
          <t>Yes</t>
        </is>
      </c>
      <c r="T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SA101551</t>
        </is>
      </c>
      <c r="B1560" s="68" t="n">
        <v>45886</v>
      </c>
      <c r="C1560" s="69" t="n">
        <v>2025</v>
      </c>
      <c r="D1560" t="inlineStr">
        <is>
          <t>Aug</t>
        </is>
      </c>
      <c r="E1560" t="inlineStr">
        <is>
          <t>Asia</t>
        </is>
      </c>
      <c r="F1560" t="inlineStr">
        <is>
          <t>China</t>
        </is>
      </c>
      <c r="G1560" t="inlineStr">
        <is>
          <t>Arab Light</t>
        </is>
      </c>
      <c r="H1560" t="inlineStr">
        <is>
          <t>Spot</t>
        </is>
      </c>
      <c r="I1560" t="inlineStr">
        <is>
          <t>National oil company</t>
        </is>
      </c>
      <c r="J1560" t="inlineStr">
        <is>
          <t>Sara Rossi</t>
        </is>
      </c>
      <c r="K1560" s="70" t="n">
        <v>2051920</v>
      </c>
      <c r="L1560" s="71" t="n">
        <v>78.12</v>
      </c>
      <c r="M1560" s="71" t="n">
        <v>160295990.4</v>
      </c>
      <c r="N1560" s="71" t="n">
        <v>0</v>
      </c>
      <c r="O1560" s="71" t="n">
        <v>160295990.4</v>
      </c>
      <c r="P1560" s="71" t="n">
        <v>35549381.11</v>
      </c>
      <c r="Q1560" s="71" t="n">
        <v>124746609.29</v>
      </c>
      <c r="R1560" t="inlineStr">
        <is>
          <t>Crude</t>
        </is>
      </c>
      <c r="S1560" t="inlineStr">
        <is>
          <t>Yes</t>
        </is>
      </c>
      <c r="T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SA101552</t>
        </is>
      </c>
      <c r="B1561" s="68" t="n">
        <v>45886</v>
      </c>
      <c r="C1561" s="69" t="n">
        <v>2025</v>
      </c>
      <c r="D1561" t="inlineStr">
        <is>
          <t>Aug</t>
        </is>
      </c>
      <c r="E1561" t="inlineStr">
        <is>
          <t>Asia</t>
        </is>
      </c>
      <c r="F1561" t="inlineStr">
        <is>
          <t>India</t>
        </is>
      </c>
      <c r="G1561" t="inlineStr">
        <is>
          <t>Arab Light</t>
        </is>
      </c>
      <c r="H1561" t="inlineStr">
        <is>
          <t>Term contract</t>
        </is>
      </c>
      <c r="I1561" t="inlineStr">
        <is>
          <t>National oil company</t>
        </is>
      </c>
      <c r="J1561" t="inlineStr">
        <is>
          <t>Lucas Martin</t>
        </is>
      </c>
      <c r="K1561" s="70" t="n">
        <v>550160</v>
      </c>
      <c r="L1561" s="71" t="n">
        <v>78.18000000000001</v>
      </c>
      <c r="M1561" s="71" t="n">
        <v>43011508.8</v>
      </c>
      <c r="N1561" s="71" t="n">
        <v>860230.1800000001</v>
      </c>
      <c r="O1561" s="71" t="n">
        <v>42151278.62</v>
      </c>
      <c r="P1561" s="71" t="n">
        <v>10223575.08</v>
      </c>
      <c r="Q1561" s="71" t="n">
        <v>31927703.54</v>
      </c>
      <c r="R1561" t="inlineStr">
        <is>
          <t>Crude</t>
        </is>
      </c>
      <c r="S1561" t="inlineStr">
        <is>
          <t>Yes</t>
        </is>
      </c>
      <c r="T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SA101553</t>
        </is>
      </c>
      <c r="B1562" s="68" t="n">
        <v>45886</v>
      </c>
      <c r="C1562" s="69" t="n">
        <v>2025</v>
      </c>
      <c r="D1562" t="inlineStr">
        <is>
          <t>Aug</t>
        </is>
      </c>
      <c r="E1562" t="inlineStr">
        <is>
          <t>Asia</t>
        </is>
      </c>
      <c r="F1562" t="inlineStr">
        <is>
          <t>China</t>
        </is>
      </c>
      <c r="G1562" t="inlineStr">
        <is>
          <t>Arab Medium</t>
        </is>
      </c>
      <c r="H1562" t="inlineStr">
        <is>
          <t>Spot</t>
        </is>
      </c>
      <c r="I1562" t="inlineStr">
        <is>
          <t>National oil company</t>
        </is>
      </c>
      <c r="J1562" t="inlineStr">
        <is>
          <t>Emma Clarke</t>
        </is>
      </c>
      <c r="K1562" s="70" t="n">
        <v>932880</v>
      </c>
      <c r="L1562" s="71" t="n">
        <v>72.78</v>
      </c>
      <c r="M1562" s="71" t="n">
        <v>67895006.40000001</v>
      </c>
      <c r="N1562" s="71" t="n">
        <v>678950.0600000001</v>
      </c>
      <c r="O1562" s="71" t="n">
        <v>67216056.34</v>
      </c>
      <c r="P1562" s="71" t="n">
        <v>16753283.76</v>
      </c>
      <c r="Q1562" s="71" t="n">
        <v>50462772.58</v>
      </c>
      <c r="R1562" t="inlineStr">
        <is>
          <t>Crude</t>
        </is>
      </c>
      <c r="S1562" t="inlineStr">
        <is>
          <t>Yes</t>
        </is>
      </c>
      <c r="T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SA101554</t>
        </is>
      </c>
      <c r="B1563" s="68" t="n">
        <v>45886</v>
      </c>
      <c r="C1563" s="69" t="n">
        <v>2025</v>
      </c>
      <c r="D1563" t="inlineStr">
        <is>
          <t>Aug</t>
        </is>
      </c>
      <c r="E1563" t="inlineStr">
        <is>
          <t>Asia</t>
        </is>
      </c>
      <c r="F1563" t="inlineStr">
        <is>
          <t>Japan</t>
        </is>
      </c>
      <c r="G1563" t="inlineStr">
        <is>
          <t>Arab Medium</t>
        </is>
      </c>
      <c r="H1563" t="inlineStr">
        <is>
          <t>Term contract</t>
        </is>
      </c>
      <c r="I1563" t="inlineStr">
        <is>
          <t>Refiner</t>
        </is>
      </c>
      <c r="J1563" t="inlineStr">
        <is>
          <t>Priya Nair</t>
        </is>
      </c>
      <c r="K1563" s="70" t="n">
        <v>1686880</v>
      </c>
      <c r="L1563" s="71" t="n">
        <v>83.59999999999999</v>
      </c>
      <c r="M1563" s="71" t="n">
        <v>141023168</v>
      </c>
      <c r="N1563" s="71" t="n">
        <v>1410231.68</v>
      </c>
      <c r="O1563" s="71" t="n">
        <v>139612936.32</v>
      </c>
      <c r="P1563" s="71" t="n">
        <v>28626885.46</v>
      </c>
      <c r="Q1563" s="71" t="n">
        <v>110986050.86</v>
      </c>
      <c r="R1563" t="inlineStr">
        <is>
          <t>Crude</t>
        </is>
      </c>
      <c r="S1563" t="inlineStr">
        <is>
          <t>Yes</t>
        </is>
      </c>
      <c r="T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SA101555</t>
        </is>
      </c>
      <c r="B1564" s="68" t="n">
        <v>45886</v>
      </c>
      <c r="C1564" s="69" t="n">
        <v>2025</v>
      </c>
      <c r="D1564" t="inlineStr">
        <is>
          <t>Aug</t>
        </is>
      </c>
      <c r="E1564" t="inlineStr">
        <is>
          <t>Asia</t>
        </is>
      </c>
      <c r="F1564" t="inlineStr">
        <is>
          <t>China</t>
        </is>
      </c>
      <c r="G1564" t="inlineStr">
        <is>
          <t>Jet fuel</t>
        </is>
      </c>
      <c r="H1564" t="inlineStr">
        <is>
          <t>Term contract</t>
        </is>
      </c>
      <c r="I1564" t="inlineStr">
        <is>
          <t>Refiner</t>
        </is>
      </c>
      <c r="J1564" t="inlineStr">
        <is>
          <t>Hiroshi Tanaka</t>
        </is>
      </c>
      <c r="K1564" s="70" t="n">
        <v>409760</v>
      </c>
      <c r="L1564" s="71" t="n">
        <v>98.84999999999999</v>
      </c>
      <c r="M1564" s="71" t="n">
        <v>40504776</v>
      </c>
      <c r="N1564" s="71" t="n">
        <v>405047.76</v>
      </c>
      <c r="O1564" s="71" t="n">
        <v>40099728.24</v>
      </c>
      <c r="P1564" s="71" t="n">
        <v>30075702.82</v>
      </c>
      <c r="Q1564" s="71" t="n">
        <v>10024025.42</v>
      </c>
      <c r="R1564" t="inlineStr">
        <is>
          <t>Refined</t>
        </is>
      </c>
      <c r="S1564" t="inlineStr">
        <is>
          <t>Yes</t>
        </is>
      </c>
      <c r="T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SA101556</t>
        </is>
      </c>
      <c r="B1565" s="68" t="n">
        <v>45886</v>
      </c>
      <c r="C1565" s="69" t="n">
        <v>2025</v>
      </c>
      <c r="D1565" t="inlineStr">
        <is>
          <t>Aug</t>
        </is>
      </c>
      <c r="E1565" t="inlineStr">
        <is>
          <t>Asia</t>
        </is>
      </c>
      <c r="F1565" t="inlineStr">
        <is>
          <t>China</t>
        </is>
      </c>
      <c r="G1565" t="inlineStr">
        <is>
          <t>Arab Medium</t>
        </is>
      </c>
      <c r="H1565" t="inlineStr">
        <is>
          <t>Spot</t>
        </is>
      </c>
      <c r="I1565" t="inlineStr">
        <is>
          <t>National oil company</t>
        </is>
      </c>
      <c r="J1565" t="inlineStr">
        <is>
          <t>Sophie Müller</t>
        </is>
      </c>
      <c r="K1565" s="70" t="n">
        <v>342160</v>
      </c>
      <c r="L1565" s="71" t="n">
        <v>72.90000000000001</v>
      </c>
      <c r="M1565" s="71" t="n">
        <v>24943464</v>
      </c>
      <c r="N1565" s="71" t="n">
        <v>498869.28</v>
      </c>
      <c r="O1565" s="71" t="n">
        <v>24444594.72</v>
      </c>
      <c r="P1565" s="71" t="n">
        <v>6231131.85</v>
      </c>
      <c r="Q1565" s="71" t="n">
        <v>18213462.87</v>
      </c>
      <c r="R1565" t="inlineStr">
        <is>
          <t>Crude</t>
        </is>
      </c>
      <c r="S1565" t="inlineStr">
        <is>
          <t>Yes</t>
        </is>
      </c>
      <c r="T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SA101557</t>
        </is>
      </c>
      <c r="B1566" s="68" t="n">
        <v>45886</v>
      </c>
      <c r="C1566" s="69" t="n">
        <v>2025</v>
      </c>
      <c r="D1566" t="inlineStr">
        <is>
          <t>Aug</t>
        </is>
      </c>
      <c r="E1566" t="inlineStr">
        <is>
          <t>Asia</t>
        </is>
      </c>
      <c r="F1566" t="inlineStr">
        <is>
          <t>South Korea</t>
        </is>
      </c>
      <c r="G1566" t="inlineStr">
        <is>
          <t>Arab Heavy</t>
        </is>
      </c>
      <c r="H1566" t="inlineStr">
        <is>
          <t>Term contract</t>
        </is>
      </c>
      <c r="I1566" t="inlineStr">
        <is>
          <t>National oil company</t>
        </is>
      </c>
      <c r="J1566" t="inlineStr">
        <is>
          <t>Lucas Martin</t>
        </is>
      </c>
      <c r="K1566" s="70" t="n">
        <v>520000</v>
      </c>
      <c r="L1566" s="71" t="n">
        <v>84.69</v>
      </c>
      <c r="M1566" s="71" t="n">
        <v>44038800</v>
      </c>
      <c r="N1566" s="71" t="n">
        <v>0</v>
      </c>
      <c r="O1566" s="71" t="n">
        <v>44038800</v>
      </c>
      <c r="P1566" s="71" t="n">
        <v>9540574.470000001</v>
      </c>
      <c r="Q1566" s="71" t="n">
        <v>34498225.53</v>
      </c>
      <c r="R1566" t="inlineStr">
        <is>
          <t>Crude</t>
        </is>
      </c>
      <c r="S1566" t="inlineStr">
        <is>
          <t>Yes</t>
        </is>
      </c>
      <c r="T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SA101558</t>
        </is>
      </c>
      <c r="B1567" s="68" t="n">
        <v>45887</v>
      </c>
      <c r="C1567" s="69" t="n">
        <v>2025</v>
      </c>
      <c r="D1567" t="inlineStr">
        <is>
          <t>Aug</t>
        </is>
      </c>
      <c r="E1567" t="inlineStr">
        <is>
          <t>Asia</t>
        </is>
      </c>
      <c r="F1567" t="inlineStr">
        <is>
          <t>India</t>
        </is>
      </c>
      <c r="G1567" t="inlineStr">
        <is>
          <t>Gasoline</t>
        </is>
      </c>
      <c r="H1567" t="inlineStr">
        <is>
          <t>Spot</t>
        </is>
      </c>
      <c r="I1567" t="inlineStr">
        <is>
          <t>National oil company</t>
        </is>
      </c>
      <c r="J1567" t="inlineStr">
        <is>
          <t>Lucas Martin</t>
        </is>
      </c>
      <c r="K1567" s="70" t="n">
        <v>581360</v>
      </c>
      <c r="L1567" s="71" t="n">
        <v>91.25</v>
      </c>
      <c r="M1567" s="71" t="n">
        <v>53049100</v>
      </c>
      <c r="N1567" s="71" t="n">
        <v>0</v>
      </c>
      <c r="O1567" s="71" t="n">
        <v>53049100</v>
      </c>
      <c r="P1567" s="71" t="n">
        <v>40031531.99</v>
      </c>
      <c r="Q1567" s="71" t="n">
        <v>13017568.01</v>
      </c>
      <c r="R1567" t="inlineStr">
        <is>
          <t>Refined</t>
        </is>
      </c>
      <c r="S1567" t="inlineStr">
        <is>
          <t>Yes</t>
        </is>
      </c>
      <c r="T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SA101559</t>
        </is>
      </c>
      <c r="B1568" s="68" t="n">
        <v>45887</v>
      </c>
      <c r="C1568" s="69" t="n">
        <v>2025</v>
      </c>
      <c r="D1568" t="inlineStr">
        <is>
          <t>Aug</t>
        </is>
      </c>
      <c r="E1568" t="inlineStr">
        <is>
          <t>Europe</t>
        </is>
      </c>
      <c r="F1568" t="inlineStr">
        <is>
          <t>Netherlands</t>
        </is>
      </c>
      <c r="G1568" t="inlineStr">
        <is>
          <t>Diesel</t>
        </is>
      </c>
      <c r="H1568" t="inlineStr">
        <is>
          <t>Term contract</t>
        </is>
      </c>
      <c r="I1568" t="inlineStr">
        <is>
          <t>National oil company</t>
        </is>
      </c>
      <c r="J1568" t="inlineStr">
        <is>
          <t>Ruhi Shaikh</t>
        </is>
      </c>
      <c r="K1568" s="70" t="n">
        <v>394160</v>
      </c>
      <c r="L1568" s="71" t="n">
        <v>102.1</v>
      </c>
      <c r="M1568" s="71" t="n">
        <v>40243736</v>
      </c>
      <c r="N1568" s="71" t="n">
        <v>402437.36</v>
      </c>
      <c r="O1568" s="71" t="n">
        <v>39841298.64</v>
      </c>
      <c r="P1568" s="71" t="n">
        <v>27578824.7</v>
      </c>
      <c r="Q1568" s="71" t="n">
        <v>12262473.94</v>
      </c>
      <c r="R1568" t="inlineStr">
        <is>
          <t>Refined</t>
        </is>
      </c>
      <c r="S1568" t="inlineStr">
        <is>
          <t>Yes</t>
        </is>
      </c>
      <c r="T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SA101560</t>
        </is>
      </c>
      <c r="B1569" s="68" t="n">
        <v>45887</v>
      </c>
      <c r="C1569" s="69" t="n">
        <v>2025</v>
      </c>
      <c r="D1569" t="inlineStr">
        <is>
          <t>Aug</t>
        </is>
      </c>
      <c r="E1569" t="inlineStr">
        <is>
          <t>Asia</t>
        </is>
      </c>
      <c r="F1569" t="inlineStr">
        <is>
          <t>China</t>
        </is>
      </c>
      <c r="G1569" t="inlineStr">
        <is>
          <t>Diesel</t>
        </is>
      </c>
      <c r="H1569" t="inlineStr">
        <is>
          <t>Term contract</t>
        </is>
      </c>
      <c r="I1569" t="inlineStr">
        <is>
          <t>National oil company</t>
        </is>
      </c>
      <c r="J1569" t="inlineStr">
        <is>
          <t>Olivia Brown</t>
        </is>
      </c>
      <c r="K1569" s="70" t="n">
        <v>534560</v>
      </c>
      <c r="L1569" s="71" t="n">
        <v>88.31999999999999</v>
      </c>
      <c r="M1569" s="71" t="n">
        <v>47212339.2</v>
      </c>
      <c r="N1569" s="71" t="n">
        <v>472123.39</v>
      </c>
      <c r="O1569" s="71" t="n">
        <v>46740215.81</v>
      </c>
      <c r="P1569" s="71" t="n">
        <v>38971376.73</v>
      </c>
      <c r="Q1569" s="71" t="n">
        <v>7768839.08</v>
      </c>
      <c r="R1569" t="inlineStr">
        <is>
          <t>Refined</t>
        </is>
      </c>
      <c r="S1569" t="inlineStr">
        <is>
          <t>Yes</t>
        </is>
      </c>
      <c r="T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SA101561</t>
        </is>
      </c>
      <c r="B1570" s="68" t="n">
        <v>45887</v>
      </c>
      <c r="C1570" s="69" t="n">
        <v>2025</v>
      </c>
      <c r="D1570" t="inlineStr">
        <is>
          <t>Aug</t>
        </is>
      </c>
      <c r="E1570" t="inlineStr">
        <is>
          <t>Asia</t>
        </is>
      </c>
      <c r="F1570" t="inlineStr">
        <is>
          <t>China</t>
        </is>
      </c>
      <c r="G1570" t="inlineStr">
        <is>
          <t>Arab Light</t>
        </is>
      </c>
      <c r="H1570" t="inlineStr">
        <is>
          <t>Term contract</t>
        </is>
      </c>
      <c r="I1570" t="inlineStr">
        <is>
          <t>National oil company</t>
        </is>
      </c>
      <c r="J1570" t="inlineStr">
        <is>
          <t>Noah Smith</t>
        </is>
      </c>
      <c r="K1570" s="70" t="n">
        <v>1717040</v>
      </c>
      <c r="L1570" s="71" t="n">
        <v>76.23999999999999</v>
      </c>
      <c r="M1570" s="71" t="n">
        <v>130907129.6</v>
      </c>
      <c r="N1570" s="71" t="n">
        <v>1309071.3</v>
      </c>
      <c r="O1570" s="71" t="n">
        <v>129598058.3</v>
      </c>
      <c r="P1570" s="71" t="n">
        <v>30059151.07</v>
      </c>
      <c r="Q1570" s="71" t="n">
        <v>99538907.23</v>
      </c>
      <c r="R1570" t="inlineStr">
        <is>
          <t>Crude</t>
        </is>
      </c>
      <c r="S1570" t="inlineStr">
        <is>
          <t>Yes</t>
        </is>
      </c>
      <c r="T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SA101562</t>
        </is>
      </c>
      <c r="B1571" s="68" t="n">
        <v>45887</v>
      </c>
      <c r="C1571" s="69" t="n">
        <v>2025</v>
      </c>
      <c r="D1571" t="inlineStr">
        <is>
          <t>Aug</t>
        </is>
      </c>
      <c r="E1571" t="inlineStr">
        <is>
          <t>Asia</t>
        </is>
      </c>
      <c r="F1571" t="inlineStr">
        <is>
          <t>Japan</t>
        </is>
      </c>
      <c r="G1571" t="inlineStr">
        <is>
          <t>Arab Light</t>
        </is>
      </c>
      <c r="H1571" t="inlineStr">
        <is>
          <t>Term contract</t>
        </is>
      </c>
      <c r="I1571" t="inlineStr">
        <is>
          <t>Trader</t>
        </is>
      </c>
      <c r="J1571" t="inlineStr">
        <is>
          <t>Zoya Ahmed</t>
        </is>
      </c>
      <c r="K1571" s="70" t="n">
        <v>522080</v>
      </c>
      <c r="L1571" s="71" t="n">
        <v>83.27</v>
      </c>
      <c r="M1571" s="71" t="n">
        <v>43473601.6</v>
      </c>
      <c r="N1571" s="71" t="n">
        <v>0</v>
      </c>
      <c r="O1571" s="71" t="n">
        <v>43473601.6</v>
      </c>
      <c r="P1571" s="71" t="n">
        <v>9792532.51</v>
      </c>
      <c r="Q1571" s="71" t="n">
        <v>33681069.09</v>
      </c>
      <c r="R1571" t="inlineStr">
        <is>
          <t>Crude</t>
        </is>
      </c>
      <c r="S1571" t="inlineStr">
        <is>
          <t>Yes</t>
        </is>
      </c>
      <c r="T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SA101563</t>
        </is>
      </c>
      <c r="B1572" s="68" t="n">
        <v>45887</v>
      </c>
      <c r="C1572" s="69" t="n">
        <v>2025</v>
      </c>
      <c r="D1572" t="inlineStr">
        <is>
          <t>Aug</t>
        </is>
      </c>
      <c r="E1572" t="inlineStr">
        <is>
          <t>Middle East</t>
        </is>
      </c>
      <c r="F1572" t="inlineStr">
        <is>
          <t>UAE</t>
        </is>
      </c>
      <c r="G1572" t="inlineStr">
        <is>
          <t>Arab Light</t>
        </is>
      </c>
      <c r="H1572" t="inlineStr">
        <is>
          <t>Term contract</t>
        </is>
      </c>
      <c r="I1572" t="inlineStr">
        <is>
          <t>Refiner</t>
        </is>
      </c>
      <c r="J1572" t="inlineStr">
        <is>
          <t>Yuki Sato</t>
        </is>
      </c>
      <c r="K1572" s="70" t="n">
        <v>676000</v>
      </c>
      <c r="L1572" s="71" t="n">
        <v>87.73999999999999</v>
      </c>
      <c r="M1572" s="71" t="n">
        <v>59312240</v>
      </c>
      <c r="N1572" s="71" t="n">
        <v>593122.4</v>
      </c>
      <c r="O1572" s="71" t="n">
        <v>58719117.6</v>
      </c>
      <c r="P1572" s="71" t="n">
        <v>11895967.02</v>
      </c>
      <c r="Q1572" s="71" t="n">
        <v>46823150.58</v>
      </c>
      <c r="R1572" t="inlineStr">
        <is>
          <t>Crude</t>
        </is>
      </c>
      <c r="S1572" t="inlineStr">
        <is>
          <t>Yes</t>
        </is>
      </c>
      <c r="T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SA101564</t>
        </is>
      </c>
      <c r="B1573" s="68" t="n">
        <v>45887</v>
      </c>
      <c r="C1573" s="69" t="n">
        <v>2025</v>
      </c>
      <c r="D1573" t="inlineStr">
        <is>
          <t>Aug</t>
        </is>
      </c>
      <c r="E1573" t="inlineStr">
        <is>
          <t>Europe</t>
        </is>
      </c>
      <c r="F1573" t="inlineStr">
        <is>
          <t>Netherlands</t>
        </is>
      </c>
      <c r="G1573" t="inlineStr">
        <is>
          <t>Arab Light</t>
        </is>
      </c>
      <c r="H1573" t="inlineStr">
        <is>
          <t>Term contract</t>
        </is>
      </c>
      <c r="I1573" t="inlineStr">
        <is>
          <t>Refiner</t>
        </is>
      </c>
      <c r="J1573" t="inlineStr">
        <is>
          <t>Amir Khan</t>
        </is>
      </c>
      <c r="K1573" s="70" t="n">
        <v>1025440</v>
      </c>
      <c r="L1573" s="71" t="n">
        <v>80.75</v>
      </c>
      <c r="M1573" s="71" t="n">
        <v>82804280</v>
      </c>
      <c r="N1573" s="71" t="n">
        <v>0</v>
      </c>
      <c r="O1573" s="71" t="n">
        <v>82804280</v>
      </c>
      <c r="P1573" s="71" t="n">
        <v>18002094.16</v>
      </c>
      <c r="Q1573" s="71" t="n">
        <v>64802185.84</v>
      </c>
      <c r="R1573" t="inlineStr">
        <is>
          <t>Crude</t>
        </is>
      </c>
      <c r="S1573" t="inlineStr">
        <is>
          <t>Yes</t>
        </is>
      </c>
      <c r="T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SA101565</t>
        </is>
      </c>
      <c r="B1574" s="68" t="n">
        <v>45887</v>
      </c>
      <c r="C1574" s="69" t="n">
        <v>2025</v>
      </c>
      <c r="D1574" t="inlineStr">
        <is>
          <t>Aug</t>
        </is>
      </c>
      <c r="E1574" t="inlineStr">
        <is>
          <t>Middle East</t>
        </is>
      </c>
      <c r="F1574" t="inlineStr">
        <is>
          <t>Bahrain</t>
        </is>
      </c>
      <c r="G1574" t="inlineStr">
        <is>
          <t>Arab Light</t>
        </is>
      </c>
      <c r="H1574" t="inlineStr">
        <is>
          <t>Term contract</t>
        </is>
      </c>
      <c r="I1574" t="inlineStr">
        <is>
          <t>National oil company</t>
        </is>
      </c>
      <c r="J1574" t="inlineStr">
        <is>
          <t>Sophie Müller</t>
        </is>
      </c>
      <c r="K1574" s="70" t="n">
        <v>435760</v>
      </c>
      <c r="L1574" s="71" t="n">
        <v>83.72</v>
      </c>
      <c r="M1574" s="71" t="n">
        <v>36481827.2</v>
      </c>
      <c r="N1574" s="71" t="n">
        <v>729636.54</v>
      </c>
      <c r="O1574" s="71" t="n">
        <v>35752190.66</v>
      </c>
      <c r="P1574" s="71" t="n">
        <v>7788580.55</v>
      </c>
      <c r="Q1574" s="71" t="n">
        <v>27963610.11</v>
      </c>
      <c r="R1574" t="inlineStr">
        <is>
          <t>Crude</t>
        </is>
      </c>
      <c r="S1574" t="inlineStr">
        <is>
          <t>Yes</t>
        </is>
      </c>
      <c r="T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SA101566</t>
        </is>
      </c>
      <c r="B1575" s="68" t="n">
        <v>45887</v>
      </c>
      <c r="C1575" s="69" t="n">
        <v>2025</v>
      </c>
      <c r="D1575" t="inlineStr">
        <is>
          <t>Aug</t>
        </is>
      </c>
      <c r="E1575" t="inlineStr">
        <is>
          <t>Asia</t>
        </is>
      </c>
      <c r="F1575" t="inlineStr">
        <is>
          <t>Japan</t>
        </is>
      </c>
      <c r="G1575" t="inlineStr">
        <is>
          <t>Diesel</t>
        </is>
      </c>
      <c r="H1575" t="inlineStr">
        <is>
          <t>Term contract</t>
        </is>
      </c>
      <c r="I1575" t="inlineStr">
        <is>
          <t>National oil company</t>
        </is>
      </c>
      <c r="J1575" t="inlineStr">
        <is>
          <t>Wei Chen</t>
        </is>
      </c>
      <c r="K1575" s="70" t="n">
        <v>91520</v>
      </c>
      <c r="L1575" s="71" t="n">
        <v>97.3</v>
      </c>
      <c r="M1575" s="71" t="n">
        <v>8904896</v>
      </c>
      <c r="N1575" s="71" t="n">
        <v>0</v>
      </c>
      <c r="O1575" s="71" t="n">
        <v>8904896</v>
      </c>
      <c r="P1575" s="71" t="n">
        <v>6491416.63</v>
      </c>
      <c r="Q1575" s="71" t="n">
        <v>2413479.37</v>
      </c>
      <c r="R1575" t="inlineStr">
        <is>
          <t>Refined</t>
        </is>
      </c>
      <c r="S1575" t="inlineStr">
        <is>
          <t>Yes</t>
        </is>
      </c>
      <c r="T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SA101567</t>
        </is>
      </c>
      <c r="B1576" s="68" t="n">
        <v>45887</v>
      </c>
      <c r="C1576" s="69" t="n">
        <v>2025</v>
      </c>
      <c r="D1576" t="inlineStr">
        <is>
          <t>Aug</t>
        </is>
      </c>
      <c r="E1576" t="inlineStr">
        <is>
          <t>Asia</t>
        </is>
      </c>
      <c r="F1576" t="inlineStr">
        <is>
          <t>Japan</t>
        </is>
      </c>
      <c r="G1576" t="inlineStr">
        <is>
          <t>Arab Light</t>
        </is>
      </c>
      <c r="H1576" t="inlineStr">
        <is>
          <t>Term contract</t>
        </is>
      </c>
      <c r="I1576" t="inlineStr">
        <is>
          <t>National oil company</t>
        </is>
      </c>
      <c r="J1576" t="inlineStr">
        <is>
          <t>Fatima Al-Saud</t>
        </is>
      </c>
      <c r="K1576" s="70" t="n">
        <v>1794000</v>
      </c>
      <c r="L1576" s="71" t="n">
        <v>77.18000000000001</v>
      </c>
      <c r="M1576" s="71" t="n">
        <v>138460920</v>
      </c>
      <c r="N1576" s="71" t="n">
        <v>0</v>
      </c>
      <c r="O1576" s="71" t="n">
        <v>138460920</v>
      </c>
      <c r="P1576" s="71" t="n">
        <v>32983678.78</v>
      </c>
      <c r="Q1576" s="71" t="n">
        <v>105477241.22</v>
      </c>
      <c r="R1576" t="inlineStr">
        <is>
          <t>Crude</t>
        </is>
      </c>
      <c r="S1576" t="inlineStr">
        <is>
          <t>Yes</t>
        </is>
      </c>
      <c r="T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SA101568</t>
        </is>
      </c>
      <c r="B1577" s="68" t="n">
        <v>45888</v>
      </c>
      <c r="C1577" s="69" t="n">
        <v>2025</v>
      </c>
      <c r="D1577" t="inlineStr">
        <is>
          <t>Aug</t>
        </is>
      </c>
      <c r="E1577" t="inlineStr">
        <is>
          <t>Asia</t>
        </is>
      </c>
      <c r="F1577" t="inlineStr">
        <is>
          <t>South Korea</t>
        </is>
      </c>
      <c r="G1577" t="inlineStr">
        <is>
          <t>Arab Extra Light</t>
        </is>
      </c>
      <c r="H1577" t="inlineStr">
        <is>
          <t>Term contract</t>
        </is>
      </c>
      <c r="I1577" t="inlineStr">
        <is>
          <t>National oil company</t>
        </is>
      </c>
      <c r="J1577" t="inlineStr">
        <is>
          <t>Mei Lin</t>
        </is>
      </c>
      <c r="K1577" s="70" t="n">
        <v>1252160</v>
      </c>
      <c r="L1577" s="71" t="n">
        <v>88.03</v>
      </c>
      <c r="M1577" s="71" t="n">
        <v>110227644.8</v>
      </c>
      <c r="N1577" s="71" t="n">
        <v>2204552.9</v>
      </c>
      <c r="O1577" s="71" t="n">
        <v>108023091.9</v>
      </c>
      <c r="P1577" s="71" t="n">
        <v>22314977.95</v>
      </c>
      <c r="Q1577" s="71" t="n">
        <v>85708113.95</v>
      </c>
      <c r="R1577" t="inlineStr">
        <is>
          <t>Crude</t>
        </is>
      </c>
      <c r="S1577" t="inlineStr">
        <is>
          <t>Yes</t>
        </is>
      </c>
      <c r="T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SA101569</t>
        </is>
      </c>
      <c r="B1578" s="68" t="n">
        <v>45888</v>
      </c>
      <c r="C1578" s="69" t="n">
        <v>2025</v>
      </c>
      <c r="D1578" t="inlineStr">
        <is>
          <t>Aug</t>
        </is>
      </c>
      <c r="E1578" t="inlineStr">
        <is>
          <t>Asia</t>
        </is>
      </c>
      <c r="F1578" t="inlineStr">
        <is>
          <t>South Korea</t>
        </is>
      </c>
      <c r="G1578" t="inlineStr">
        <is>
          <t>Arab Light</t>
        </is>
      </c>
      <c r="H1578" t="inlineStr">
        <is>
          <t>Spot</t>
        </is>
      </c>
      <c r="I1578" t="inlineStr">
        <is>
          <t>Refiner</t>
        </is>
      </c>
      <c r="J1578" t="inlineStr">
        <is>
          <t>Arjun Mehta</t>
        </is>
      </c>
      <c r="K1578" s="70" t="n">
        <v>1935440</v>
      </c>
      <c r="L1578" s="71" t="n">
        <v>89.75</v>
      </c>
      <c r="M1578" s="71" t="n">
        <v>173705740</v>
      </c>
      <c r="N1578" s="71" t="n">
        <v>3474114.8</v>
      </c>
      <c r="O1578" s="71" t="n">
        <v>170231625.2</v>
      </c>
      <c r="P1578" s="71" t="n">
        <v>36060967.73</v>
      </c>
      <c r="Q1578" s="71" t="n">
        <v>134170657.47</v>
      </c>
      <c r="R1578" t="inlineStr">
        <is>
          <t>Crude</t>
        </is>
      </c>
      <c r="S1578" t="inlineStr">
        <is>
          <t>Yes</t>
        </is>
      </c>
      <c r="T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SA101570</t>
        </is>
      </c>
      <c r="B1579" s="68" t="n">
        <v>45888</v>
      </c>
      <c r="C1579" s="69" t="n">
        <v>2025</v>
      </c>
      <c r="D1579" t="inlineStr">
        <is>
          <t>Aug</t>
        </is>
      </c>
      <c r="E1579" t="inlineStr">
        <is>
          <t>Middle East</t>
        </is>
      </c>
      <c r="F1579" t="inlineStr">
        <is>
          <t>Bahrain</t>
        </is>
      </c>
      <c r="G1579" t="inlineStr">
        <is>
          <t>Gasoline</t>
        </is>
      </c>
      <c r="H1579" t="inlineStr">
        <is>
          <t>Spot</t>
        </is>
      </c>
      <c r="I1579" t="inlineStr">
        <is>
          <t>National oil company</t>
        </is>
      </c>
      <c r="J1579" t="inlineStr">
        <is>
          <t>Hiroshi Tanaka</t>
        </is>
      </c>
      <c r="K1579" s="70" t="n">
        <v>364000</v>
      </c>
      <c r="L1579" s="71" t="n">
        <v>95.98999999999999</v>
      </c>
      <c r="M1579" s="71" t="n">
        <v>34940360</v>
      </c>
      <c r="N1579" s="71" t="n">
        <v>698807.2</v>
      </c>
      <c r="O1579" s="71" t="n">
        <v>34241552.8</v>
      </c>
      <c r="P1579" s="71" t="n">
        <v>25409828.55</v>
      </c>
      <c r="Q1579" s="71" t="n">
        <v>8831724.25</v>
      </c>
      <c r="R1579" t="inlineStr">
        <is>
          <t>Refined</t>
        </is>
      </c>
      <c r="S1579" t="inlineStr">
        <is>
          <t>Yes</t>
        </is>
      </c>
      <c r="T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SA101571</t>
        </is>
      </c>
      <c r="B1580" s="68" t="n">
        <v>45888</v>
      </c>
      <c r="C1580" s="69" t="n">
        <v>2025</v>
      </c>
      <c r="D1580" t="inlineStr">
        <is>
          <t>Aug</t>
        </is>
      </c>
      <c r="E1580" t="inlineStr">
        <is>
          <t>Asia</t>
        </is>
      </c>
      <c r="F1580" t="inlineStr">
        <is>
          <t>India</t>
        </is>
      </c>
      <c r="G1580" t="inlineStr">
        <is>
          <t>Arab Extra Light</t>
        </is>
      </c>
      <c r="H1580" t="inlineStr">
        <is>
          <t>Term contract</t>
        </is>
      </c>
      <c r="I1580" t="inlineStr">
        <is>
          <t>National oil company</t>
        </is>
      </c>
      <c r="J1580" t="inlineStr">
        <is>
          <t>Mei Lin</t>
        </is>
      </c>
      <c r="K1580" s="70" t="n">
        <v>796640</v>
      </c>
      <c r="L1580" s="71" t="n">
        <v>80.05</v>
      </c>
      <c r="M1580" s="71" t="n">
        <v>63771032</v>
      </c>
      <c r="N1580" s="71" t="n">
        <v>1275420.64</v>
      </c>
      <c r="O1580" s="71" t="n">
        <v>62495611.36</v>
      </c>
      <c r="P1580" s="71" t="n">
        <v>14599595.19</v>
      </c>
      <c r="Q1580" s="71" t="n">
        <v>47896016.17</v>
      </c>
      <c r="R1580" t="inlineStr">
        <is>
          <t>Crude</t>
        </is>
      </c>
      <c r="S1580" t="inlineStr">
        <is>
          <t>Yes</t>
        </is>
      </c>
      <c r="T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SA101572</t>
        </is>
      </c>
      <c r="B1581" s="68" t="n">
        <v>45888</v>
      </c>
      <c r="C1581" s="69" t="n">
        <v>2025</v>
      </c>
      <c r="D1581" t="inlineStr">
        <is>
          <t>Aug</t>
        </is>
      </c>
      <c r="E1581" t="inlineStr">
        <is>
          <t>Asia</t>
        </is>
      </c>
      <c r="F1581" t="inlineStr">
        <is>
          <t>Japan</t>
        </is>
      </c>
      <c r="G1581" t="inlineStr">
        <is>
          <t>Arab Light</t>
        </is>
      </c>
      <c r="H1581" t="inlineStr">
        <is>
          <t>Term contract</t>
        </is>
      </c>
      <c r="I1581" t="inlineStr">
        <is>
          <t>Trader</t>
        </is>
      </c>
      <c r="J1581" t="inlineStr">
        <is>
          <t>Carlos Silva</t>
        </is>
      </c>
      <c r="K1581" s="70" t="n">
        <v>512720</v>
      </c>
      <c r="L1581" s="71" t="n">
        <v>80.73999999999999</v>
      </c>
      <c r="M1581" s="71" t="n">
        <v>41397012.8</v>
      </c>
      <c r="N1581" s="71" t="n">
        <v>0</v>
      </c>
      <c r="O1581" s="71" t="n">
        <v>41397012.8</v>
      </c>
      <c r="P1581" s="71" t="n">
        <v>8887480.460000001</v>
      </c>
      <c r="Q1581" s="71" t="n">
        <v>32509532.34</v>
      </c>
      <c r="R1581" t="inlineStr">
        <is>
          <t>Crude</t>
        </is>
      </c>
      <c r="S1581" t="inlineStr">
        <is>
          <t>Yes</t>
        </is>
      </c>
      <c r="T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SA101573</t>
        </is>
      </c>
      <c r="B1582" s="68" t="n">
        <v>45888</v>
      </c>
      <c r="C1582" s="69" t="n">
        <v>2025</v>
      </c>
      <c r="D1582" t="inlineStr">
        <is>
          <t>Aug</t>
        </is>
      </c>
      <c r="E1582" t="inlineStr">
        <is>
          <t>Middle East</t>
        </is>
      </c>
      <c r="F1582" t="inlineStr">
        <is>
          <t>Bahrain</t>
        </is>
      </c>
      <c r="G1582" t="inlineStr">
        <is>
          <t>Arab Light</t>
        </is>
      </c>
      <c r="H1582" t="inlineStr">
        <is>
          <t>Term contract</t>
        </is>
      </c>
      <c r="I1582" t="inlineStr">
        <is>
          <t>National oil company</t>
        </is>
      </c>
      <c r="J1582" t="inlineStr">
        <is>
          <t>Priya Nair</t>
        </is>
      </c>
      <c r="K1582" s="70" t="n">
        <v>870480</v>
      </c>
      <c r="L1582" s="71" t="n">
        <v>81.77</v>
      </c>
      <c r="M1582" s="71" t="n">
        <v>71179149.59999999</v>
      </c>
      <c r="N1582" s="71" t="n">
        <v>0</v>
      </c>
      <c r="O1582" s="71" t="n">
        <v>71179149.59999999</v>
      </c>
      <c r="P1582" s="71" t="n">
        <v>15517781.77</v>
      </c>
      <c r="Q1582" s="71" t="n">
        <v>55661367.83</v>
      </c>
      <c r="R1582" t="inlineStr">
        <is>
          <t>Crude</t>
        </is>
      </c>
      <c r="S1582" t="inlineStr">
        <is>
          <t>Yes</t>
        </is>
      </c>
      <c r="T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SA101574</t>
        </is>
      </c>
      <c r="B1583" s="68" t="n">
        <v>45889</v>
      </c>
      <c r="C1583" s="69" t="n">
        <v>2025</v>
      </c>
      <c r="D1583" t="inlineStr">
        <is>
          <t>Aug</t>
        </is>
      </c>
      <c r="E1583" t="inlineStr">
        <is>
          <t>Asia</t>
        </is>
      </c>
      <c r="F1583" t="inlineStr">
        <is>
          <t>South Korea</t>
        </is>
      </c>
      <c r="G1583" t="inlineStr">
        <is>
          <t>Arab Medium</t>
        </is>
      </c>
      <c r="H1583" t="inlineStr">
        <is>
          <t>Term contract</t>
        </is>
      </c>
      <c r="I1583" t="inlineStr">
        <is>
          <t>Refiner</t>
        </is>
      </c>
      <c r="J1583" t="inlineStr">
        <is>
          <t>Liam O'Brien</t>
        </is>
      </c>
      <c r="K1583" s="70" t="n">
        <v>940160</v>
      </c>
      <c r="L1583" s="71" t="n">
        <v>73.5</v>
      </c>
      <c r="M1583" s="71" t="n">
        <v>69101760</v>
      </c>
      <c r="N1583" s="71" t="n">
        <v>1382035.2</v>
      </c>
      <c r="O1583" s="71" t="n">
        <v>67719724.8</v>
      </c>
      <c r="P1583" s="71" t="n">
        <v>16535620.35</v>
      </c>
      <c r="Q1583" s="71" t="n">
        <v>51184104.45</v>
      </c>
      <c r="R1583" t="inlineStr">
        <is>
          <t>Crude</t>
        </is>
      </c>
      <c r="S1583" t="inlineStr">
        <is>
          <t>Yes</t>
        </is>
      </c>
      <c r="T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SA101575</t>
        </is>
      </c>
      <c r="B1584" s="68" t="n">
        <v>45889</v>
      </c>
      <c r="C1584" s="69" t="n">
        <v>2025</v>
      </c>
      <c r="D1584" t="inlineStr">
        <is>
          <t>Aug</t>
        </is>
      </c>
      <c r="E1584" t="inlineStr">
        <is>
          <t>Asia</t>
        </is>
      </c>
      <c r="F1584" t="inlineStr">
        <is>
          <t>South Korea</t>
        </is>
      </c>
      <c r="G1584" t="inlineStr">
        <is>
          <t>Arab Extra Light</t>
        </is>
      </c>
      <c r="H1584" t="inlineStr">
        <is>
          <t>Term contract</t>
        </is>
      </c>
      <c r="I1584" t="inlineStr">
        <is>
          <t>National oil company</t>
        </is>
      </c>
      <c r="J1584" t="inlineStr">
        <is>
          <t>Ana Costa</t>
        </is>
      </c>
      <c r="K1584" s="70" t="n">
        <v>1353040</v>
      </c>
      <c r="L1584" s="71" t="n">
        <v>87.11</v>
      </c>
      <c r="M1584" s="71" t="n">
        <v>117863314.4</v>
      </c>
      <c r="N1584" s="71" t="n">
        <v>0</v>
      </c>
      <c r="O1584" s="71" t="n">
        <v>117863314.4</v>
      </c>
      <c r="P1584" s="71" t="n">
        <v>25576967.07</v>
      </c>
      <c r="Q1584" s="71" t="n">
        <v>92286347.33</v>
      </c>
      <c r="R1584" t="inlineStr">
        <is>
          <t>Crude</t>
        </is>
      </c>
      <c r="S1584" t="inlineStr">
        <is>
          <t>Yes</t>
        </is>
      </c>
      <c r="T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SA101576</t>
        </is>
      </c>
      <c r="B1585" s="68" t="n">
        <v>45889</v>
      </c>
      <c r="C1585" s="69" t="n">
        <v>2025</v>
      </c>
      <c r="D1585" t="inlineStr">
        <is>
          <t>Aug</t>
        </is>
      </c>
      <c r="E1585" t="inlineStr">
        <is>
          <t>Europe</t>
        </is>
      </c>
      <c r="F1585" t="inlineStr">
        <is>
          <t>Netherlands</t>
        </is>
      </c>
      <c r="G1585" t="inlineStr">
        <is>
          <t>Arab Light</t>
        </is>
      </c>
      <c r="H1585" t="inlineStr">
        <is>
          <t>Term contract</t>
        </is>
      </c>
      <c r="I1585" t="inlineStr">
        <is>
          <t>Refiner</t>
        </is>
      </c>
      <c r="J1585" t="inlineStr">
        <is>
          <t>Sara Rossi</t>
        </is>
      </c>
      <c r="K1585" s="70" t="n">
        <v>905840</v>
      </c>
      <c r="L1585" s="71" t="n">
        <v>78.06</v>
      </c>
      <c r="M1585" s="71" t="n">
        <v>70709870.40000001</v>
      </c>
      <c r="N1585" s="71" t="n">
        <v>707098.7</v>
      </c>
      <c r="O1585" s="71" t="n">
        <v>70002771.7</v>
      </c>
      <c r="P1585" s="71" t="n">
        <v>16582175.09</v>
      </c>
      <c r="Q1585" s="71" t="n">
        <v>53420596.61</v>
      </c>
      <c r="R1585" t="inlineStr">
        <is>
          <t>Crude</t>
        </is>
      </c>
      <c r="S1585" t="inlineStr">
        <is>
          <t>Yes</t>
        </is>
      </c>
      <c r="T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SA101577</t>
        </is>
      </c>
      <c r="B1586" s="68" t="n">
        <v>45889</v>
      </c>
      <c r="C1586" s="69" t="n">
        <v>2025</v>
      </c>
      <c r="D1586" t="inlineStr">
        <is>
          <t>Aug</t>
        </is>
      </c>
      <c r="E1586" t="inlineStr">
        <is>
          <t>Asia</t>
        </is>
      </c>
      <c r="F1586" t="inlineStr">
        <is>
          <t>Japan</t>
        </is>
      </c>
      <c r="G1586" t="inlineStr">
        <is>
          <t>Arab Medium</t>
        </is>
      </c>
      <c r="H1586" t="inlineStr">
        <is>
          <t>Term contract</t>
        </is>
      </c>
      <c r="I1586" t="inlineStr">
        <is>
          <t>National oil company</t>
        </is>
      </c>
      <c r="J1586" t="inlineStr">
        <is>
          <t>Olivia Brown</t>
        </is>
      </c>
      <c r="K1586" s="70" t="n">
        <v>1125280</v>
      </c>
      <c r="L1586" s="71" t="n">
        <v>80.7</v>
      </c>
      <c r="M1586" s="71" t="n">
        <v>90810096</v>
      </c>
      <c r="N1586" s="71" t="n">
        <v>0</v>
      </c>
      <c r="O1586" s="71" t="n">
        <v>90810096</v>
      </c>
      <c r="P1586" s="71" t="n">
        <v>19092762.11</v>
      </c>
      <c r="Q1586" s="71" t="n">
        <v>71717333.89</v>
      </c>
      <c r="R1586" t="inlineStr">
        <is>
          <t>Crude</t>
        </is>
      </c>
      <c r="S1586" t="inlineStr">
        <is>
          <t>Yes</t>
        </is>
      </c>
      <c r="T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SA101578</t>
        </is>
      </c>
      <c r="B1587" s="68" t="n">
        <v>45889</v>
      </c>
      <c r="C1587" s="69" t="n">
        <v>2025</v>
      </c>
      <c r="D1587" t="inlineStr">
        <is>
          <t>Aug</t>
        </is>
      </c>
      <c r="E1587" t="inlineStr">
        <is>
          <t>Asia</t>
        </is>
      </c>
      <c r="F1587" t="inlineStr">
        <is>
          <t>India</t>
        </is>
      </c>
      <c r="G1587" t="inlineStr">
        <is>
          <t>Arab Medium</t>
        </is>
      </c>
      <c r="H1587" t="inlineStr">
        <is>
          <t>Term contract</t>
        </is>
      </c>
      <c r="I1587" t="inlineStr">
        <is>
          <t>Refiner</t>
        </is>
      </c>
      <c r="J1587" t="inlineStr">
        <is>
          <t>Aisha Bello</t>
        </is>
      </c>
      <c r="K1587" s="70" t="n">
        <v>1474720</v>
      </c>
      <c r="L1587" s="71" t="n">
        <v>72.43000000000001</v>
      </c>
      <c r="M1587" s="71" t="n">
        <v>106813969.6</v>
      </c>
      <c r="N1587" s="71" t="n">
        <v>1068139.7</v>
      </c>
      <c r="O1587" s="71" t="n">
        <v>105745829.9</v>
      </c>
      <c r="P1587" s="71" t="n">
        <v>26311103.73</v>
      </c>
      <c r="Q1587" s="71" t="n">
        <v>79434726.17</v>
      </c>
      <c r="R1587" t="inlineStr">
        <is>
          <t>Crude</t>
        </is>
      </c>
      <c r="S1587" t="inlineStr">
        <is>
          <t>Yes</t>
        </is>
      </c>
      <c r="T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SA101579</t>
        </is>
      </c>
      <c r="B1588" s="68" t="n">
        <v>45889</v>
      </c>
      <c r="C1588" s="69" t="n">
        <v>2025</v>
      </c>
      <c r="D1588" t="inlineStr">
        <is>
          <t>Aug</t>
        </is>
      </c>
      <c r="E1588" t="inlineStr">
        <is>
          <t>Asia</t>
        </is>
      </c>
      <c r="F1588" t="inlineStr">
        <is>
          <t>South Korea</t>
        </is>
      </c>
      <c r="G1588" t="inlineStr">
        <is>
          <t>Arab Extra Light</t>
        </is>
      </c>
      <c r="H1588" t="inlineStr">
        <is>
          <t>Term contract</t>
        </is>
      </c>
      <c r="I1588" t="inlineStr">
        <is>
          <t>National oil company</t>
        </is>
      </c>
      <c r="J1588" t="inlineStr">
        <is>
          <t>Arjun Mehta</t>
        </is>
      </c>
      <c r="K1588" s="70" t="n">
        <v>518960</v>
      </c>
      <c r="L1588" s="71" t="n">
        <v>86.37</v>
      </c>
      <c r="M1588" s="71" t="n">
        <v>44822575.2</v>
      </c>
      <c r="N1588" s="71" t="n">
        <v>448225.75</v>
      </c>
      <c r="O1588" s="71" t="n">
        <v>44374349.45</v>
      </c>
      <c r="P1588" s="71" t="n">
        <v>9898741.42</v>
      </c>
      <c r="Q1588" s="71" t="n">
        <v>34475608.03</v>
      </c>
      <c r="R1588" t="inlineStr">
        <is>
          <t>Crude</t>
        </is>
      </c>
      <c r="S1588" t="inlineStr">
        <is>
          <t>Yes</t>
        </is>
      </c>
      <c r="T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SA101580</t>
        </is>
      </c>
      <c r="B1589" s="68" t="n">
        <v>45889</v>
      </c>
      <c r="C1589" s="69" t="n">
        <v>2025</v>
      </c>
      <c r="D1589" t="inlineStr">
        <is>
          <t>Aug</t>
        </is>
      </c>
      <c r="E1589" t="inlineStr">
        <is>
          <t>Asia</t>
        </is>
      </c>
      <c r="F1589" t="inlineStr">
        <is>
          <t>Japan</t>
        </is>
      </c>
      <c r="G1589" t="inlineStr">
        <is>
          <t>Arab Light</t>
        </is>
      </c>
      <c r="H1589" t="inlineStr">
        <is>
          <t>Spot</t>
        </is>
      </c>
      <c r="I1589" t="inlineStr">
        <is>
          <t>Refiner</t>
        </is>
      </c>
      <c r="J1589" t="inlineStr">
        <is>
          <t>Hiroshi Tanaka</t>
        </is>
      </c>
      <c r="K1589" s="70" t="n">
        <v>686400</v>
      </c>
      <c r="L1589" s="71" t="n">
        <v>86.26000000000001</v>
      </c>
      <c r="M1589" s="71" t="n">
        <v>59208864</v>
      </c>
      <c r="N1589" s="71" t="n">
        <v>1184177.28</v>
      </c>
      <c r="O1589" s="71" t="n">
        <v>58024686.72</v>
      </c>
      <c r="P1589" s="71" t="n">
        <v>11975958.79</v>
      </c>
      <c r="Q1589" s="71" t="n">
        <v>46048727.93</v>
      </c>
      <c r="R1589" t="inlineStr">
        <is>
          <t>Crude</t>
        </is>
      </c>
      <c r="S1589" t="inlineStr">
        <is>
          <t>Yes</t>
        </is>
      </c>
      <c r="T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SA101581</t>
        </is>
      </c>
      <c r="B1590" s="68" t="n">
        <v>45889</v>
      </c>
      <c r="C1590" s="69" t="n">
        <v>2025</v>
      </c>
      <c r="D1590" t="inlineStr">
        <is>
          <t>Aug</t>
        </is>
      </c>
      <c r="E1590" t="inlineStr">
        <is>
          <t>North America</t>
        </is>
      </c>
      <c r="F1590" t="inlineStr">
        <is>
          <t>USA</t>
        </is>
      </c>
      <c r="G1590" t="inlineStr">
        <is>
          <t>Arab Light</t>
        </is>
      </c>
      <c r="H1590" t="inlineStr">
        <is>
          <t>Term contract</t>
        </is>
      </c>
      <c r="I1590" t="inlineStr">
        <is>
          <t>Trader</t>
        </is>
      </c>
      <c r="J1590" t="inlineStr">
        <is>
          <t>Shraddha Kulkarni</t>
        </is>
      </c>
      <c r="K1590" s="70" t="n">
        <v>1147120</v>
      </c>
      <c r="L1590" s="71" t="n">
        <v>76.53</v>
      </c>
      <c r="M1590" s="71" t="n">
        <v>87789093.59999999</v>
      </c>
      <c r="N1590" s="71" t="n">
        <v>0</v>
      </c>
      <c r="O1590" s="71" t="n">
        <v>87789093.59999999</v>
      </c>
      <c r="P1590" s="71" t="n">
        <v>20213497.33</v>
      </c>
      <c r="Q1590" s="71" t="n">
        <v>67575596.27</v>
      </c>
      <c r="R1590" t="inlineStr">
        <is>
          <t>Crude</t>
        </is>
      </c>
      <c r="S1590" t="inlineStr">
        <is>
          <t>Yes</t>
        </is>
      </c>
      <c r="T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SA101582</t>
        </is>
      </c>
      <c r="B1591" s="68" t="n">
        <v>45889</v>
      </c>
      <c r="C1591" s="69" t="n">
        <v>2025</v>
      </c>
      <c r="D1591" t="inlineStr">
        <is>
          <t>Aug</t>
        </is>
      </c>
      <c r="E1591" t="inlineStr">
        <is>
          <t>Asia</t>
        </is>
      </c>
      <c r="F1591" t="inlineStr">
        <is>
          <t>South Korea</t>
        </is>
      </c>
      <c r="G1591" t="inlineStr">
        <is>
          <t>Diesel</t>
        </is>
      </c>
      <c r="H1591" t="inlineStr">
        <is>
          <t>Spot</t>
        </is>
      </c>
      <c r="I1591" t="inlineStr">
        <is>
          <t>Refiner</t>
        </is>
      </c>
      <c r="J1591" t="inlineStr">
        <is>
          <t>Zoya Ahmed</t>
        </is>
      </c>
      <c r="K1591" s="70" t="n">
        <v>93600</v>
      </c>
      <c r="L1591" s="71" t="n">
        <v>104.62</v>
      </c>
      <c r="M1591" s="71" t="n">
        <v>9792432</v>
      </c>
      <c r="N1591" s="71" t="n">
        <v>0</v>
      </c>
      <c r="O1591" s="71" t="n">
        <v>9792432</v>
      </c>
      <c r="P1591" s="71" t="n">
        <v>6458351.85</v>
      </c>
      <c r="Q1591" s="71" t="n">
        <v>3334080.15</v>
      </c>
      <c r="R1591" t="inlineStr">
        <is>
          <t>Refined</t>
        </is>
      </c>
      <c r="S1591" t="inlineStr">
        <is>
          <t>Yes</t>
        </is>
      </c>
      <c r="T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SA101583</t>
        </is>
      </c>
      <c r="B1592" s="68" t="n">
        <v>45889</v>
      </c>
      <c r="C1592" s="69" t="n">
        <v>2025</v>
      </c>
      <c r="D1592" t="inlineStr">
        <is>
          <t>Aug</t>
        </is>
      </c>
      <c r="E1592" t="inlineStr">
        <is>
          <t>Middle East</t>
        </is>
      </c>
      <c r="F1592" t="inlineStr">
        <is>
          <t>Bahrain</t>
        </is>
      </c>
      <c r="G1592" t="inlineStr">
        <is>
          <t>Diesel</t>
        </is>
      </c>
      <c r="H1592" t="inlineStr">
        <is>
          <t>Spot</t>
        </is>
      </c>
      <c r="I1592" t="inlineStr">
        <is>
          <t>Refiner</t>
        </is>
      </c>
      <c r="J1592" t="inlineStr">
        <is>
          <t>Noah Smith</t>
        </is>
      </c>
      <c r="K1592" s="70" t="n">
        <v>433680</v>
      </c>
      <c r="L1592" s="71" t="n">
        <v>91.26000000000001</v>
      </c>
      <c r="M1592" s="71" t="n">
        <v>39577636.8</v>
      </c>
      <c r="N1592" s="71" t="n">
        <v>395776.37</v>
      </c>
      <c r="O1592" s="71" t="n">
        <v>39181860.43</v>
      </c>
      <c r="P1592" s="71" t="n">
        <v>29461309.62</v>
      </c>
      <c r="Q1592" s="71" t="n">
        <v>9720550.810000001</v>
      </c>
      <c r="R1592" t="inlineStr">
        <is>
          <t>Refined</t>
        </is>
      </c>
      <c r="S1592" t="inlineStr">
        <is>
          <t>Yes</t>
        </is>
      </c>
      <c r="T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SA101584</t>
        </is>
      </c>
      <c r="B1593" s="68" t="n">
        <v>45889</v>
      </c>
      <c r="C1593" s="69" t="n">
        <v>2025</v>
      </c>
      <c r="D1593" t="inlineStr">
        <is>
          <t>Aug</t>
        </is>
      </c>
      <c r="E1593" t="inlineStr">
        <is>
          <t>Asia</t>
        </is>
      </c>
      <c r="F1593" t="inlineStr">
        <is>
          <t>India</t>
        </is>
      </c>
      <c r="G1593" t="inlineStr">
        <is>
          <t>Jet fuel</t>
        </is>
      </c>
      <c r="H1593" t="inlineStr">
        <is>
          <t>Term contract</t>
        </is>
      </c>
      <c r="I1593" t="inlineStr">
        <is>
          <t>National oil company</t>
        </is>
      </c>
      <c r="J1593" t="inlineStr">
        <is>
          <t>Yuki Sato</t>
        </is>
      </c>
      <c r="K1593" s="70" t="n">
        <v>487760</v>
      </c>
      <c r="L1593" s="71" t="n">
        <v>105.95</v>
      </c>
      <c r="M1593" s="71" t="n">
        <v>51678172</v>
      </c>
      <c r="N1593" s="71" t="n">
        <v>516781.72</v>
      </c>
      <c r="O1593" s="71" t="n">
        <v>51161390.28</v>
      </c>
      <c r="P1593" s="71" t="n">
        <v>36595055.27</v>
      </c>
      <c r="Q1593" s="71" t="n">
        <v>14566335.01</v>
      </c>
      <c r="R1593" t="inlineStr">
        <is>
          <t>Refined</t>
        </is>
      </c>
      <c r="S1593" t="inlineStr">
        <is>
          <t>Yes</t>
        </is>
      </c>
      <c r="T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SA101585</t>
        </is>
      </c>
      <c r="B1594" s="68" t="n">
        <v>45889</v>
      </c>
      <c r="C1594" s="69" t="n">
        <v>2025</v>
      </c>
      <c r="D1594" t="inlineStr">
        <is>
          <t>Aug</t>
        </is>
      </c>
      <c r="E1594" t="inlineStr">
        <is>
          <t>Europe</t>
        </is>
      </c>
      <c r="F1594" t="inlineStr">
        <is>
          <t>Italy</t>
        </is>
      </c>
      <c r="G1594" t="inlineStr">
        <is>
          <t>Arab Extra Light</t>
        </is>
      </c>
      <c r="H1594" t="inlineStr">
        <is>
          <t>Term contract</t>
        </is>
      </c>
      <c r="I1594" t="inlineStr">
        <is>
          <t>National oil company</t>
        </is>
      </c>
      <c r="J1594" t="inlineStr">
        <is>
          <t>Hiroshi Tanaka</t>
        </is>
      </c>
      <c r="K1594" s="70" t="n">
        <v>1322880</v>
      </c>
      <c r="L1594" s="71" t="n">
        <v>87.3</v>
      </c>
      <c r="M1594" s="71" t="n">
        <v>115487424</v>
      </c>
      <c r="N1594" s="71" t="n">
        <v>2309748.48</v>
      </c>
      <c r="O1594" s="71" t="n">
        <v>113177675.52</v>
      </c>
      <c r="P1594" s="71" t="n">
        <v>24039816.73</v>
      </c>
      <c r="Q1594" s="71" t="n">
        <v>89137858.79000001</v>
      </c>
      <c r="R1594" t="inlineStr">
        <is>
          <t>Crude</t>
        </is>
      </c>
      <c r="S1594" t="inlineStr">
        <is>
          <t>Yes</t>
        </is>
      </c>
      <c r="T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SA101586</t>
        </is>
      </c>
      <c r="B1595" s="68" t="n">
        <v>45890</v>
      </c>
      <c r="C1595" s="69" t="n">
        <v>2025</v>
      </c>
      <c r="D1595" t="inlineStr">
        <is>
          <t>Aug</t>
        </is>
      </c>
      <c r="E1595" t="inlineStr">
        <is>
          <t>Asia</t>
        </is>
      </c>
      <c r="F1595" t="inlineStr">
        <is>
          <t>Japan</t>
        </is>
      </c>
      <c r="G1595" t="inlineStr">
        <is>
          <t>Arab Medium</t>
        </is>
      </c>
      <c r="H1595" t="inlineStr">
        <is>
          <t>Term contract</t>
        </is>
      </c>
      <c r="I1595" t="inlineStr">
        <is>
          <t>National oil company</t>
        </is>
      </c>
      <c r="J1595" t="inlineStr">
        <is>
          <t>Ana Costa</t>
        </is>
      </c>
      <c r="K1595" s="70" t="n">
        <v>1123200</v>
      </c>
      <c r="L1595" s="71" t="n">
        <v>79.81999999999999</v>
      </c>
      <c r="M1595" s="71" t="n">
        <v>89653824</v>
      </c>
      <c r="N1595" s="71" t="n">
        <v>896538.24</v>
      </c>
      <c r="O1595" s="71" t="n">
        <v>88757285.76000001</v>
      </c>
      <c r="P1595" s="71" t="n">
        <v>20123340.82</v>
      </c>
      <c r="Q1595" s="71" t="n">
        <v>68633944.94</v>
      </c>
      <c r="R1595" t="inlineStr">
        <is>
          <t>Crude</t>
        </is>
      </c>
      <c r="S1595" t="inlineStr">
        <is>
          <t>Yes</t>
        </is>
      </c>
      <c r="T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SA101587</t>
        </is>
      </c>
      <c r="B1596" s="68" t="n">
        <v>45890</v>
      </c>
      <c r="C1596" s="69" t="n">
        <v>2025</v>
      </c>
      <c r="D1596" t="inlineStr">
        <is>
          <t>Aug</t>
        </is>
      </c>
      <c r="E1596" t="inlineStr">
        <is>
          <t>Europe</t>
        </is>
      </c>
      <c r="F1596" t="inlineStr">
        <is>
          <t>Netherlands</t>
        </is>
      </c>
      <c r="G1596" t="inlineStr">
        <is>
          <t>Arab Light</t>
        </is>
      </c>
      <c r="H1596" t="inlineStr">
        <is>
          <t>Term contract</t>
        </is>
      </c>
      <c r="I1596" t="inlineStr">
        <is>
          <t>National oil company</t>
        </is>
      </c>
      <c r="J1596" t="inlineStr">
        <is>
          <t>Hiroshi Tanaka</t>
        </is>
      </c>
      <c r="K1596" s="70" t="n">
        <v>1089920</v>
      </c>
      <c r="L1596" s="71" t="n">
        <v>77.31999999999999</v>
      </c>
      <c r="M1596" s="71" t="n">
        <v>84272614.40000001</v>
      </c>
      <c r="N1596" s="71" t="n">
        <v>0</v>
      </c>
      <c r="O1596" s="71" t="n">
        <v>84272614.40000001</v>
      </c>
      <c r="P1596" s="71" t="n">
        <v>19572446.22</v>
      </c>
      <c r="Q1596" s="71" t="n">
        <v>64700168.18</v>
      </c>
      <c r="R1596" t="inlineStr">
        <is>
          <t>Crude</t>
        </is>
      </c>
      <c r="S1596" t="inlineStr">
        <is>
          <t>Yes</t>
        </is>
      </c>
      <c r="T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SA101588</t>
        </is>
      </c>
      <c r="B1597" s="68" t="n">
        <v>45890</v>
      </c>
      <c r="C1597" s="69" t="n">
        <v>2025</v>
      </c>
      <c r="D1597" t="inlineStr">
        <is>
          <t>Aug</t>
        </is>
      </c>
      <c r="E1597" t="inlineStr">
        <is>
          <t>Asia</t>
        </is>
      </c>
      <c r="F1597" t="inlineStr">
        <is>
          <t>Japan</t>
        </is>
      </c>
      <c r="G1597" t="inlineStr">
        <is>
          <t>Arab Heavy</t>
        </is>
      </c>
      <c r="H1597" t="inlineStr">
        <is>
          <t>Term contract</t>
        </is>
      </c>
      <c r="I1597" t="inlineStr">
        <is>
          <t>Refiner</t>
        </is>
      </c>
      <c r="J1597" t="inlineStr">
        <is>
          <t>Priya Nair</t>
        </is>
      </c>
      <c r="K1597" s="70" t="n">
        <v>1928160</v>
      </c>
      <c r="L1597" s="71" t="n">
        <v>73.33</v>
      </c>
      <c r="M1597" s="71" t="n">
        <v>141391972.8</v>
      </c>
      <c r="N1597" s="71" t="n">
        <v>0</v>
      </c>
      <c r="O1597" s="71" t="n">
        <v>141391972.8</v>
      </c>
      <c r="P1597" s="71" t="n">
        <v>33943319.17</v>
      </c>
      <c r="Q1597" s="71" t="n">
        <v>107448653.63</v>
      </c>
      <c r="R1597" t="inlineStr">
        <is>
          <t>Crude</t>
        </is>
      </c>
      <c r="S1597" t="inlineStr">
        <is>
          <t>Yes</t>
        </is>
      </c>
      <c r="T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SA101589</t>
        </is>
      </c>
      <c r="B1598" s="68" t="n">
        <v>45890</v>
      </c>
      <c r="C1598" s="69" t="n">
        <v>2025</v>
      </c>
      <c r="D1598" t="inlineStr">
        <is>
          <t>Aug</t>
        </is>
      </c>
      <c r="E1598" t="inlineStr">
        <is>
          <t>Middle East</t>
        </is>
      </c>
      <c r="F1598" t="inlineStr">
        <is>
          <t>Bahrain</t>
        </is>
      </c>
      <c r="G1598" t="inlineStr">
        <is>
          <t>Arab Light</t>
        </is>
      </c>
      <c r="H1598" t="inlineStr">
        <is>
          <t>Term contract</t>
        </is>
      </c>
      <c r="I1598" t="inlineStr">
        <is>
          <t>Refiner</t>
        </is>
      </c>
      <c r="J1598" t="inlineStr">
        <is>
          <t>Lucas Martin</t>
        </is>
      </c>
      <c r="K1598" s="70" t="n">
        <v>840320</v>
      </c>
      <c r="L1598" s="71" t="n">
        <v>76.47</v>
      </c>
      <c r="M1598" s="71" t="n">
        <v>64259270.4</v>
      </c>
      <c r="N1598" s="71" t="n">
        <v>0</v>
      </c>
      <c r="O1598" s="71" t="n">
        <v>64259270.4</v>
      </c>
      <c r="P1598" s="71" t="n">
        <v>14632140.87</v>
      </c>
      <c r="Q1598" s="71" t="n">
        <v>49627129.53</v>
      </c>
      <c r="R1598" t="inlineStr">
        <is>
          <t>Crude</t>
        </is>
      </c>
      <c r="S1598" t="inlineStr">
        <is>
          <t>Yes</t>
        </is>
      </c>
      <c r="T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SA101590</t>
        </is>
      </c>
      <c r="B1599" s="68" t="n">
        <v>45891</v>
      </c>
      <c r="C1599" s="69" t="n">
        <v>2025</v>
      </c>
      <c r="D1599" t="inlineStr">
        <is>
          <t>Aug</t>
        </is>
      </c>
      <c r="E1599" t="inlineStr">
        <is>
          <t>Asia</t>
        </is>
      </c>
      <c r="F1599" t="inlineStr">
        <is>
          <t>South Korea</t>
        </is>
      </c>
      <c r="G1599" t="inlineStr">
        <is>
          <t>Arab Light</t>
        </is>
      </c>
      <c r="H1599" t="inlineStr">
        <is>
          <t>Term contract</t>
        </is>
      </c>
      <c r="I1599" t="inlineStr">
        <is>
          <t>Trader</t>
        </is>
      </c>
      <c r="J1599" t="inlineStr">
        <is>
          <t>Yuki Sato</t>
        </is>
      </c>
      <c r="K1599" s="70" t="n">
        <v>489840</v>
      </c>
      <c r="L1599" s="71" t="n">
        <v>82.91</v>
      </c>
      <c r="M1599" s="71" t="n">
        <v>40612634.4</v>
      </c>
      <c r="N1599" s="71" t="n">
        <v>0</v>
      </c>
      <c r="O1599" s="71" t="n">
        <v>40612634.4</v>
      </c>
      <c r="P1599" s="71" t="n">
        <v>8786129.109999999</v>
      </c>
      <c r="Q1599" s="71" t="n">
        <v>31826505.29</v>
      </c>
      <c r="R1599" t="inlineStr">
        <is>
          <t>Crude</t>
        </is>
      </c>
      <c r="S1599" t="inlineStr">
        <is>
          <t>Yes</t>
        </is>
      </c>
      <c r="T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SA101591</t>
        </is>
      </c>
      <c r="B1600" s="68" t="n">
        <v>45891</v>
      </c>
      <c r="C1600" s="69" t="n">
        <v>2025</v>
      </c>
      <c r="D1600" t="inlineStr">
        <is>
          <t>Aug</t>
        </is>
      </c>
      <c r="E1600" t="inlineStr">
        <is>
          <t>Europe</t>
        </is>
      </c>
      <c r="F1600" t="inlineStr">
        <is>
          <t>Italy</t>
        </is>
      </c>
      <c r="G1600" t="inlineStr">
        <is>
          <t>Arab Heavy</t>
        </is>
      </c>
      <c r="H1600" t="inlineStr">
        <is>
          <t>Term contract</t>
        </is>
      </c>
      <c r="I1600" t="inlineStr">
        <is>
          <t>National oil company</t>
        </is>
      </c>
      <c r="J1600" t="inlineStr">
        <is>
          <t>Ruhi Shaikh</t>
        </is>
      </c>
      <c r="K1600" s="70" t="n">
        <v>542880</v>
      </c>
      <c r="L1600" s="71" t="n">
        <v>72.78</v>
      </c>
      <c r="M1600" s="71" t="n">
        <v>39510806.4</v>
      </c>
      <c r="N1600" s="71" t="n">
        <v>0</v>
      </c>
      <c r="O1600" s="71" t="n">
        <v>39510806.4</v>
      </c>
      <c r="P1600" s="71" t="n">
        <v>9687072.99</v>
      </c>
      <c r="Q1600" s="71" t="n">
        <v>29823733.41</v>
      </c>
      <c r="R1600" t="inlineStr">
        <is>
          <t>Crude</t>
        </is>
      </c>
      <c r="S1600" t="inlineStr">
        <is>
          <t>Yes</t>
        </is>
      </c>
      <c r="T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SA101592</t>
        </is>
      </c>
      <c r="B1601" s="68" t="n">
        <v>45891</v>
      </c>
      <c r="C1601" s="69" t="n">
        <v>2025</v>
      </c>
      <c r="D1601" t="inlineStr">
        <is>
          <t>Aug</t>
        </is>
      </c>
      <c r="E1601" t="inlineStr">
        <is>
          <t>North America</t>
        </is>
      </c>
      <c r="F1601" t="inlineStr">
        <is>
          <t>USA</t>
        </is>
      </c>
      <c r="G1601" t="inlineStr">
        <is>
          <t>Gasoline</t>
        </is>
      </c>
      <c r="H1601" t="inlineStr">
        <is>
          <t>Term contract</t>
        </is>
      </c>
      <c r="I1601" t="inlineStr">
        <is>
          <t>Refiner</t>
        </is>
      </c>
      <c r="J1601" t="inlineStr">
        <is>
          <t>Wei Chen</t>
        </is>
      </c>
      <c r="K1601" s="70" t="n">
        <v>538720</v>
      </c>
      <c r="L1601" s="71" t="n">
        <v>102.7</v>
      </c>
      <c r="M1601" s="71" t="n">
        <v>55326544</v>
      </c>
      <c r="N1601" s="71" t="n">
        <v>1106530.88</v>
      </c>
      <c r="O1601" s="71" t="n">
        <v>54220013.12</v>
      </c>
      <c r="P1601" s="71" t="n">
        <v>38921028.42</v>
      </c>
      <c r="Q1601" s="71" t="n">
        <v>15298984.7</v>
      </c>
      <c r="R1601" t="inlineStr">
        <is>
          <t>Refined</t>
        </is>
      </c>
      <c r="S1601" t="inlineStr">
        <is>
          <t>Yes</t>
        </is>
      </c>
      <c r="T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SA101593</t>
        </is>
      </c>
      <c r="B1602" s="68" t="n">
        <v>45891</v>
      </c>
      <c r="C1602" s="69" t="n">
        <v>2025</v>
      </c>
      <c r="D1602" t="inlineStr">
        <is>
          <t>Aug</t>
        </is>
      </c>
      <c r="E1602" t="inlineStr">
        <is>
          <t>Asia</t>
        </is>
      </c>
      <c r="F1602" t="inlineStr">
        <is>
          <t>China</t>
        </is>
      </c>
      <c r="G1602" t="inlineStr">
        <is>
          <t>Arab Medium</t>
        </is>
      </c>
      <c r="H1602" t="inlineStr">
        <is>
          <t>Term contract</t>
        </is>
      </c>
      <c r="I1602" t="inlineStr">
        <is>
          <t>National oil company</t>
        </is>
      </c>
      <c r="J1602" t="inlineStr">
        <is>
          <t>Liam O'Brien</t>
        </is>
      </c>
      <c r="K1602" s="70" t="n">
        <v>500240</v>
      </c>
      <c r="L1602" s="71" t="n">
        <v>82.09</v>
      </c>
      <c r="M1602" s="71" t="n">
        <v>41064701.6</v>
      </c>
      <c r="N1602" s="71" t="n">
        <v>821294.03</v>
      </c>
      <c r="O1602" s="71" t="n">
        <v>40243407.57</v>
      </c>
      <c r="P1602" s="71" t="n">
        <v>9128103.65</v>
      </c>
      <c r="Q1602" s="71" t="n">
        <v>31115303.92</v>
      </c>
      <c r="R1602" t="inlineStr">
        <is>
          <t>Crude</t>
        </is>
      </c>
      <c r="S1602" t="inlineStr">
        <is>
          <t>Yes</t>
        </is>
      </c>
      <c r="T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SA101594</t>
        </is>
      </c>
      <c r="B1603" s="68" t="n">
        <v>45891</v>
      </c>
      <c r="C1603" s="69" t="n">
        <v>2025</v>
      </c>
      <c r="D1603" t="inlineStr">
        <is>
          <t>Aug</t>
        </is>
      </c>
      <c r="E1603" t="inlineStr">
        <is>
          <t>Asia</t>
        </is>
      </c>
      <c r="F1603" t="inlineStr">
        <is>
          <t>India</t>
        </is>
      </c>
      <c r="G1603" t="inlineStr">
        <is>
          <t>Arab Light</t>
        </is>
      </c>
      <c r="H1603" t="inlineStr">
        <is>
          <t>Term contract</t>
        </is>
      </c>
      <c r="I1603" t="inlineStr">
        <is>
          <t>National oil company</t>
        </is>
      </c>
      <c r="J1603" t="inlineStr">
        <is>
          <t>Lucas Martin</t>
        </is>
      </c>
      <c r="K1603" s="70" t="n">
        <v>1224080</v>
      </c>
      <c r="L1603" s="71" t="n">
        <v>79.45</v>
      </c>
      <c r="M1603" s="71" t="n">
        <v>97253156</v>
      </c>
      <c r="N1603" s="71" t="n">
        <v>0</v>
      </c>
      <c r="O1603" s="71" t="n">
        <v>97253156</v>
      </c>
      <c r="P1603" s="71" t="n">
        <v>21839705.33</v>
      </c>
      <c r="Q1603" s="71" t="n">
        <v>75413450.67</v>
      </c>
      <c r="R1603" t="inlineStr">
        <is>
          <t>Crude</t>
        </is>
      </c>
      <c r="S1603" t="inlineStr">
        <is>
          <t>Yes</t>
        </is>
      </c>
      <c r="T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SA101595</t>
        </is>
      </c>
      <c r="B1604" s="68" t="n">
        <v>45891</v>
      </c>
      <c r="C1604" s="69" t="n">
        <v>2025</v>
      </c>
      <c r="D1604" t="inlineStr">
        <is>
          <t>Aug</t>
        </is>
      </c>
      <c r="E1604" t="inlineStr">
        <is>
          <t>Asia</t>
        </is>
      </c>
      <c r="F1604" t="inlineStr">
        <is>
          <t>South Korea</t>
        </is>
      </c>
      <c r="G1604" t="inlineStr">
        <is>
          <t>Arab Light</t>
        </is>
      </c>
      <c r="H1604" t="inlineStr">
        <is>
          <t>Spot</t>
        </is>
      </c>
      <c r="I1604" t="inlineStr">
        <is>
          <t>National oil company</t>
        </is>
      </c>
      <c r="J1604" t="inlineStr">
        <is>
          <t>Ravindra Patil</t>
        </is>
      </c>
      <c r="K1604" s="70" t="n">
        <v>616720</v>
      </c>
      <c r="L1604" s="71" t="n">
        <v>74.79000000000001</v>
      </c>
      <c r="M1604" s="71" t="n">
        <v>46124488.8</v>
      </c>
      <c r="N1604" s="71" t="n">
        <v>0</v>
      </c>
      <c r="O1604" s="71" t="n">
        <v>46124488.8</v>
      </c>
      <c r="P1604" s="71" t="n">
        <v>10990769.46</v>
      </c>
      <c r="Q1604" s="71" t="n">
        <v>35133719.34</v>
      </c>
      <c r="R1604" t="inlineStr">
        <is>
          <t>Crude</t>
        </is>
      </c>
      <c r="S1604" t="inlineStr">
        <is>
          <t>Yes</t>
        </is>
      </c>
      <c r="T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SA101596</t>
        </is>
      </c>
      <c r="B1605" s="68" t="n">
        <v>45891</v>
      </c>
      <c r="C1605" s="69" t="n">
        <v>2025</v>
      </c>
      <c r="D1605" t="inlineStr">
        <is>
          <t>Aug</t>
        </is>
      </c>
      <c r="E1605" t="inlineStr">
        <is>
          <t>Asia</t>
        </is>
      </c>
      <c r="F1605" t="inlineStr">
        <is>
          <t>India</t>
        </is>
      </c>
      <c r="G1605" t="inlineStr">
        <is>
          <t>Diesel</t>
        </is>
      </c>
      <c r="H1605" t="inlineStr">
        <is>
          <t>Term contract</t>
        </is>
      </c>
      <c r="I1605" t="inlineStr">
        <is>
          <t>Refiner</t>
        </is>
      </c>
      <c r="J1605" t="inlineStr">
        <is>
          <t>Omar Haddad</t>
        </is>
      </c>
      <c r="K1605" s="70" t="n">
        <v>217360</v>
      </c>
      <c r="L1605" s="71" t="n">
        <v>97.39</v>
      </c>
      <c r="M1605" s="71" t="n">
        <v>21168690.4</v>
      </c>
      <c r="N1605" s="71" t="n">
        <v>0</v>
      </c>
      <c r="O1605" s="71" t="n">
        <v>21168690.4</v>
      </c>
      <c r="P1605" s="71" t="n">
        <v>15461187.82</v>
      </c>
      <c r="Q1605" s="71" t="n">
        <v>5707502.58</v>
      </c>
      <c r="R1605" t="inlineStr">
        <is>
          <t>Refined</t>
        </is>
      </c>
      <c r="S1605" t="inlineStr">
        <is>
          <t>Yes</t>
        </is>
      </c>
      <c r="T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SA101597</t>
        </is>
      </c>
      <c r="B1606" s="68" t="n">
        <v>45891</v>
      </c>
      <c r="C1606" s="69" t="n">
        <v>2025</v>
      </c>
      <c r="D1606" t="inlineStr">
        <is>
          <t>Aug</t>
        </is>
      </c>
      <c r="E1606" t="inlineStr">
        <is>
          <t>Asia</t>
        </is>
      </c>
      <c r="F1606" t="inlineStr">
        <is>
          <t>South Korea</t>
        </is>
      </c>
      <c r="G1606" t="inlineStr">
        <is>
          <t>Arab Light</t>
        </is>
      </c>
      <c r="H1606" t="inlineStr">
        <is>
          <t>Term contract</t>
        </is>
      </c>
      <c r="I1606" t="inlineStr">
        <is>
          <t>National oil company</t>
        </is>
      </c>
      <c r="J1606" t="inlineStr">
        <is>
          <t>Olivia Brown</t>
        </is>
      </c>
      <c r="K1606" s="70" t="n">
        <v>1913600</v>
      </c>
      <c r="L1606" s="71" t="n">
        <v>80.65000000000001</v>
      </c>
      <c r="M1606" s="71" t="n">
        <v>154331840</v>
      </c>
      <c r="N1606" s="71" t="n">
        <v>1543318.4</v>
      </c>
      <c r="O1606" s="71" t="n">
        <v>152788521.6</v>
      </c>
      <c r="P1606" s="71" t="n">
        <v>35686590.07</v>
      </c>
      <c r="Q1606" s="71" t="n">
        <v>117101931.53</v>
      </c>
      <c r="R1606" t="inlineStr">
        <is>
          <t>Crude</t>
        </is>
      </c>
      <c r="S1606" t="inlineStr">
        <is>
          <t>Yes</t>
        </is>
      </c>
      <c r="T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SA101598</t>
        </is>
      </c>
      <c r="B1607" s="68" t="n">
        <v>45892</v>
      </c>
      <c r="C1607" s="69" t="n">
        <v>2025</v>
      </c>
      <c r="D1607" t="inlineStr">
        <is>
          <t>Aug</t>
        </is>
      </c>
      <c r="E1607" t="inlineStr">
        <is>
          <t>Asia</t>
        </is>
      </c>
      <c r="F1607" t="inlineStr">
        <is>
          <t>South Korea</t>
        </is>
      </c>
      <c r="G1607" t="inlineStr">
        <is>
          <t>Arab Medium</t>
        </is>
      </c>
      <c r="H1607" t="inlineStr">
        <is>
          <t>Term contract</t>
        </is>
      </c>
      <c r="I1607" t="inlineStr">
        <is>
          <t>Refiner</t>
        </is>
      </c>
      <c r="J1607" t="inlineStr">
        <is>
          <t>Kofi Mensah</t>
        </is>
      </c>
      <c r="K1607" s="70" t="n">
        <v>1433120</v>
      </c>
      <c r="L1607" s="71" t="n">
        <v>84.37</v>
      </c>
      <c r="M1607" s="71" t="n">
        <v>120912334.4</v>
      </c>
      <c r="N1607" s="71" t="n">
        <v>1209123.34</v>
      </c>
      <c r="O1607" s="71" t="n">
        <v>119703211.06</v>
      </c>
      <c r="P1607" s="71" t="n">
        <v>24305938.13</v>
      </c>
      <c r="Q1607" s="71" t="n">
        <v>95397272.93000001</v>
      </c>
      <c r="R1607" t="inlineStr">
        <is>
          <t>Crude</t>
        </is>
      </c>
      <c r="S1607" t="inlineStr">
        <is>
          <t>Yes</t>
        </is>
      </c>
      <c r="T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SA101599</t>
        </is>
      </c>
      <c r="B1608" s="68" t="n">
        <v>45892</v>
      </c>
      <c r="C1608" s="69" t="n">
        <v>2025</v>
      </c>
      <c r="D1608" t="inlineStr">
        <is>
          <t>Aug</t>
        </is>
      </c>
      <c r="E1608" t="inlineStr">
        <is>
          <t>Asia</t>
        </is>
      </c>
      <c r="F1608" t="inlineStr">
        <is>
          <t>China</t>
        </is>
      </c>
      <c r="G1608" t="inlineStr">
        <is>
          <t>Arab Heavy</t>
        </is>
      </c>
      <c r="H1608" t="inlineStr">
        <is>
          <t>Term contract</t>
        </is>
      </c>
      <c r="I1608" t="inlineStr">
        <is>
          <t>Refiner</t>
        </is>
      </c>
      <c r="J1608" t="inlineStr">
        <is>
          <t>Olivia Brown</t>
        </is>
      </c>
      <c r="K1608" s="70" t="n">
        <v>495040</v>
      </c>
      <c r="L1608" s="71" t="n">
        <v>77.91</v>
      </c>
      <c r="M1608" s="71" t="n">
        <v>38568566.4</v>
      </c>
      <c r="N1608" s="71" t="n">
        <v>0</v>
      </c>
      <c r="O1608" s="71" t="n">
        <v>38568566.4</v>
      </c>
      <c r="P1608" s="71" t="n">
        <v>8485865.51</v>
      </c>
      <c r="Q1608" s="71" t="n">
        <v>30082700.89</v>
      </c>
      <c r="R1608" t="inlineStr">
        <is>
          <t>Crude</t>
        </is>
      </c>
      <c r="S1608" t="inlineStr">
        <is>
          <t>Yes</t>
        </is>
      </c>
      <c r="T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SA101600</t>
        </is>
      </c>
      <c r="B1609" s="68" t="n">
        <v>45892</v>
      </c>
      <c r="C1609" s="69" t="n">
        <v>2025</v>
      </c>
      <c r="D1609" t="inlineStr">
        <is>
          <t>Aug</t>
        </is>
      </c>
      <c r="E1609" t="inlineStr">
        <is>
          <t>Europe</t>
        </is>
      </c>
      <c r="F1609" t="inlineStr">
        <is>
          <t>Netherlands</t>
        </is>
      </c>
      <c r="G1609" t="inlineStr">
        <is>
          <t>Arab Medium</t>
        </is>
      </c>
      <c r="H1609" t="inlineStr">
        <is>
          <t>Term contract</t>
        </is>
      </c>
      <c r="I1609" t="inlineStr">
        <is>
          <t>National oil company</t>
        </is>
      </c>
      <c r="J1609" t="inlineStr">
        <is>
          <t>Sophie Müller</t>
        </is>
      </c>
      <c r="K1609" s="70" t="n">
        <v>1471600</v>
      </c>
      <c r="L1609" s="71" t="n">
        <v>87.97</v>
      </c>
      <c r="M1609" s="71" t="n">
        <v>129456652</v>
      </c>
      <c r="N1609" s="71" t="n">
        <v>2589133.04</v>
      </c>
      <c r="O1609" s="71" t="n">
        <v>126867518.96</v>
      </c>
      <c r="P1609" s="71" t="n">
        <v>25423947.01</v>
      </c>
      <c r="Q1609" s="71" t="n">
        <v>101443571.95</v>
      </c>
      <c r="R1609" t="inlineStr">
        <is>
          <t>Crude</t>
        </is>
      </c>
      <c r="S1609" t="inlineStr">
        <is>
          <t>Yes</t>
        </is>
      </c>
      <c r="T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SA101601</t>
        </is>
      </c>
      <c r="B1610" s="68" t="n">
        <v>45892</v>
      </c>
      <c r="C1610" s="69" t="n">
        <v>2025</v>
      </c>
      <c r="D1610" t="inlineStr">
        <is>
          <t>Aug</t>
        </is>
      </c>
      <c r="E1610" t="inlineStr">
        <is>
          <t>Asia</t>
        </is>
      </c>
      <c r="F1610" t="inlineStr">
        <is>
          <t>Japan</t>
        </is>
      </c>
      <c r="G1610" t="inlineStr">
        <is>
          <t>Arab Light</t>
        </is>
      </c>
      <c r="H1610" t="inlineStr">
        <is>
          <t>Term contract</t>
        </is>
      </c>
      <c r="I1610" t="inlineStr">
        <is>
          <t>Refiner</t>
        </is>
      </c>
      <c r="J1610" t="inlineStr">
        <is>
          <t>Lucas Martin</t>
        </is>
      </c>
      <c r="K1610" s="70" t="n">
        <v>1034800</v>
      </c>
      <c r="L1610" s="71" t="n">
        <v>75.58</v>
      </c>
      <c r="M1610" s="71" t="n">
        <v>78210184</v>
      </c>
      <c r="N1610" s="71" t="n">
        <v>0</v>
      </c>
      <c r="O1610" s="71" t="n">
        <v>78210184</v>
      </c>
      <c r="P1610" s="71" t="n">
        <v>18960832.5</v>
      </c>
      <c r="Q1610" s="71" t="n">
        <v>59249351.5</v>
      </c>
      <c r="R1610" t="inlineStr">
        <is>
          <t>Crude</t>
        </is>
      </c>
      <c r="S1610" t="inlineStr">
        <is>
          <t>Yes</t>
        </is>
      </c>
      <c r="T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SA101602</t>
        </is>
      </c>
      <c r="B1611" s="68" t="n">
        <v>45892</v>
      </c>
      <c r="C1611" s="69" t="n">
        <v>2025</v>
      </c>
      <c r="D1611" t="inlineStr">
        <is>
          <t>Aug</t>
        </is>
      </c>
      <c r="E1611" t="inlineStr">
        <is>
          <t>North America</t>
        </is>
      </c>
      <c r="F1611" t="inlineStr">
        <is>
          <t>USA</t>
        </is>
      </c>
      <c r="G1611" t="inlineStr">
        <is>
          <t>Diesel</t>
        </is>
      </c>
      <c r="H1611" t="inlineStr">
        <is>
          <t>Term contract</t>
        </is>
      </c>
      <c r="I1611" t="inlineStr">
        <is>
          <t>Refiner</t>
        </is>
      </c>
      <c r="J1611" t="inlineStr">
        <is>
          <t>Omar Haddad</t>
        </is>
      </c>
      <c r="K1611" s="70" t="n">
        <v>486720</v>
      </c>
      <c r="L1611" s="71" t="n">
        <v>99.25</v>
      </c>
      <c r="M1611" s="71" t="n">
        <v>48306960</v>
      </c>
      <c r="N1611" s="71" t="n">
        <v>966139.2</v>
      </c>
      <c r="O1611" s="71" t="n">
        <v>47340820.8</v>
      </c>
      <c r="P1611" s="71" t="n">
        <v>33024847.43</v>
      </c>
      <c r="Q1611" s="71" t="n">
        <v>14315973.37</v>
      </c>
      <c r="R1611" t="inlineStr">
        <is>
          <t>Refined</t>
        </is>
      </c>
      <c r="S1611" t="inlineStr">
        <is>
          <t>Yes</t>
        </is>
      </c>
      <c r="T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SA101603</t>
        </is>
      </c>
      <c r="B1612" s="68" t="n">
        <v>45892</v>
      </c>
      <c r="C1612" s="69" t="n">
        <v>2025</v>
      </c>
      <c r="D1612" t="inlineStr">
        <is>
          <t>Aug</t>
        </is>
      </c>
      <c r="E1612" t="inlineStr">
        <is>
          <t>North America</t>
        </is>
      </c>
      <c r="F1612" t="inlineStr">
        <is>
          <t>USA</t>
        </is>
      </c>
      <c r="G1612" t="inlineStr">
        <is>
          <t>Gasoline</t>
        </is>
      </c>
      <c r="H1612" t="inlineStr">
        <is>
          <t>Term contract</t>
        </is>
      </c>
      <c r="I1612" t="inlineStr">
        <is>
          <t>Refiner</t>
        </is>
      </c>
      <c r="J1612" t="inlineStr">
        <is>
          <t>Arjun Mehta</t>
        </is>
      </c>
      <c r="K1612" s="70" t="n">
        <v>380640</v>
      </c>
      <c r="L1612" s="71" t="n">
        <v>89.98999999999999</v>
      </c>
      <c r="M1612" s="71" t="n">
        <v>34253793.6</v>
      </c>
      <c r="N1612" s="71" t="n">
        <v>342537.94</v>
      </c>
      <c r="O1612" s="71" t="n">
        <v>33911255.66</v>
      </c>
      <c r="P1612" s="71" t="n">
        <v>26791469.77</v>
      </c>
      <c r="Q1612" s="71" t="n">
        <v>7119785.89</v>
      </c>
      <c r="R1612" t="inlineStr">
        <is>
          <t>Refined</t>
        </is>
      </c>
      <c r="S1612" t="inlineStr">
        <is>
          <t>Yes</t>
        </is>
      </c>
      <c r="T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SA101604</t>
        </is>
      </c>
      <c r="B1613" s="68" t="n">
        <v>45893</v>
      </c>
      <c r="C1613" s="69" t="n">
        <v>2025</v>
      </c>
      <c r="D1613" t="inlineStr">
        <is>
          <t>Aug</t>
        </is>
      </c>
      <c r="E1613" t="inlineStr">
        <is>
          <t>North America</t>
        </is>
      </c>
      <c r="F1613" t="inlineStr">
        <is>
          <t>USA</t>
        </is>
      </c>
      <c r="G1613" t="inlineStr">
        <is>
          <t>Arab Extra Light</t>
        </is>
      </c>
      <c r="H1613" t="inlineStr">
        <is>
          <t>Term contract</t>
        </is>
      </c>
      <c r="I1613" t="inlineStr">
        <is>
          <t>Refiner</t>
        </is>
      </c>
      <c r="J1613" t="inlineStr">
        <is>
          <t>Carlos Silva</t>
        </is>
      </c>
      <c r="K1613" s="70" t="n">
        <v>1936480</v>
      </c>
      <c r="L1613" s="71" t="n">
        <v>89.68000000000001</v>
      </c>
      <c r="M1613" s="71" t="n">
        <v>173663526.4</v>
      </c>
      <c r="N1613" s="71" t="n">
        <v>1736635.26</v>
      </c>
      <c r="O1613" s="71" t="n">
        <v>171926891.14</v>
      </c>
      <c r="P1613" s="71" t="n">
        <v>37051427.22</v>
      </c>
      <c r="Q1613" s="71" t="n">
        <v>134875463.92</v>
      </c>
      <c r="R1613" t="inlineStr">
        <is>
          <t>Crude</t>
        </is>
      </c>
      <c r="S1613" t="inlineStr">
        <is>
          <t>Yes</t>
        </is>
      </c>
      <c r="T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SA101605</t>
        </is>
      </c>
      <c r="B1614" s="68" t="n">
        <v>45893</v>
      </c>
      <c r="C1614" s="69" t="n">
        <v>2025</v>
      </c>
      <c r="D1614" t="inlineStr">
        <is>
          <t>Aug</t>
        </is>
      </c>
      <c r="E1614" t="inlineStr">
        <is>
          <t>Middle East</t>
        </is>
      </c>
      <c r="F1614" t="inlineStr">
        <is>
          <t>Bahrain</t>
        </is>
      </c>
      <c r="G1614" t="inlineStr">
        <is>
          <t>Gasoline</t>
        </is>
      </c>
      <c r="H1614" t="inlineStr">
        <is>
          <t>Term contract</t>
        </is>
      </c>
      <c r="I1614" t="inlineStr">
        <is>
          <t>Refiner</t>
        </is>
      </c>
      <c r="J1614" t="inlineStr">
        <is>
          <t>Wei Chen</t>
        </is>
      </c>
      <c r="K1614" s="70" t="n">
        <v>533520</v>
      </c>
      <c r="L1614" s="71" t="n">
        <v>86.56999999999999</v>
      </c>
      <c r="M1614" s="71" t="n">
        <v>46186826.4</v>
      </c>
      <c r="N1614" s="71" t="n">
        <v>923736.53</v>
      </c>
      <c r="O1614" s="71" t="n">
        <v>45263089.87</v>
      </c>
      <c r="P1614" s="71" t="n">
        <v>36609694.51</v>
      </c>
      <c r="Q1614" s="71" t="n">
        <v>8653395.359999999</v>
      </c>
      <c r="R1614" t="inlineStr">
        <is>
          <t>Refined</t>
        </is>
      </c>
      <c r="S1614" t="inlineStr">
        <is>
          <t>Yes</t>
        </is>
      </c>
      <c r="T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SA101606</t>
        </is>
      </c>
      <c r="B1615" s="68" t="n">
        <v>45893</v>
      </c>
      <c r="C1615" s="69" t="n">
        <v>2025</v>
      </c>
      <c r="D1615" t="inlineStr">
        <is>
          <t>Aug</t>
        </is>
      </c>
      <c r="E1615" t="inlineStr">
        <is>
          <t>Asia</t>
        </is>
      </c>
      <c r="F1615" t="inlineStr">
        <is>
          <t>Japan</t>
        </is>
      </c>
      <c r="G1615" t="inlineStr">
        <is>
          <t>Arab Light</t>
        </is>
      </c>
      <c r="H1615" t="inlineStr">
        <is>
          <t>Term contract</t>
        </is>
      </c>
      <c r="I1615" t="inlineStr">
        <is>
          <t>National oil company</t>
        </is>
      </c>
      <c r="J1615" t="inlineStr">
        <is>
          <t>Yuki Sato</t>
        </is>
      </c>
      <c r="K1615" s="70" t="n">
        <v>1346800</v>
      </c>
      <c r="L1615" s="71" t="n">
        <v>77.44</v>
      </c>
      <c r="M1615" s="71" t="n">
        <v>104296192</v>
      </c>
      <c r="N1615" s="71" t="n">
        <v>0</v>
      </c>
      <c r="O1615" s="71" t="n">
        <v>104296192</v>
      </c>
      <c r="P1615" s="71" t="n">
        <v>24905100.54</v>
      </c>
      <c r="Q1615" s="71" t="n">
        <v>79391091.45999999</v>
      </c>
      <c r="R1615" t="inlineStr">
        <is>
          <t>Crude</t>
        </is>
      </c>
      <c r="S1615" t="inlineStr">
        <is>
          <t>Yes</t>
        </is>
      </c>
      <c r="T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SA101607</t>
        </is>
      </c>
      <c r="B1616" s="68" t="n">
        <v>45893</v>
      </c>
      <c r="C1616" s="69" t="n">
        <v>2025</v>
      </c>
      <c r="D1616" t="inlineStr">
        <is>
          <t>Aug</t>
        </is>
      </c>
      <c r="E1616" t="inlineStr">
        <is>
          <t>Middle East</t>
        </is>
      </c>
      <c r="F1616" t="inlineStr">
        <is>
          <t>UAE</t>
        </is>
      </c>
      <c r="G1616" t="inlineStr">
        <is>
          <t>Diesel</t>
        </is>
      </c>
      <c r="H1616" t="inlineStr">
        <is>
          <t>Term contract</t>
        </is>
      </c>
      <c r="I1616" t="inlineStr">
        <is>
          <t>National oil company</t>
        </is>
      </c>
      <c r="J1616" t="inlineStr">
        <is>
          <t>Ruhi Shaikh</t>
        </is>
      </c>
      <c r="K1616" s="70" t="n">
        <v>543920</v>
      </c>
      <c r="L1616" s="71" t="n">
        <v>106.86</v>
      </c>
      <c r="M1616" s="71" t="n">
        <v>58123291.2</v>
      </c>
      <c r="N1616" s="71" t="n">
        <v>1162465.82</v>
      </c>
      <c r="O1616" s="71" t="n">
        <v>56960825.38</v>
      </c>
      <c r="P1616" s="71" t="n">
        <v>39848528.95</v>
      </c>
      <c r="Q1616" s="71" t="n">
        <v>17112296.43</v>
      </c>
      <c r="R1616" t="inlineStr">
        <is>
          <t>Refined</t>
        </is>
      </c>
      <c r="S1616" t="inlineStr">
        <is>
          <t>Yes</t>
        </is>
      </c>
      <c r="T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SA101608</t>
        </is>
      </c>
      <c r="B1617" s="68" t="n">
        <v>45893</v>
      </c>
      <c r="C1617" s="69" t="n">
        <v>2025</v>
      </c>
      <c r="D1617" t="inlineStr">
        <is>
          <t>Aug</t>
        </is>
      </c>
      <c r="E1617" t="inlineStr">
        <is>
          <t>Europe</t>
        </is>
      </c>
      <c r="F1617" t="inlineStr">
        <is>
          <t>Italy</t>
        </is>
      </c>
      <c r="G1617" t="inlineStr">
        <is>
          <t>Arab Heavy</t>
        </is>
      </c>
      <c r="H1617" t="inlineStr">
        <is>
          <t>Spot</t>
        </is>
      </c>
      <c r="I1617" t="inlineStr">
        <is>
          <t>National oil company</t>
        </is>
      </c>
      <c r="J1617" t="inlineStr">
        <is>
          <t>Olivia Brown</t>
        </is>
      </c>
      <c r="K1617" s="70" t="n">
        <v>1193920</v>
      </c>
      <c r="L1617" s="71" t="n">
        <v>75.58</v>
      </c>
      <c r="M1617" s="71" t="n">
        <v>90236473.59999999</v>
      </c>
      <c r="N1617" s="71" t="n">
        <v>1804729.47</v>
      </c>
      <c r="O1617" s="71" t="n">
        <v>88431744.13</v>
      </c>
      <c r="P1617" s="71" t="n">
        <v>21228995.78</v>
      </c>
      <c r="Q1617" s="71" t="n">
        <v>67202748.34999999</v>
      </c>
      <c r="R1617" t="inlineStr">
        <is>
          <t>Crude</t>
        </is>
      </c>
      <c r="S1617" t="inlineStr">
        <is>
          <t>Yes</t>
        </is>
      </c>
      <c r="T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SA101609</t>
        </is>
      </c>
      <c r="B1618" s="68" t="n">
        <v>45894</v>
      </c>
      <c r="C1618" s="69" t="n">
        <v>2025</v>
      </c>
      <c r="D1618" t="inlineStr">
        <is>
          <t>Aug</t>
        </is>
      </c>
      <c r="E1618" t="inlineStr">
        <is>
          <t>North America</t>
        </is>
      </c>
      <c r="F1618" t="inlineStr">
        <is>
          <t>USA</t>
        </is>
      </c>
      <c r="G1618" t="inlineStr">
        <is>
          <t>Arab Light</t>
        </is>
      </c>
      <c r="H1618" t="inlineStr">
        <is>
          <t>Term contract</t>
        </is>
      </c>
      <c r="I1618" t="inlineStr">
        <is>
          <t>National oil company</t>
        </is>
      </c>
      <c r="J1618" t="inlineStr">
        <is>
          <t>Fatima Al-Saud</t>
        </is>
      </c>
      <c r="K1618" s="70" t="n">
        <v>884000</v>
      </c>
      <c r="L1618" s="71" t="n">
        <v>79.06999999999999</v>
      </c>
      <c r="M1618" s="71" t="n">
        <v>69897880</v>
      </c>
      <c r="N1618" s="71" t="n">
        <v>0</v>
      </c>
      <c r="O1618" s="71" t="n">
        <v>69897880</v>
      </c>
      <c r="P1618" s="71" t="n">
        <v>15894852.63</v>
      </c>
      <c r="Q1618" s="71" t="n">
        <v>54003027.37</v>
      </c>
      <c r="R1618" t="inlineStr">
        <is>
          <t>Crude</t>
        </is>
      </c>
      <c r="S1618" t="inlineStr">
        <is>
          <t>Yes</t>
        </is>
      </c>
      <c r="T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SA101610</t>
        </is>
      </c>
      <c r="B1619" s="68" t="n">
        <v>45894</v>
      </c>
      <c r="C1619" s="69" t="n">
        <v>2025</v>
      </c>
      <c r="D1619" t="inlineStr">
        <is>
          <t>Aug</t>
        </is>
      </c>
      <c r="E1619" t="inlineStr">
        <is>
          <t>Asia</t>
        </is>
      </c>
      <c r="F1619" t="inlineStr">
        <is>
          <t>India</t>
        </is>
      </c>
      <c r="G1619" t="inlineStr">
        <is>
          <t>Arab Extra Light</t>
        </is>
      </c>
      <c r="H1619" t="inlineStr">
        <is>
          <t>Spot</t>
        </is>
      </c>
      <c r="I1619" t="inlineStr">
        <is>
          <t>National oil company</t>
        </is>
      </c>
      <c r="J1619" t="inlineStr">
        <is>
          <t>Aisha Bello</t>
        </is>
      </c>
      <c r="K1619" s="70" t="n">
        <v>414960</v>
      </c>
      <c r="L1619" s="71" t="n">
        <v>83.98999999999999</v>
      </c>
      <c r="M1619" s="71" t="n">
        <v>34852490.4</v>
      </c>
      <c r="N1619" s="71" t="n">
        <v>348524.9</v>
      </c>
      <c r="O1619" s="71" t="n">
        <v>34503965.5</v>
      </c>
      <c r="P1619" s="71" t="n">
        <v>7744566.31</v>
      </c>
      <c r="Q1619" s="71" t="n">
        <v>26759399.19</v>
      </c>
      <c r="R1619" t="inlineStr">
        <is>
          <t>Crude</t>
        </is>
      </c>
      <c r="S1619" t="inlineStr">
        <is>
          <t>Yes</t>
        </is>
      </c>
      <c r="T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SA101611</t>
        </is>
      </c>
      <c r="B1620" s="68" t="n">
        <v>45894</v>
      </c>
      <c r="C1620" s="69" t="n">
        <v>2025</v>
      </c>
      <c r="D1620" t="inlineStr">
        <is>
          <t>Aug</t>
        </is>
      </c>
      <c r="E1620" t="inlineStr">
        <is>
          <t>Middle East</t>
        </is>
      </c>
      <c r="F1620" t="inlineStr">
        <is>
          <t>Bahrain</t>
        </is>
      </c>
      <c r="G1620" t="inlineStr">
        <is>
          <t>Arab Heavy</t>
        </is>
      </c>
      <c r="H1620" t="inlineStr">
        <is>
          <t>Spot</t>
        </is>
      </c>
      <c r="I1620" t="inlineStr">
        <is>
          <t>Trader</t>
        </is>
      </c>
      <c r="J1620" t="inlineStr">
        <is>
          <t>Ravindra Patil</t>
        </is>
      </c>
      <c r="K1620" s="70" t="n">
        <v>630240</v>
      </c>
      <c r="L1620" s="71" t="n">
        <v>73.2</v>
      </c>
      <c r="M1620" s="71" t="n">
        <v>46133568</v>
      </c>
      <c r="N1620" s="71" t="n">
        <v>0</v>
      </c>
      <c r="O1620" s="71" t="n">
        <v>46133568</v>
      </c>
      <c r="P1620" s="71" t="n">
        <v>10962657.74</v>
      </c>
      <c r="Q1620" s="71" t="n">
        <v>35170910.26</v>
      </c>
      <c r="R1620" t="inlineStr">
        <is>
          <t>Crude</t>
        </is>
      </c>
      <c r="S1620" t="inlineStr">
        <is>
          <t>Yes</t>
        </is>
      </c>
      <c r="T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SA101612</t>
        </is>
      </c>
      <c r="B1621" s="68" t="n">
        <v>45894</v>
      </c>
      <c r="C1621" s="69" t="n">
        <v>2025</v>
      </c>
      <c r="D1621" t="inlineStr">
        <is>
          <t>Aug</t>
        </is>
      </c>
      <c r="E1621" t="inlineStr">
        <is>
          <t>Asia</t>
        </is>
      </c>
      <c r="F1621" t="inlineStr">
        <is>
          <t>South Korea</t>
        </is>
      </c>
      <c r="G1621" t="inlineStr">
        <is>
          <t>Arab Light</t>
        </is>
      </c>
      <c r="H1621" t="inlineStr">
        <is>
          <t>Spot</t>
        </is>
      </c>
      <c r="I1621" t="inlineStr">
        <is>
          <t>National oil company</t>
        </is>
      </c>
      <c r="J1621" t="inlineStr">
        <is>
          <t>Arjun Mehta</t>
        </is>
      </c>
      <c r="K1621" s="70" t="n">
        <v>1042080</v>
      </c>
      <c r="L1621" s="71" t="n">
        <v>81.81999999999999</v>
      </c>
      <c r="M1621" s="71" t="n">
        <v>85262985.59999999</v>
      </c>
      <c r="N1621" s="71" t="n">
        <v>0</v>
      </c>
      <c r="O1621" s="71" t="n">
        <v>85262985.59999999</v>
      </c>
      <c r="P1621" s="71" t="n">
        <v>19291220.18</v>
      </c>
      <c r="Q1621" s="71" t="n">
        <v>65971765.42</v>
      </c>
      <c r="R1621" t="inlineStr">
        <is>
          <t>Crude</t>
        </is>
      </c>
      <c r="S1621" t="inlineStr">
        <is>
          <t>Yes</t>
        </is>
      </c>
      <c r="T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SA101613</t>
        </is>
      </c>
      <c r="B1622" s="68" t="n">
        <v>45894</v>
      </c>
      <c r="C1622" s="69" t="n">
        <v>2025</v>
      </c>
      <c r="D1622" t="inlineStr">
        <is>
          <t>Aug</t>
        </is>
      </c>
      <c r="E1622" t="inlineStr">
        <is>
          <t>Asia</t>
        </is>
      </c>
      <c r="F1622" t="inlineStr">
        <is>
          <t>Japan</t>
        </is>
      </c>
      <c r="G1622" t="inlineStr">
        <is>
          <t>Gasoline</t>
        </is>
      </c>
      <c r="H1622" t="inlineStr">
        <is>
          <t>Spot</t>
        </is>
      </c>
      <c r="I1622" t="inlineStr">
        <is>
          <t>Refiner</t>
        </is>
      </c>
      <c r="J1622" t="inlineStr">
        <is>
          <t>Amir Khan</t>
        </is>
      </c>
      <c r="K1622" s="70" t="n">
        <v>583440</v>
      </c>
      <c r="L1622" s="71" t="n">
        <v>103.6</v>
      </c>
      <c r="M1622" s="71" t="n">
        <v>60444384</v>
      </c>
      <c r="N1622" s="71" t="n">
        <v>0</v>
      </c>
      <c r="O1622" s="71" t="n">
        <v>60444384</v>
      </c>
      <c r="P1622" s="71" t="n">
        <v>42333179.34</v>
      </c>
      <c r="Q1622" s="71" t="n">
        <v>18111204.66</v>
      </c>
      <c r="R1622" t="inlineStr">
        <is>
          <t>Refined</t>
        </is>
      </c>
      <c r="S1622" t="inlineStr">
        <is>
          <t>Yes</t>
        </is>
      </c>
      <c r="T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SA101614</t>
        </is>
      </c>
      <c r="B1623" s="68" t="n">
        <v>45894</v>
      </c>
      <c r="C1623" s="69" t="n">
        <v>2025</v>
      </c>
      <c r="D1623" t="inlineStr">
        <is>
          <t>Aug</t>
        </is>
      </c>
      <c r="E1623" t="inlineStr">
        <is>
          <t>Asia</t>
        </is>
      </c>
      <c r="F1623" t="inlineStr">
        <is>
          <t>Japan</t>
        </is>
      </c>
      <c r="G1623" t="inlineStr">
        <is>
          <t>Arab Light</t>
        </is>
      </c>
      <c r="H1623" t="inlineStr">
        <is>
          <t>Spot</t>
        </is>
      </c>
      <c r="I1623" t="inlineStr">
        <is>
          <t>Trader</t>
        </is>
      </c>
      <c r="J1623" t="inlineStr">
        <is>
          <t>Sara Rossi</t>
        </is>
      </c>
      <c r="K1623" s="70" t="n">
        <v>1726400</v>
      </c>
      <c r="L1623" s="71" t="n">
        <v>88.91</v>
      </c>
      <c r="M1623" s="71" t="n">
        <v>153494224</v>
      </c>
      <c r="N1623" s="71" t="n">
        <v>0</v>
      </c>
      <c r="O1623" s="71" t="n">
        <v>153494224</v>
      </c>
      <c r="P1623" s="71" t="n">
        <v>32384514.09</v>
      </c>
      <c r="Q1623" s="71" t="n">
        <v>121109709.91</v>
      </c>
      <c r="R1623" t="inlineStr">
        <is>
          <t>Crude</t>
        </is>
      </c>
      <c r="S1623" t="inlineStr">
        <is>
          <t>Yes</t>
        </is>
      </c>
      <c r="T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SA101615</t>
        </is>
      </c>
      <c r="B1624" s="68" t="n">
        <v>45895</v>
      </c>
      <c r="C1624" s="69" t="n">
        <v>2025</v>
      </c>
      <c r="D1624" t="inlineStr">
        <is>
          <t>Aug</t>
        </is>
      </c>
      <c r="E1624" t="inlineStr">
        <is>
          <t>Asia</t>
        </is>
      </c>
      <c r="F1624" t="inlineStr">
        <is>
          <t>South Korea</t>
        </is>
      </c>
      <c r="G1624" t="inlineStr">
        <is>
          <t>Arab Extra Light</t>
        </is>
      </c>
      <c r="H1624" t="inlineStr">
        <is>
          <t>Term contract</t>
        </is>
      </c>
      <c r="I1624" t="inlineStr">
        <is>
          <t>Refiner</t>
        </is>
      </c>
      <c r="J1624" t="inlineStr">
        <is>
          <t>Lucas Martin</t>
        </is>
      </c>
      <c r="K1624" s="70" t="n">
        <v>613600</v>
      </c>
      <c r="L1624" s="71" t="n">
        <v>91.29000000000001</v>
      </c>
      <c r="M1624" s="71" t="n">
        <v>56015544</v>
      </c>
      <c r="N1624" s="71" t="n">
        <v>1120310.88</v>
      </c>
      <c r="O1624" s="71" t="n">
        <v>54895233.12</v>
      </c>
      <c r="P1624" s="71" t="n">
        <v>11092152.44</v>
      </c>
      <c r="Q1624" s="71" t="n">
        <v>43803080.68</v>
      </c>
      <c r="R1624" t="inlineStr">
        <is>
          <t>Crude</t>
        </is>
      </c>
      <c r="S1624" t="inlineStr">
        <is>
          <t>Yes</t>
        </is>
      </c>
      <c r="T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SA101616</t>
        </is>
      </c>
      <c r="B1625" s="68" t="n">
        <v>45895</v>
      </c>
      <c r="C1625" s="69" t="n">
        <v>2025</v>
      </c>
      <c r="D1625" t="inlineStr">
        <is>
          <t>Aug</t>
        </is>
      </c>
      <c r="E1625" t="inlineStr">
        <is>
          <t>Asia</t>
        </is>
      </c>
      <c r="F1625" t="inlineStr">
        <is>
          <t>South Korea</t>
        </is>
      </c>
      <c r="G1625" t="inlineStr">
        <is>
          <t>Arab Heavy</t>
        </is>
      </c>
      <c r="H1625" t="inlineStr">
        <is>
          <t>Term contract</t>
        </is>
      </c>
      <c r="I1625" t="inlineStr">
        <is>
          <t>National oil company</t>
        </is>
      </c>
      <c r="J1625" t="inlineStr">
        <is>
          <t>Omar Haddad</t>
        </is>
      </c>
      <c r="K1625" s="70" t="n">
        <v>1889680</v>
      </c>
      <c r="L1625" s="71" t="n">
        <v>74.51000000000001</v>
      </c>
      <c r="M1625" s="71" t="n">
        <v>140800056.8</v>
      </c>
      <c r="N1625" s="71" t="n">
        <v>0</v>
      </c>
      <c r="O1625" s="71" t="n">
        <v>140800056.8</v>
      </c>
      <c r="P1625" s="71" t="n">
        <v>34379525.73</v>
      </c>
      <c r="Q1625" s="71" t="n">
        <v>106420531.07</v>
      </c>
      <c r="R1625" t="inlineStr">
        <is>
          <t>Crude</t>
        </is>
      </c>
      <c r="S1625" t="inlineStr">
        <is>
          <t>Yes</t>
        </is>
      </c>
      <c r="T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SA101617</t>
        </is>
      </c>
      <c r="B1626" s="68" t="n">
        <v>45895</v>
      </c>
      <c r="C1626" s="69" t="n">
        <v>2025</v>
      </c>
      <c r="D1626" t="inlineStr">
        <is>
          <t>Aug</t>
        </is>
      </c>
      <c r="E1626" t="inlineStr">
        <is>
          <t>Middle East</t>
        </is>
      </c>
      <c r="F1626" t="inlineStr">
        <is>
          <t>UAE</t>
        </is>
      </c>
      <c r="G1626" t="inlineStr">
        <is>
          <t>Diesel</t>
        </is>
      </c>
      <c r="H1626" t="inlineStr">
        <is>
          <t>Term contract</t>
        </is>
      </c>
      <c r="I1626" t="inlineStr">
        <is>
          <t>Refiner</t>
        </is>
      </c>
      <c r="J1626" t="inlineStr">
        <is>
          <t>Priya Nair</t>
        </is>
      </c>
      <c r="K1626" s="70" t="n">
        <v>203840</v>
      </c>
      <c r="L1626" s="71" t="n">
        <v>90.08</v>
      </c>
      <c r="M1626" s="71" t="n">
        <v>18361907.2</v>
      </c>
      <c r="N1626" s="71" t="n">
        <v>367238.14</v>
      </c>
      <c r="O1626" s="71" t="n">
        <v>17994669.06</v>
      </c>
      <c r="P1626" s="71" t="n">
        <v>13915563.2</v>
      </c>
      <c r="Q1626" s="71" t="n">
        <v>4079105.86</v>
      </c>
      <c r="R1626" t="inlineStr">
        <is>
          <t>Refined</t>
        </is>
      </c>
      <c r="S1626" t="inlineStr">
        <is>
          <t>Yes</t>
        </is>
      </c>
      <c r="T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SA101618</t>
        </is>
      </c>
      <c r="B1627" s="68" t="n">
        <v>45895</v>
      </c>
      <c r="C1627" s="69" t="n">
        <v>2025</v>
      </c>
      <c r="D1627" t="inlineStr">
        <is>
          <t>Aug</t>
        </is>
      </c>
      <c r="E1627" t="inlineStr">
        <is>
          <t>Middle East</t>
        </is>
      </c>
      <c r="F1627" t="inlineStr">
        <is>
          <t>UAE</t>
        </is>
      </c>
      <c r="G1627" t="inlineStr">
        <is>
          <t>Jet fuel</t>
        </is>
      </c>
      <c r="H1627" t="inlineStr">
        <is>
          <t>Term contract</t>
        </is>
      </c>
      <c r="I1627" t="inlineStr">
        <is>
          <t>Refiner</t>
        </is>
      </c>
      <c r="J1627" t="inlineStr">
        <is>
          <t>Sara Rossi</t>
        </is>
      </c>
      <c r="K1627" s="70" t="n">
        <v>141440</v>
      </c>
      <c r="L1627" s="71" t="n">
        <v>95.13</v>
      </c>
      <c r="M1627" s="71" t="n">
        <v>13455187.2</v>
      </c>
      <c r="N1627" s="71" t="n">
        <v>269103.74</v>
      </c>
      <c r="O1627" s="71" t="n">
        <v>13186083.46</v>
      </c>
      <c r="P1627" s="71" t="n">
        <v>10060964.81</v>
      </c>
      <c r="Q1627" s="71" t="n">
        <v>3125118.65</v>
      </c>
      <c r="R1627" t="inlineStr">
        <is>
          <t>Refined</t>
        </is>
      </c>
      <c r="S1627" t="inlineStr">
        <is>
          <t>Yes</t>
        </is>
      </c>
      <c r="T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SA101619</t>
        </is>
      </c>
      <c r="B1628" s="68" t="n">
        <v>45895</v>
      </c>
      <c r="C1628" s="69" t="n">
        <v>2025</v>
      </c>
      <c r="D1628" t="inlineStr">
        <is>
          <t>Aug</t>
        </is>
      </c>
      <c r="E1628" t="inlineStr">
        <is>
          <t>Middle East</t>
        </is>
      </c>
      <c r="F1628" t="inlineStr">
        <is>
          <t>Saudi Arabia</t>
        </is>
      </c>
      <c r="G1628" t="inlineStr">
        <is>
          <t>Gasoline</t>
        </is>
      </c>
      <c r="H1628" t="inlineStr">
        <is>
          <t>Domestic</t>
        </is>
      </c>
      <c r="I1628" t="inlineStr">
        <is>
          <t>Refiner</t>
        </is>
      </c>
      <c r="J1628" t="inlineStr">
        <is>
          <t>Arjun Mehta</t>
        </is>
      </c>
      <c r="K1628" s="70" t="n">
        <v>517920</v>
      </c>
      <c r="L1628" s="71" t="n">
        <v>103.02</v>
      </c>
      <c r="M1628" s="71" t="n">
        <v>53356118.4</v>
      </c>
      <c r="N1628" s="71" t="n">
        <v>1067122.37</v>
      </c>
      <c r="O1628" s="71" t="n">
        <v>52288996.03</v>
      </c>
      <c r="P1628" s="71" t="n">
        <v>35100200.07</v>
      </c>
      <c r="Q1628" s="71" t="n">
        <v>17188795.96</v>
      </c>
      <c r="R1628" t="inlineStr">
        <is>
          <t>Refined</t>
        </is>
      </c>
      <c r="S1628" t="inlineStr">
        <is>
          <t>No</t>
        </is>
      </c>
      <c r="T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SA101620</t>
        </is>
      </c>
      <c r="B1629" s="68" t="n">
        <v>45895</v>
      </c>
      <c r="C1629" s="69" t="n">
        <v>2025</v>
      </c>
      <c r="D1629" t="inlineStr">
        <is>
          <t>Aug</t>
        </is>
      </c>
      <c r="E1629" t="inlineStr">
        <is>
          <t>Asia</t>
        </is>
      </c>
      <c r="F1629" t="inlineStr">
        <is>
          <t>India</t>
        </is>
      </c>
      <c r="G1629" t="inlineStr">
        <is>
          <t>Arab Medium</t>
        </is>
      </c>
      <c r="H1629" t="inlineStr">
        <is>
          <t>Term contract</t>
        </is>
      </c>
      <c r="I1629" t="inlineStr">
        <is>
          <t>Refiner</t>
        </is>
      </c>
      <c r="J1629" t="inlineStr">
        <is>
          <t>Lucas Martin</t>
        </is>
      </c>
      <c r="K1629" s="70" t="n">
        <v>627120</v>
      </c>
      <c r="L1629" s="71" t="n">
        <v>82.54000000000001</v>
      </c>
      <c r="M1629" s="71" t="n">
        <v>51762484.8</v>
      </c>
      <c r="N1629" s="71" t="n">
        <v>517624.85</v>
      </c>
      <c r="O1629" s="71" t="n">
        <v>51244859.95</v>
      </c>
      <c r="P1629" s="71" t="n">
        <v>11173979.78</v>
      </c>
      <c r="Q1629" s="71" t="n">
        <v>40070880.17</v>
      </c>
      <c r="R1629" t="inlineStr">
        <is>
          <t>Crude</t>
        </is>
      </c>
      <c r="S1629" t="inlineStr">
        <is>
          <t>Yes</t>
        </is>
      </c>
      <c r="T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SA101621</t>
        </is>
      </c>
      <c r="B1630" s="68" t="n">
        <v>45895</v>
      </c>
      <c r="C1630" s="69" t="n">
        <v>2025</v>
      </c>
      <c r="D1630" t="inlineStr">
        <is>
          <t>Aug</t>
        </is>
      </c>
      <c r="E1630" t="inlineStr">
        <is>
          <t>Asia</t>
        </is>
      </c>
      <c r="F1630" t="inlineStr">
        <is>
          <t>South Korea</t>
        </is>
      </c>
      <c r="G1630" t="inlineStr">
        <is>
          <t>Arab Heavy</t>
        </is>
      </c>
      <c r="H1630" t="inlineStr">
        <is>
          <t>Spot</t>
        </is>
      </c>
      <c r="I1630" t="inlineStr">
        <is>
          <t>Refiner</t>
        </is>
      </c>
      <c r="J1630" t="inlineStr">
        <is>
          <t>Ravindra Patil</t>
        </is>
      </c>
      <c r="K1630" s="70" t="n">
        <v>1217840</v>
      </c>
      <c r="L1630" s="71" t="n">
        <v>76.73999999999999</v>
      </c>
      <c r="M1630" s="71" t="n">
        <v>93457041.59999999</v>
      </c>
      <c r="N1630" s="71" t="n">
        <v>1869140.83</v>
      </c>
      <c r="O1630" s="71" t="n">
        <v>91587900.77</v>
      </c>
      <c r="P1630" s="71" t="n">
        <v>22257070.69</v>
      </c>
      <c r="Q1630" s="71" t="n">
        <v>69330830.08</v>
      </c>
      <c r="R1630" t="inlineStr">
        <is>
          <t>Crude</t>
        </is>
      </c>
      <c r="S1630" t="inlineStr">
        <is>
          <t>Yes</t>
        </is>
      </c>
      <c r="T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SA101622</t>
        </is>
      </c>
      <c r="B1631" s="68" t="n">
        <v>45895</v>
      </c>
      <c r="C1631" s="69" t="n">
        <v>2025</v>
      </c>
      <c r="D1631" t="inlineStr">
        <is>
          <t>Aug</t>
        </is>
      </c>
      <c r="E1631" t="inlineStr">
        <is>
          <t>Asia</t>
        </is>
      </c>
      <c r="F1631" t="inlineStr">
        <is>
          <t>China</t>
        </is>
      </c>
      <c r="G1631" t="inlineStr">
        <is>
          <t>Diesel</t>
        </is>
      </c>
      <c r="H1631" t="inlineStr">
        <is>
          <t>Term contract</t>
        </is>
      </c>
      <c r="I1631" t="inlineStr">
        <is>
          <t>National oil company</t>
        </is>
      </c>
      <c r="J1631" t="inlineStr">
        <is>
          <t>Sara Rossi</t>
        </is>
      </c>
      <c r="K1631" s="70" t="n">
        <v>256880</v>
      </c>
      <c r="L1631" s="71" t="n">
        <v>92.56999999999999</v>
      </c>
      <c r="M1631" s="71" t="n">
        <v>23779381.6</v>
      </c>
      <c r="N1631" s="71" t="n">
        <v>237793.82</v>
      </c>
      <c r="O1631" s="71" t="n">
        <v>23541587.78</v>
      </c>
      <c r="P1631" s="71" t="n">
        <v>18283440.35</v>
      </c>
      <c r="Q1631" s="71" t="n">
        <v>5258147.43</v>
      </c>
      <c r="R1631" t="inlineStr">
        <is>
          <t>Refined</t>
        </is>
      </c>
      <c r="S1631" t="inlineStr">
        <is>
          <t>Yes</t>
        </is>
      </c>
      <c r="T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SA101623</t>
        </is>
      </c>
      <c r="B1632" s="68" t="n">
        <v>45895</v>
      </c>
      <c r="C1632" s="69" t="n">
        <v>2025</v>
      </c>
      <c r="D1632" t="inlineStr">
        <is>
          <t>Aug</t>
        </is>
      </c>
      <c r="E1632" t="inlineStr">
        <is>
          <t>Middle East</t>
        </is>
      </c>
      <c r="F1632" t="inlineStr">
        <is>
          <t>Saudi Arabia</t>
        </is>
      </c>
      <c r="G1632" t="inlineStr">
        <is>
          <t>Arab Light</t>
        </is>
      </c>
      <c r="H1632" t="inlineStr">
        <is>
          <t>Domestic</t>
        </is>
      </c>
      <c r="I1632" t="inlineStr">
        <is>
          <t>National oil company</t>
        </is>
      </c>
      <c r="J1632" t="inlineStr">
        <is>
          <t>Sara Rossi</t>
        </is>
      </c>
      <c r="K1632" s="70" t="n">
        <v>1198080</v>
      </c>
      <c r="L1632" s="71" t="n">
        <v>82.92</v>
      </c>
      <c r="M1632" s="71" t="n">
        <v>99344793.59999999</v>
      </c>
      <c r="N1632" s="71" t="n">
        <v>993447.9399999999</v>
      </c>
      <c r="O1632" s="71" t="n">
        <v>98351345.66</v>
      </c>
      <c r="P1632" s="71" t="n">
        <v>21546413.42</v>
      </c>
      <c r="Q1632" s="71" t="n">
        <v>76804932.23999999</v>
      </c>
      <c r="R1632" t="inlineStr">
        <is>
          <t>Crude</t>
        </is>
      </c>
      <c r="S1632" t="inlineStr">
        <is>
          <t>No</t>
        </is>
      </c>
      <c r="T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SA101624</t>
        </is>
      </c>
      <c r="B1633" s="68" t="n">
        <v>45896</v>
      </c>
      <c r="C1633" s="69" t="n">
        <v>2025</v>
      </c>
      <c r="D1633" t="inlineStr">
        <is>
          <t>Aug</t>
        </is>
      </c>
      <c r="E1633" t="inlineStr">
        <is>
          <t>Europe</t>
        </is>
      </c>
      <c r="F1633" t="inlineStr">
        <is>
          <t>Netherlands</t>
        </is>
      </c>
      <c r="G1633" t="inlineStr">
        <is>
          <t>Gasoline</t>
        </is>
      </c>
      <c r="H1633" t="inlineStr">
        <is>
          <t>Term contract</t>
        </is>
      </c>
      <c r="I1633" t="inlineStr">
        <is>
          <t>Refiner</t>
        </is>
      </c>
      <c r="J1633" t="inlineStr">
        <is>
          <t>Priya Nair</t>
        </is>
      </c>
      <c r="K1633" s="70" t="n">
        <v>115440</v>
      </c>
      <c r="L1633" s="71" t="n">
        <v>91.95</v>
      </c>
      <c r="M1633" s="71" t="n">
        <v>10614708</v>
      </c>
      <c r="N1633" s="71" t="n">
        <v>106147.08</v>
      </c>
      <c r="O1633" s="71" t="n">
        <v>10508560.92</v>
      </c>
      <c r="P1633" s="71" t="n">
        <v>8273998.33</v>
      </c>
      <c r="Q1633" s="71" t="n">
        <v>2234562.59</v>
      </c>
      <c r="R1633" t="inlineStr">
        <is>
          <t>Refined</t>
        </is>
      </c>
      <c r="S1633" t="inlineStr">
        <is>
          <t>Yes</t>
        </is>
      </c>
      <c r="T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SA101625</t>
        </is>
      </c>
      <c r="B1634" s="68" t="n">
        <v>45896</v>
      </c>
      <c r="C1634" s="69" t="n">
        <v>2025</v>
      </c>
      <c r="D1634" t="inlineStr">
        <is>
          <t>Aug</t>
        </is>
      </c>
      <c r="E1634" t="inlineStr">
        <is>
          <t>North America</t>
        </is>
      </c>
      <c r="F1634" t="inlineStr">
        <is>
          <t>USA</t>
        </is>
      </c>
      <c r="G1634" t="inlineStr">
        <is>
          <t>Diesel</t>
        </is>
      </c>
      <c r="H1634" t="inlineStr">
        <is>
          <t>Term contract</t>
        </is>
      </c>
      <c r="I1634" t="inlineStr">
        <is>
          <t>Trader</t>
        </is>
      </c>
      <c r="J1634" t="inlineStr">
        <is>
          <t>Ravindra Patil</t>
        </is>
      </c>
      <c r="K1634" s="70" t="n">
        <v>490880</v>
      </c>
      <c r="L1634" s="71" t="n">
        <v>107.05</v>
      </c>
      <c r="M1634" s="71" t="n">
        <v>52548704</v>
      </c>
      <c r="N1634" s="71" t="n">
        <v>1050974.08</v>
      </c>
      <c r="O1634" s="71" t="n">
        <v>51497729.92</v>
      </c>
      <c r="P1634" s="71" t="n">
        <v>35152318.06</v>
      </c>
      <c r="Q1634" s="71" t="n">
        <v>16345411.86</v>
      </c>
      <c r="R1634" t="inlineStr">
        <is>
          <t>Refined</t>
        </is>
      </c>
      <c r="S1634" t="inlineStr">
        <is>
          <t>Yes</t>
        </is>
      </c>
      <c r="T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SA101626</t>
        </is>
      </c>
      <c r="B1635" s="68" t="n">
        <v>45896</v>
      </c>
      <c r="C1635" s="69" t="n">
        <v>2025</v>
      </c>
      <c r="D1635" t="inlineStr">
        <is>
          <t>Aug</t>
        </is>
      </c>
      <c r="E1635" t="inlineStr">
        <is>
          <t>Middle East</t>
        </is>
      </c>
      <c r="F1635" t="inlineStr">
        <is>
          <t>UAE</t>
        </is>
      </c>
      <c r="G1635" t="inlineStr">
        <is>
          <t>Arab Light</t>
        </is>
      </c>
      <c r="H1635" t="inlineStr">
        <is>
          <t>Term contract</t>
        </is>
      </c>
      <c r="I1635" t="inlineStr">
        <is>
          <t>National oil company</t>
        </is>
      </c>
      <c r="J1635" t="inlineStr">
        <is>
          <t>Ana Costa</t>
        </is>
      </c>
      <c r="K1635" s="70" t="n">
        <v>546000</v>
      </c>
      <c r="L1635" s="71" t="n">
        <v>86.65000000000001</v>
      </c>
      <c r="M1635" s="71" t="n">
        <v>47310900</v>
      </c>
      <c r="N1635" s="71" t="n">
        <v>946218</v>
      </c>
      <c r="O1635" s="71" t="n">
        <v>46364682</v>
      </c>
      <c r="P1635" s="71" t="n">
        <v>10000494.48</v>
      </c>
      <c r="Q1635" s="71" t="n">
        <v>36364187.52</v>
      </c>
      <c r="R1635" t="inlineStr">
        <is>
          <t>Crude</t>
        </is>
      </c>
      <c r="S1635" t="inlineStr">
        <is>
          <t>Yes</t>
        </is>
      </c>
      <c r="T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SA101627</t>
        </is>
      </c>
      <c r="B1636" s="68" t="n">
        <v>45896</v>
      </c>
      <c r="C1636" s="69" t="n">
        <v>2025</v>
      </c>
      <c r="D1636" t="inlineStr">
        <is>
          <t>Aug</t>
        </is>
      </c>
      <c r="E1636" t="inlineStr">
        <is>
          <t>Asia</t>
        </is>
      </c>
      <c r="F1636" t="inlineStr">
        <is>
          <t>India</t>
        </is>
      </c>
      <c r="G1636" t="inlineStr">
        <is>
          <t>Arab Light</t>
        </is>
      </c>
      <c r="H1636" t="inlineStr">
        <is>
          <t>Term contract</t>
        </is>
      </c>
      <c r="I1636" t="inlineStr">
        <is>
          <t>National oil company</t>
        </is>
      </c>
      <c r="J1636" t="inlineStr">
        <is>
          <t>Shraddha Kulkarni</t>
        </is>
      </c>
      <c r="K1636" s="70" t="n">
        <v>1854320</v>
      </c>
      <c r="L1636" s="71" t="n">
        <v>80.47</v>
      </c>
      <c r="M1636" s="71" t="n">
        <v>149217130.4</v>
      </c>
      <c r="N1636" s="71" t="n">
        <v>0</v>
      </c>
      <c r="O1636" s="71" t="n">
        <v>149217130.4</v>
      </c>
      <c r="P1636" s="71" t="n">
        <v>32150355.57</v>
      </c>
      <c r="Q1636" s="71" t="n">
        <v>117066774.83</v>
      </c>
      <c r="R1636" t="inlineStr">
        <is>
          <t>Crude</t>
        </is>
      </c>
      <c r="S1636" t="inlineStr">
        <is>
          <t>Yes</t>
        </is>
      </c>
      <c r="T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SA101628</t>
        </is>
      </c>
      <c r="B1637" s="68" t="n">
        <v>45896</v>
      </c>
      <c r="C1637" s="69" t="n">
        <v>2025</v>
      </c>
      <c r="D1637" t="inlineStr">
        <is>
          <t>Aug</t>
        </is>
      </c>
      <c r="E1637" t="inlineStr">
        <is>
          <t>Europe</t>
        </is>
      </c>
      <c r="F1637" t="inlineStr">
        <is>
          <t>France</t>
        </is>
      </c>
      <c r="G1637" t="inlineStr">
        <is>
          <t>Jet fuel</t>
        </is>
      </c>
      <c r="H1637" t="inlineStr">
        <is>
          <t>Term contract</t>
        </is>
      </c>
      <c r="I1637" t="inlineStr">
        <is>
          <t>Trader</t>
        </is>
      </c>
      <c r="J1637" t="inlineStr">
        <is>
          <t>Arjun Mehta</t>
        </is>
      </c>
      <c r="K1637" s="70" t="n">
        <v>470080</v>
      </c>
      <c r="L1637" s="71" t="n">
        <v>92.37</v>
      </c>
      <c r="M1637" s="71" t="n">
        <v>43421289.6</v>
      </c>
      <c r="N1637" s="71" t="n">
        <v>868425.79</v>
      </c>
      <c r="O1637" s="71" t="n">
        <v>42552863.81</v>
      </c>
      <c r="P1637" s="71" t="n">
        <v>35675335.18</v>
      </c>
      <c r="Q1637" s="71" t="n">
        <v>6877528.63</v>
      </c>
      <c r="R1637" t="inlineStr">
        <is>
          <t>Refined</t>
        </is>
      </c>
      <c r="S1637" t="inlineStr">
        <is>
          <t>Yes</t>
        </is>
      </c>
      <c r="T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SA101629</t>
        </is>
      </c>
      <c r="B1638" s="68" t="n">
        <v>45896</v>
      </c>
      <c r="C1638" s="69" t="n">
        <v>2025</v>
      </c>
      <c r="D1638" t="inlineStr">
        <is>
          <t>Aug</t>
        </is>
      </c>
      <c r="E1638" t="inlineStr">
        <is>
          <t>North America</t>
        </is>
      </c>
      <c r="F1638" t="inlineStr">
        <is>
          <t>USA</t>
        </is>
      </c>
      <c r="G1638" t="inlineStr">
        <is>
          <t>Arab Heavy</t>
        </is>
      </c>
      <c r="H1638" t="inlineStr">
        <is>
          <t>Spot</t>
        </is>
      </c>
      <c r="I1638" t="inlineStr">
        <is>
          <t>National oil company</t>
        </is>
      </c>
      <c r="J1638" t="inlineStr">
        <is>
          <t>Noah Smith</t>
        </is>
      </c>
      <c r="K1638" s="70" t="n">
        <v>1376960</v>
      </c>
      <c r="L1638" s="71" t="n">
        <v>74.48</v>
      </c>
      <c r="M1638" s="71" t="n">
        <v>102555980.8</v>
      </c>
      <c r="N1638" s="71" t="n">
        <v>2051119.62</v>
      </c>
      <c r="O1638" s="71" t="n">
        <v>100504861.18</v>
      </c>
      <c r="P1638" s="71" t="n">
        <v>23901022.58</v>
      </c>
      <c r="Q1638" s="71" t="n">
        <v>76603838.59999999</v>
      </c>
      <c r="R1638" t="inlineStr">
        <is>
          <t>Crude</t>
        </is>
      </c>
      <c r="S1638" t="inlineStr">
        <is>
          <t>Yes</t>
        </is>
      </c>
      <c r="T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SA101630</t>
        </is>
      </c>
      <c r="B1639" s="68" t="n">
        <v>45896</v>
      </c>
      <c r="C1639" s="69" t="n">
        <v>2025</v>
      </c>
      <c r="D1639" t="inlineStr">
        <is>
          <t>Aug</t>
        </is>
      </c>
      <c r="E1639" t="inlineStr">
        <is>
          <t>Asia</t>
        </is>
      </c>
      <c r="F1639" t="inlineStr">
        <is>
          <t>China</t>
        </is>
      </c>
      <c r="G1639" t="inlineStr">
        <is>
          <t>Diesel</t>
        </is>
      </c>
      <c r="H1639" t="inlineStr">
        <is>
          <t>Term contract</t>
        </is>
      </c>
      <c r="I1639" t="inlineStr">
        <is>
          <t>Refiner</t>
        </is>
      </c>
      <c r="J1639" t="inlineStr">
        <is>
          <t>Sophie Müller</t>
        </is>
      </c>
      <c r="K1639" s="70" t="n">
        <v>541840</v>
      </c>
      <c r="L1639" s="71" t="n">
        <v>100.36</v>
      </c>
      <c r="M1639" s="71" t="n">
        <v>54379062.4</v>
      </c>
      <c r="N1639" s="71" t="n">
        <v>0</v>
      </c>
      <c r="O1639" s="71" t="n">
        <v>54379062.4</v>
      </c>
      <c r="P1639" s="71" t="n">
        <v>37473708.19</v>
      </c>
      <c r="Q1639" s="71" t="n">
        <v>16905354.21</v>
      </c>
      <c r="R1639" t="inlineStr">
        <is>
          <t>Refined</t>
        </is>
      </c>
      <c r="S1639" t="inlineStr">
        <is>
          <t>Yes</t>
        </is>
      </c>
      <c r="T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SA101631</t>
        </is>
      </c>
      <c r="B1640" s="68" t="n">
        <v>45896</v>
      </c>
      <c r="C1640" s="69" t="n">
        <v>2025</v>
      </c>
      <c r="D1640" t="inlineStr">
        <is>
          <t>Aug</t>
        </is>
      </c>
      <c r="E1640" t="inlineStr">
        <is>
          <t>Asia</t>
        </is>
      </c>
      <c r="F1640" t="inlineStr">
        <is>
          <t>China</t>
        </is>
      </c>
      <c r="G1640" t="inlineStr">
        <is>
          <t>Arab Extra Light</t>
        </is>
      </c>
      <c r="H1640" t="inlineStr">
        <is>
          <t>Term contract</t>
        </is>
      </c>
      <c r="I1640" t="inlineStr">
        <is>
          <t>National oil company</t>
        </is>
      </c>
      <c r="J1640" t="inlineStr">
        <is>
          <t>Sara Rossi</t>
        </is>
      </c>
      <c r="K1640" s="70" t="n">
        <v>672880</v>
      </c>
      <c r="L1640" s="71" t="n">
        <v>84.40000000000001</v>
      </c>
      <c r="M1640" s="71" t="n">
        <v>56791072</v>
      </c>
      <c r="N1640" s="71" t="n">
        <v>0</v>
      </c>
      <c r="O1640" s="71" t="n">
        <v>56791072</v>
      </c>
      <c r="P1640" s="71" t="n">
        <v>12821380.77</v>
      </c>
      <c r="Q1640" s="71" t="n">
        <v>43969691.23</v>
      </c>
      <c r="R1640" t="inlineStr">
        <is>
          <t>Crude</t>
        </is>
      </c>
      <c r="S1640" t="inlineStr">
        <is>
          <t>Yes</t>
        </is>
      </c>
      <c r="T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SA101632</t>
        </is>
      </c>
      <c r="B1641" s="68" t="n">
        <v>45896</v>
      </c>
      <c r="C1641" s="69" t="n">
        <v>2025</v>
      </c>
      <c r="D1641" t="inlineStr">
        <is>
          <t>Aug</t>
        </is>
      </c>
      <c r="E1641" t="inlineStr">
        <is>
          <t>North America</t>
        </is>
      </c>
      <c r="F1641" t="inlineStr">
        <is>
          <t>USA</t>
        </is>
      </c>
      <c r="G1641" t="inlineStr">
        <is>
          <t>Arab Medium</t>
        </is>
      </c>
      <c r="H1641" t="inlineStr">
        <is>
          <t>Term contract</t>
        </is>
      </c>
      <c r="I1641" t="inlineStr">
        <is>
          <t>Refiner</t>
        </is>
      </c>
      <c r="J1641" t="inlineStr">
        <is>
          <t>Ravindra Patil</t>
        </is>
      </c>
      <c r="K1641" s="70" t="n">
        <v>314080</v>
      </c>
      <c r="L1641" s="71" t="n">
        <v>82.03</v>
      </c>
      <c r="M1641" s="71" t="n">
        <v>25763982.4</v>
      </c>
      <c r="N1641" s="71" t="n">
        <v>515279.65</v>
      </c>
      <c r="O1641" s="71" t="n">
        <v>25248702.75</v>
      </c>
      <c r="P1641" s="71" t="n">
        <v>5428653.42</v>
      </c>
      <c r="Q1641" s="71" t="n">
        <v>19820049.33</v>
      </c>
      <c r="R1641" t="inlineStr">
        <is>
          <t>Crude</t>
        </is>
      </c>
      <c r="S1641" t="inlineStr">
        <is>
          <t>Yes</t>
        </is>
      </c>
      <c r="T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SA101633</t>
        </is>
      </c>
      <c r="B1642" s="68" t="n">
        <v>45896</v>
      </c>
      <c r="C1642" s="69" t="n">
        <v>2025</v>
      </c>
      <c r="D1642" t="inlineStr">
        <is>
          <t>Aug</t>
        </is>
      </c>
      <c r="E1642" t="inlineStr">
        <is>
          <t>Middle East</t>
        </is>
      </c>
      <c r="F1642" t="inlineStr">
        <is>
          <t>UAE</t>
        </is>
      </c>
      <c r="G1642" t="inlineStr">
        <is>
          <t>Arab Extra Light</t>
        </is>
      </c>
      <c r="H1642" t="inlineStr">
        <is>
          <t>Spot</t>
        </is>
      </c>
      <c r="I1642" t="inlineStr">
        <is>
          <t>National oil company</t>
        </is>
      </c>
      <c r="J1642" t="inlineStr">
        <is>
          <t>Zoya Ahmed</t>
        </is>
      </c>
      <c r="K1642" s="70" t="n">
        <v>882960</v>
      </c>
      <c r="L1642" s="71" t="n">
        <v>84.67</v>
      </c>
      <c r="M1642" s="71" t="n">
        <v>74760223.2</v>
      </c>
      <c r="N1642" s="71" t="n">
        <v>0</v>
      </c>
      <c r="O1642" s="71" t="n">
        <v>74760223.2</v>
      </c>
      <c r="P1642" s="71" t="n">
        <v>16460603.66</v>
      </c>
      <c r="Q1642" s="71" t="n">
        <v>58299619.54</v>
      </c>
      <c r="R1642" t="inlineStr">
        <is>
          <t>Crude</t>
        </is>
      </c>
      <c r="S1642" t="inlineStr">
        <is>
          <t>Yes</t>
        </is>
      </c>
      <c r="T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SA101634</t>
        </is>
      </c>
      <c r="B1643" s="68" t="n">
        <v>45896</v>
      </c>
      <c r="C1643" s="69" t="n">
        <v>2025</v>
      </c>
      <c r="D1643" t="inlineStr">
        <is>
          <t>Aug</t>
        </is>
      </c>
      <c r="E1643" t="inlineStr">
        <is>
          <t>Asia</t>
        </is>
      </c>
      <c r="F1643" t="inlineStr">
        <is>
          <t>South Korea</t>
        </is>
      </c>
      <c r="G1643" t="inlineStr">
        <is>
          <t>Arab Medium</t>
        </is>
      </c>
      <c r="H1643" t="inlineStr">
        <is>
          <t>Term contract</t>
        </is>
      </c>
      <c r="I1643" t="inlineStr">
        <is>
          <t>Refiner</t>
        </is>
      </c>
      <c r="J1643" t="inlineStr">
        <is>
          <t>Shraddha Kulkarni</t>
        </is>
      </c>
      <c r="K1643" s="70" t="n">
        <v>1223040</v>
      </c>
      <c r="L1643" s="71" t="n">
        <v>82.06</v>
      </c>
      <c r="M1643" s="71" t="n">
        <v>100362662.4</v>
      </c>
      <c r="N1643" s="71" t="n">
        <v>1003626.62</v>
      </c>
      <c r="O1643" s="71" t="n">
        <v>99359035.78</v>
      </c>
      <c r="P1643" s="71" t="n">
        <v>21615190.07</v>
      </c>
      <c r="Q1643" s="71" t="n">
        <v>77743845.70999999</v>
      </c>
      <c r="R1643" t="inlineStr">
        <is>
          <t>Crude</t>
        </is>
      </c>
      <c r="S1643" t="inlineStr">
        <is>
          <t>Yes</t>
        </is>
      </c>
      <c r="T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SA101635</t>
        </is>
      </c>
      <c r="B1644" s="68" t="n">
        <v>45896</v>
      </c>
      <c r="C1644" s="69" t="n">
        <v>2025</v>
      </c>
      <c r="D1644" t="inlineStr">
        <is>
          <t>Aug</t>
        </is>
      </c>
      <c r="E1644" t="inlineStr">
        <is>
          <t>Asia</t>
        </is>
      </c>
      <c r="F1644" t="inlineStr">
        <is>
          <t>India</t>
        </is>
      </c>
      <c r="G1644" t="inlineStr">
        <is>
          <t>Arab Heavy</t>
        </is>
      </c>
      <c r="H1644" t="inlineStr">
        <is>
          <t>Spot</t>
        </is>
      </c>
      <c r="I1644" t="inlineStr">
        <is>
          <t>National oil company</t>
        </is>
      </c>
      <c r="J1644" t="inlineStr">
        <is>
          <t>Liam O'Brien</t>
        </is>
      </c>
      <c r="K1644" s="70" t="n">
        <v>531440</v>
      </c>
      <c r="L1644" s="71" t="n">
        <v>77.75</v>
      </c>
      <c r="M1644" s="71" t="n">
        <v>41319460</v>
      </c>
      <c r="N1644" s="71" t="n">
        <v>413194.6</v>
      </c>
      <c r="O1644" s="71" t="n">
        <v>40906265.4</v>
      </c>
      <c r="P1644" s="71" t="n">
        <v>9178183.609999999</v>
      </c>
      <c r="Q1644" s="71" t="n">
        <v>31728081.79</v>
      </c>
      <c r="R1644" t="inlineStr">
        <is>
          <t>Crude</t>
        </is>
      </c>
      <c r="S1644" t="inlineStr">
        <is>
          <t>Yes</t>
        </is>
      </c>
      <c r="T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SA101636</t>
        </is>
      </c>
      <c r="B1645" s="68" t="n">
        <v>45896</v>
      </c>
      <c r="C1645" s="69" t="n">
        <v>2025</v>
      </c>
      <c r="D1645" t="inlineStr">
        <is>
          <t>Aug</t>
        </is>
      </c>
      <c r="E1645" t="inlineStr">
        <is>
          <t>Europe</t>
        </is>
      </c>
      <c r="F1645" t="inlineStr">
        <is>
          <t>Netherlands</t>
        </is>
      </c>
      <c r="G1645" t="inlineStr">
        <is>
          <t>Arab Light</t>
        </is>
      </c>
      <c r="H1645" t="inlineStr">
        <is>
          <t>Term contract</t>
        </is>
      </c>
      <c r="I1645" t="inlineStr">
        <is>
          <t>Refiner</t>
        </is>
      </c>
      <c r="J1645" t="inlineStr">
        <is>
          <t>Ravindra Patil</t>
        </is>
      </c>
      <c r="K1645" s="70" t="n">
        <v>1938560</v>
      </c>
      <c r="L1645" s="71" t="n">
        <v>79.75</v>
      </c>
      <c r="M1645" s="71" t="n">
        <v>154600160</v>
      </c>
      <c r="N1645" s="71" t="n">
        <v>0</v>
      </c>
      <c r="O1645" s="71" t="n">
        <v>154600160</v>
      </c>
      <c r="P1645" s="71" t="n">
        <v>35214852.29</v>
      </c>
      <c r="Q1645" s="71" t="n">
        <v>119385307.71</v>
      </c>
      <c r="R1645" t="inlineStr">
        <is>
          <t>Crude</t>
        </is>
      </c>
      <c r="S1645" t="inlineStr">
        <is>
          <t>Yes</t>
        </is>
      </c>
      <c r="T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SA101637</t>
        </is>
      </c>
      <c r="B1646" s="68" t="n">
        <v>45897</v>
      </c>
      <c r="C1646" s="69" t="n">
        <v>2025</v>
      </c>
      <c r="D1646" t="inlineStr">
        <is>
          <t>Aug</t>
        </is>
      </c>
      <c r="E1646" t="inlineStr">
        <is>
          <t>Europe</t>
        </is>
      </c>
      <c r="F1646" t="inlineStr">
        <is>
          <t>Netherlands</t>
        </is>
      </c>
      <c r="G1646" t="inlineStr">
        <is>
          <t>Gasoline</t>
        </is>
      </c>
      <c r="H1646" t="inlineStr">
        <is>
          <t>Spot</t>
        </is>
      </c>
      <c r="I1646" t="inlineStr">
        <is>
          <t>Refiner</t>
        </is>
      </c>
      <c r="J1646" t="inlineStr">
        <is>
          <t>Priya Nair</t>
        </is>
      </c>
      <c r="K1646" s="70" t="n">
        <v>535600</v>
      </c>
      <c r="L1646" s="71" t="n">
        <v>91.34999999999999</v>
      </c>
      <c r="M1646" s="71" t="n">
        <v>48927060</v>
      </c>
      <c r="N1646" s="71" t="n">
        <v>0</v>
      </c>
      <c r="O1646" s="71" t="n">
        <v>48927060</v>
      </c>
      <c r="P1646" s="71" t="n">
        <v>37092617.36</v>
      </c>
      <c r="Q1646" s="71" t="n">
        <v>11834442.64</v>
      </c>
      <c r="R1646" t="inlineStr">
        <is>
          <t>Refined</t>
        </is>
      </c>
      <c r="S1646" t="inlineStr">
        <is>
          <t>Yes</t>
        </is>
      </c>
      <c r="T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SA101638</t>
        </is>
      </c>
      <c r="B1647" s="68" t="n">
        <v>45897</v>
      </c>
      <c r="C1647" s="69" t="n">
        <v>2025</v>
      </c>
      <c r="D1647" t="inlineStr">
        <is>
          <t>Aug</t>
        </is>
      </c>
      <c r="E1647" t="inlineStr">
        <is>
          <t>Europe</t>
        </is>
      </c>
      <c r="F1647" t="inlineStr">
        <is>
          <t>Italy</t>
        </is>
      </c>
      <c r="G1647" t="inlineStr">
        <is>
          <t>Diesel</t>
        </is>
      </c>
      <c r="H1647" t="inlineStr">
        <is>
          <t>Term contract</t>
        </is>
      </c>
      <c r="I1647" t="inlineStr">
        <is>
          <t>National oil company</t>
        </is>
      </c>
      <c r="J1647" t="inlineStr">
        <is>
          <t>Emma Clarke</t>
        </is>
      </c>
      <c r="K1647" s="70" t="n">
        <v>440960</v>
      </c>
      <c r="L1647" s="71" t="n">
        <v>98.81</v>
      </c>
      <c r="M1647" s="71" t="n">
        <v>43571257.6</v>
      </c>
      <c r="N1647" s="71" t="n">
        <v>871425.15</v>
      </c>
      <c r="O1647" s="71" t="n">
        <v>42699832.45</v>
      </c>
      <c r="P1647" s="71" t="n">
        <v>30830708.6</v>
      </c>
      <c r="Q1647" s="71" t="n">
        <v>11869123.85</v>
      </c>
      <c r="R1647" t="inlineStr">
        <is>
          <t>Refined</t>
        </is>
      </c>
      <c r="S1647" t="inlineStr">
        <is>
          <t>Yes</t>
        </is>
      </c>
      <c r="T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SA101639</t>
        </is>
      </c>
      <c r="B1648" s="68" t="n">
        <v>45897</v>
      </c>
      <c r="C1648" s="69" t="n">
        <v>2025</v>
      </c>
      <c r="D1648" t="inlineStr">
        <is>
          <t>Aug</t>
        </is>
      </c>
      <c r="E1648" t="inlineStr">
        <is>
          <t>Middle East</t>
        </is>
      </c>
      <c r="F1648" t="inlineStr">
        <is>
          <t>UAE</t>
        </is>
      </c>
      <c r="G1648" t="inlineStr">
        <is>
          <t>Arab Light</t>
        </is>
      </c>
      <c r="H1648" t="inlineStr">
        <is>
          <t>Term contract</t>
        </is>
      </c>
      <c r="I1648" t="inlineStr">
        <is>
          <t>National oil company</t>
        </is>
      </c>
      <c r="J1648" t="inlineStr">
        <is>
          <t>Olivia Brown</t>
        </is>
      </c>
      <c r="K1648" s="70" t="n">
        <v>499200</v>
      </c>
      <c r="L1648" s="71" t="n">
        <v>78.04000000000001</v>
      </c>
      <c r="M1648" s="71" t="n">
        <v>38957568</v>
      </c>
      <c r="N1648" s="71" t="n">
        <v>0</v>
      </c>
      <c r="O1648" s="71" t="n">
        <v>38957568</v>
      </c>
      <c r="P1648" s="71" t="n">
        <v>9134162.84</v>
      </c>
      <c r="Q1648" s="71" t="n">
        <v>29823405.16</v>
      </c>
      <c r="R1648" t="inlineStr">
        <is>
          <t>Crude</t>
        </is>
      </c>
      <c r="S1648" t="inlineStr">
        <is>
          <t>Yes</t>
        </is>
      </c>
      <c r="T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SA101640</t>
        </is>
      </c>
      <c r="B1649" s="68" t="n">
        <v>45897</v>
      </c>
      <c r="C1649" s="69" t="n">
        <v>2025</v>
      </c>
      <c r="D1649" t="inlineStr">
        <is>
          <t>Aug</t>
        </is>
      </c>
      <c r="E1649" t="inlineStr">
        <is>
          <t>Europe</t>
        </is>
      </c>
      <c r="F1649" t="inlineStr">
        <is>
          <t>Italy</t>
        </is>
      </c>
      <c r="G1649" t="inlineStr">
        <is>
          <t>Diesel</t>
        </is>
      </c>
      <c r="H1649" t="inlineStr">
        <is>
          <t>Spot</t>
        </is>
      </c>
      <c r="I1649" t="inlineStr">
        <is>
          <t>Refiner</t>
        </is>
      </c>
      <c r="J1649" t="inlineStr">
        <is>
          <t>Noah Smith</t>
        </is>
      </c>
      <c r="K1649" s="70" t="n">
        <v>446160</v>
      </c>
      <c r="L1649" s="71" t="n">
        <v>91.16</v>
      </c>
      <c r="M1649" s="71" t="n">
        <v>40671945.6</v>
      </c>
      <c r="N1649" s="71" t="n">
        <v>0</v>
      </c>
      <c r="O1649" s="71" t="n">
        <v>40671945.6</v>
      </c>
      <c r="P1649" s="71" t="n">
        <v>31459435.94</v>
      </c>
      <c r="Q1649" s="71" t="n">
        <v>9212509.66</v>
      </c>
      <c r="R1649" t="inlineStr">
        <is>
          <t>Refined</t>
        </is>
      </c>
      <c r="S1649" t="inlineStr">
        <is>
          <t>Yes</t>
        </is>
      </c>
      <c r="T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SA101641</t>
        </is>
      </c>
      <c r="B1650" s="68" t="n">
        <v>45897</v>
      </c>
      <c r="C1650" s="69" t="n">
        <v>2025</v>
      </c>
      <c r="D1650" t="inlineStr">
        <is>
          <t>Aug</t>
        </is>
      </c>
      <c r="E1650" t="inlineStr">
        <is>
          <t>Asia</t>
        </is>
      </c>
      <c r="F1650" t="inlineStr">
        <is>
          <t>Japan</t>
        </is>
      </c>
      <c r="G1650" t="inlineStr">
        <is>
          <t>Arab Medium</t>
        </is>
      </c>
      <c r="H1650" t="inlineStr">
        <is>
          <t>Term contract</t>
        </is>
      </c>
      <c r="I1650" t="inlineStr">
        <is>
          <t>Trader</t>
        </is>
      </c>
      <c r="J1650" t="inlineStr">
        <is>
          <t>Omar Haddad</t>
        </is>
      </c>
      <c r="K1650" s="70" t="n">
        <v>509600</v>
      </c>
      <c r="L1650" s="71" t="n">
        <v>82.84</v>
      </c>
      <c r="M1650" s="71" t="n">
        <v>42215264</v>
      </c>
      <c r="N1650" s="71" t="n">
        <v>0</v>
      </c>
      <c r="O1650" s="71" t="n">
        <v>42215264</v>
      </c>
      <c r="P1650" s="71" t="n">
        <v>9133938.1</v>
      </c>
      <c r="Q1650" s="71" t="n">
        <v>33081325.9</v>
      </c>
      <c r="R1650" t="inlineStr">
        <is>
          <t>Crude</t>
        </is>
      </c>
      <c r="S1650" t="inlineStr">
        <is>
          <t>Yes</t>
        </is>
      </c>
      <c r="T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SA101642</t>
        </is>
      </c>
      <c r="B1651" s="68" t="n">
        <v>45901</v>
      </c>
      <c r="C1651" s="69" t="n">
        <v>2025</v>
      </c>
      <c r="D1651" t="inlineStr">
        <is>
          <t>Sep</t>
        </is>
      </c>
      <c r="E1651" t="inlineStr">
        <is>
          <t>Asia</t>
        </is>
      </c>
      <c r="F1651" t="inlineStr">
        <is>
          <t>Japan</t>
        </is>
      </c>
      <c r="G1651" t="inlineStr">
        <is>
          <t>Arab Light</t>
        </is>
      </c>
      <c r="H1651" t="inlineStr">
        <is>
          <t>Term contract</t>
        </is>
      </c>
      <c r="I1651" t="inlineStr">
        <is>
          <t>Refiner</t>
        </is>
      </c>
      <c r="J1651" t="inlineStr">
        <is>
          <t>Fatima Al-Saud</t>
        </is>
      </c>
      <c r="K1651" s="70" t="n">
        <v>1931000</v>
      </c>
      <c r="L1651" s="71" t="n">
        <v>84.08</v>
      </c>
      <c r="M1651" s="71" t="n">
        <v>162358480</v>
      </c>
      <c r="N1651" s="71" t="n">
        <v>0</v>
      </c>
      <c r="O1651" s="71" t="n">
        <v>162358480</v>
      </c>
      <c r="P1651" s="71" t="n">
        <v>35572270.72</v>
      </c>
      <c r="Q1651" s="71" t="n">
        <v>126786209.28</v>
      </c>
      <c r="R1651" t="inlineStr">
        <is>
          <t>Crude</t>
        </is>
      </c>
      <c r="S1651" t="inlineStr">
        <is>
          <t>Yes</t>
        </is>
      </c>
      <c r="T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SA101643</t>
        </is>
      </c>
      <c r="B1652" s="68" t="n">
        <v>45901</v>
      </c>
      <c r="C1652" s="69" t="n">
        <v>2025</v>
      </c>
      <c r="D1652" t="inlineStr">
        <is>
          <t>Sep</t>
        </is>
      </c>
      <c r="E1652" t="inlineStr">
        <is>
          <t>Asia</t>
        </is>
      </c>
      <c r="F1652" t="inlineStr">
        <is>
          <t>India</t>
        </is>
      </c>
      <c r="G1652" t="inlineStr">
        <is>
          <t>Arab Light</t>
        </is>
      </c>
      <c r="H1652" t="inlineStr">
        <is>
          <t>Term contract</t>
        </is>
      </c>
      <c r="I1652" t="inlineStr">
        <is>
          <t>National oil company</t>
        </is>
      </c>
      <c r="J1652" t="inlineStr">
        <is>
          <t>Liam O'Brien</t>
        </is>
      </c>
      <c r="K1652" s="70" t="n">
        <v>1690000</v>
      </c>
      <c r="L1652" s="71" t="n">
        <v>83.18000000000001</v>
      </c>
      <c r="M1652" s="71" t="n">
        <v>140574200</v>
      </c>
      <c r="N1652" s="71" t="n">
        <v>0</v>
      </c>
      <c r="O1652" s="71" t="n">
        <v>140574200</v>
      </c>
      <c r="P1652" s="71" t="n">
        <v>31080795.28</v>
      </c>
      <c r="Q1652" s="71" t="n">
        <v>109493404.72</v>
      </c>
      <c r="R1652" t="inlineStr">
        <is>
          <t>Crude</t>
        </is>
      </c>
      <c r="S1652" t="inlineStr">
        <is>
          <t>Yes</t>
        </is>
      </c>
      <c r="T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SA101644</t>
        </is>
      </c>
      <c r="B1653" s="68" t="n">
        <v>45901</v>
      </c>
      <c r="C1653" s="69" t="n">
        <v>2025</v>
      </c>
      <c r="D1653" t="inlineStr">
        <is>
          <t>Sep</t>
        </is>
      </c>
      <c r="E1653" t="inlineStr">
        <is>
          <t>Middle East</t>
        </is>
      </c>
      <c r="F1653" t="inlineStr">
        <is>
          <t>Bahrain</t>
        </is>
      </c>
      <c r="G1653" t="inlineStr">
        <is>
          <t>Arab Extra Light</t>
        </is>
      </c>
      <c r="H1653" t="inlineStr">
        <is>
          <t>Term contract</t>
        </is>
      </c>
      <c r="I1653" t="inlineStr">
        <is>
          <t>Refiner</t>
        </is>
      </c>
      <c r="J1653" t="inlineStr">
        <is>
          <t>Ravindra Patil</t>
        </is>
      </c>
      <c r="K1653" s="70" t="n">
        <v>1520000</v>
      </c>
      <c r="L1653" s="71" t="n">
        <v>92.12</v>
      </c>
      <c r="M1653" s="71" t="n">
        <v>140022400</v>
      </c>
      <c r="N1653" s="71" t="n">
        <v>1400224</v>
      </c>
      <c r="O1653" s="71" t="n">
        <v>138622176</v>
      </c>
      <c r="P1653" s="71" t="n">
        <v>28392742.63</v>
      </c>
      <c r="Q1653" s="71" t="n">
        <v>110229433.37</v>
      </c>
      <c r="R1653" t="inlineStr">
        <is>
          <t>Crude</t>
        </is>
      </c>
      <c r="S1653" t="inlineStr">
        <is>
          <t>Yes</t>
        </is>
      </c>
      <c r="T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SA101645</t>
        </is>
      </c>
      <c r="B1654" s="68" t="n">
        <v>45901</v>
      </c>
      <c r="C1654" s="69" t="n">
        <v>2025</v>
      </c>
      <c r="D1654" t="inlineStr">
        <is>
          <t>Sep</t>
        </is>
      </c>
      <c r="E1654" t="inlineStr">
        <is>
          <t>North America</t>
        </is>
      </c>
      <c r="F1654" t="inlineStr">
        <is>
          <t>USA</t>
        </is>
      </c>
      <c r="G1654" t="inlineStr">
        <is>
          <t>Diesel</t>
        </is>
      </c>
      <c r="H1654" t="inlineStr">
        <is>
          <t>Term contract</t>
        </is>
      </c>
      <c r="I1654" t="inlineStr">
        <is>
          <t>National oil company</t>
        </is>
      </c>
      <c r="J1654" t="inlineStr">
        <is>
          <t>Arjun Mehta</t>
        </is>
      </c>
      <c r="K1654" s="70" t="n">
        <v>487000</v>
      </c>
      <c r="L1654" s="71" t="n">
        <v>94.58</v>
      </c>
      <c r="M1654" s="71" t="n">
        <v>46060460</v>
      </c>
      <c r="N1654" s="71" t="n">
        <v>0</v>
      </c>
      <c r="O1654" s="71" t="n">
        <v>46060460</v>
      </c>
      <c r="P1654" s="71" t="n">
        <v>33889515.97</v>
      </c>
      <c r="Q1654" s="71" t="n">
        <v>12170944.03</v>
      </c>
      <c r="R1654" t="inlineStr">
        <is>
          <t>Refined</t>
        </is>
      </c>
      <c r="S1654" t="inlineStr">
        <is>
          <t>Yes</t>
        </is>
      </c>
      <c r="T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SA101646</t>
        </is>
      </c>
      <c r="B1655" s="68" t="n">
        <v>45901</v>
      </c>
      <c r="C1655" s="69" t="n">
        <v>2025</v>
      </c>
      <c r="D1655" t="inlineStr">
        <is>
          <t>Sep</t>
        </is>
      </c>
      <c r="E1655" t="inlineStr">
        <is>
          <t>Asia</t>
        </is>
      </c>
      <c r="F1655" t="inlineStr">
        <is>
          <t>India</t>
        </is>
      </c>
      <c r="G1655" t="inlineStr">
        <is>
          <t>Arab Heavy</t>
        </is>
      </c>
      <c r="H1655" t="inlineStr">
        <is>
          <t>Term contract</t>
        </is>
      </c>
      <c r="I1655" t="inlineStr">
        <is>
          <t>National oil company</t>
        </is>
      </c>
      <c r="J1655" t="inlineStr">
        <is>
          <t>Priya Nair</t>
        </is>
      </c>
      <c r="K1655" s="70" t="n">
        <v>1505000</v>
      </c>
      <c r="L1655" s="71" t="n">
        <v>71.59999999999999</v>
      </c>
      <c r="M1655" s="71" t="n">
        <v>107758000</v>
      </c>
      <c r="N1655" s="71" t="n">
        <v>1077580</v>
      </c>
      <c r="O1655" s="71" t="n">
        <v>106680420</v>
      </c>
      <c r="P1655" s="71" t="n">
        <v>26673576.81</v>
      </c>
      <c r="Q1655" s="71" t="n">
        <v>80006843.19</v>
      </c>
      <c r="R1655" t="inlineStr">
        <is>
          <t>Crude</t>
        </is>
      </c>
      <c r="S1655" t="inlineStr">
        <is>
          <t>Yes</t>
        </is>
      </c>
      <c r="T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SA101647</t>
        </is>
      </c>
      <c r="B1656" s="68" t="n">
        <v>45902</v>
      </c>
      <c r="C1656" s="69" t="n">
        <v>2025</v>
      </c>
      <c r="D1656" t="inlineStr">
        <is>
          <t>Sep</t>
        </is>
      </c>
      <c r="E1656" t="inlineStr">
        <is>
          <t>Asia</t>
        </is>
      </c>
      <c r="F1656" t="inlineStr">
        <is>
          <t>Japan</t>
        </is>
      </c>
      <c r="G1656" t="inlineStr">
        <is>
          <t>Arab Light</t>
        </is>
      </c>
      <c r="H1656" t="inlineStr">
        <is>
          <t>Term contract</t>
        </is>
      </c>
      <c r="I1656" t="inlineStr">
        <is>
          <t>Trader</t>
        </is>
      </c>
      <c r="J1656" t="inlineStr">
        <is>
          <t>Yuki Sato</t>
        </is>
      </c>
      <c r="K1656" s="70" t="n">
        <v>1957000</v>
      </c>
      <c r="L1656" s="71" t="n">
        <v>82.89</v>
      </c>
      <c r="M1656" s="71" t="n">
        <v>162215730</v>
      </c>
      <c r="N1656" s="71" t="n">
        <v>1622157.3</v>
      </c>
      <c r="O1656" s="71" t="n">
        <v>160593572.7</v>
      </c>
      <c r="P1656" s="71" t="n">
        <v>36054547.43</v>
      </c>
      <c r="Q1656" s="71" t="n">
        <v>124539025.27</v>
      </c>
      <c r="R1656" t="inlineStr">
        <is>
          <t>Crude</t>
        </is>
      </c>
      <c r="S1656" t="inlineStr">
        <is>
          <t>Yes</t>
        </is>
      </c>
      <c r="T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SA101648</t>
        </is>
      </c>
      <c r="B1657" s="68" t="n">
        <v>45902</v>
      </c>
      <c r="C1657" s="69" t="n">
        <v>2025</v>
      </c>
      <c r="D1657" t="inlineStr">
        <is>
          <t>Sep</t>
        </is>
      </c>
      <c r="E1657" t="inlineStr">
        <is>
          <t>Europe</t>
        </is>
      </c>
      <c r="F1657" t="inlineStr">
        <is>
          <t>Italy</t>
        </is>
      </c>
      <c r="G1657" t="inlineStr">
        <is>
          <t>Arab Light</t>
        </is>
      </c>
      <c r="H1657" t="inlineStr">
        <is>
          <t>Term contract</t>
        </is>
      </c>
      <c r="I1657" t="inlineStr">
        <is>
          <t>Refiner</t>
        </is>
      </c>
      <c r="J1657" t="inlineStr">
        <is>
          <t>Aisha Bello</t>
        </is>
      </c>
      <c r="K1657" s="70" t="n">
        <v>1721000</v>
      </c>
      <c r="L1657" s="71" t="n">
        <v>88.97</v>
      </c>
      <c r="M1657" s="71" t="n">
        <v>153117370</v>
      </c>
      <c r="N1657" s="71" t="n">
        <v>0</v>
      </c>
      <c r="O1657" s="71" t="n">
        <v>153117370</v>
      </c>
      <c r="P1657" s="71" t="n">
        <v>32136433.13</v>
      </c>
      <c r="Q1657" s="71" t="n">
        <v>120980936.87</v>
      </c>
      <c r="R1657" t="inlineStr">
        <is>
          <t>Crude</t>
        </is>
      </c>
      <c r="S1657" t="inlineStr">
        <is>
          <t>Yes</t>
        </is>
      </c>
      <c r="T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SA101649</t>
        </is>
      </c>
      <c r="B1658" s="68" t="n">
        <v>45902</v>
      </c>
      <c r="C1658" s="69" t="n">
        <v>2025</v>
      </c>
      <c r="D1658" t="inlineStr">
        <is>
          <t>Sep</t>
        </is>
      </c>
      <c r="E1658" t="inlineStr">
        <is>
          <t>Europe</t>
        </is>
      </c>
      <c r="F1658" t="inlineStr">
        <is>
          <t>Netherlands</t>
        </is>
      </c>
      <c r="G1658" t="inlineStr">
        <is>
          <t>Arab Extra Light</t>
        </is>
      </c>
      <c r="H1658" t="inlineStr">
        <is>
          <t>Spot</t>
        </is>
      </c>
      <c r="I1658" t="inlineStr">
        <is>
          <t>National oil company</t>
        </is>
      </c>
      <c r="J1658" t="inlineStr">
        <is>
          <t>Omar Haddad</t>
        </is>
      </c>
      <c r="K1658" s="70" t="n">
        <v>997000</v>
      </c>
      <c r="L1658" s="71" t="n">
        <v>85.12</v>
      </c>
      <c r="M1658" s="71" t="n">
        <v>84864640</v>
      </c>
      <c r="N1658" s="71" t="n">
        <v>0</v>
      </c>
      <c r="O1658" s="71" t="n">
        <v>84864640</v>
      </c>
      <c r="P1658" s="71" t="n">
        <v>18008121.96</v>
      </c>
      <c r="Q1658" s="71" t="n">
        <v>66856518.04</v>
      </c>
      <c r="R1658" t="inlineStr">
        <is>
          <t>Crude</t>
        </is>
      </c>
      <c r="S1658" t="inlineStr">
        <is>
          <t>Yes</t>
        </is>
      </c>
      <c r="T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SA101650</t>
        </is>
      </c>
      <c r="B1659" s="68" t="n">
        <v>45902</v>
      </c>
      <c r="C1659" s="69" t="n">
        <v>2025</v>
      </c>
      <c r="D1659" t="inlineStr">
        <is>
          <t>Sep</t>
        </is>
      </c>
      <c r="E1659" t="inlineStr">
        <is>
          <t>Asia</t>
        </is>
      </c>
      <c r="F1659" t="inlineStr">
        <is>
          <t>South Korea</t>
        </is>
      </c>
      <c r="G1659" t="inlineStr">
        <is>
          <t>Diesel</t>
        </is>
      </c>
      <c r="H1659" t="inlineStr">
        <is>
          <t>Term contract</t>
        </is>
      </c>
      <c r="I1659" t="inlineStr">
        <is>
          <t>Refiner</t>
        </is>
      </c>
      <c r="J1659" t="inlineStr">
        <is>
          <t>Yuki Sato</t>
        </is>
      </c>
      <c r="K1659" s="70" t="n">
        <v>256000</v>
      </c>
      <c r="L1659" s="71" t="n">
        <v>101.77</v>
      </c>
      <c r="M1659" s="71" t="n">
        <v>26053120</v>
      </c>
      <c r="N1659" s="71" t="n">
        <v>521062.4</v>
      </c>
      <c r="O1659" s="71" t="n">
        <v>25532057.6</v>
      </c>
      <c r="P1659" s="71" t="n">
        <v>17963713.05</v>
      </c>
      <c r="Q1659" s="71" t="n">
        <v>7568344.55</v>
      </c>
      <c r="R1659" t="inlineStr">
        <is>
          <t>Refined</t>
        </is>
      </c>
      <c r="S1659" t="inlineStr">
        <is>
          <t>Yes</t>
        </is>
      </c>
      <c r="T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SA101651</t>
        </is>
      </c>
      <c r="B1660" s="68" t="n">
        <v>45902</v>
      </c>
      <c r="C1660" s="69" t="n">
        <v>2025</v>
      </c>
      <c r="D1660" t="inlineStr">
        <is>
          <t>Sep</t>
        </is>
      </c>
      <c r="E1660" t="inlineStr">
        <is>
          <t>Middle East</t>
        </is>
      </c>
      <c r="F1660" t="inlineStr">
        <is>
          <t>Bahrain</t>
        </is>
      </c>
      <c r="G1660" t="inlineStr">
        <is>
          <t>Diesel</t>
        </is>
      </c>
      <c r="H1660" t="inlineStr">
        <is>
          <t>Term contract</t>
        </is>
      </c>
      <c r="I1660" t="inlineStr">
        <is>
          <t>National oil company</t>
        </is>
      </c>
      <c r="J1660" t="inlineStr">
        <is>
          <t>Mei Lin</t>
        </is>
      </c>
      <c r="K1660" s="70" t="n">
        <v>567000</v>
      </c>
      <c r="L1660" s="71" t="n">
        <v>91.39</v>
      </c>
      <c r="M1660" s="71" t="n">
        <v>51818130</v>
      </c>
      <c r="N1660" s="71" t="n">
        <v>518181.3</v>
      </c>
      <c r="O1660" s="71" t="n">
        <v>51299948.7</v>
      </c>
      <c r="P1660" s="71" t="n">
        <v>40440786.9</v>
      </c>
      <c r="Q1660" s="71" t="n">
        <v>10859161.8</v>
      </c>
      <c r="R1660" t="inlineStr">
        <is>
          <t>Refined</t>
        </is>
      </c>
      <c r="S1660" t="inlineStr">
        <is>
          <t>Yes</t>
        </is>
      </c>
      <c r="T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SA101652</t>
        </is>
      </c>
      <c r="B1661" s="68" t="n">
        <v>45902</v>
      </c>
      <c r="C1661" s="69" t="n">
        <v>2025</v>
      </c>
      <c r="D1661" t="inlineStr">
        <is>
          <t>Sep</t>
        </is>
      </c>
      <c r="E1661" t="inlineStr">
        <is>
          <t>North America</t>
        </is>
      </c>
      <c r="F1661" t="inlineStr">
        <is>
          <t>USA</t>
        </is>
      </c>
      <c r="G1661" t="inlineStr">
        <is>
          <t>Gasoline</t>
        </is>
      </c>
      <c r="H1661" t="inlineStr">
        <is>
          <t>Term contract</t>
        </is>
      </c>
      <c r="I1661" t="inlineStr">
        <is>
          <t>National oil company</t>
        </is>
      </c>
      <c r="J1661" t="inlineStr">
        <is>
          <t>Arjun Mehta</t>
        </is>
      </c>
      <c r="K1661" s="70" t="n">
        <v>373000</v>
      </c>
      <c r="L1661" s="71" t="n">
        <v>103.57</v>
      </c>
      <c r="M1661" s="71" t="n">
        <v>38631610</v>
      </c>
      <c r="N1661" s="71" t="n">
        <v>0</v>
      </c>
      <c r="O1661" s="71" t="n">
        <v>38631610</v>
      </c>
      <c r="P1661" s="71" t="n">
        <v>26612140.82</v>
      </c>
      <c r="Q1661" s="71" t="n">
        <v>12019469.18</v>
      </c>
      <c r="R1661" t="inlineStr">
        <is>
          <t>Refined</t>
        </is>
      </c>
      <c r="S1661" t="inlineStr">
        <is>
          <t>Yes</t>
        </is>
      </c>
      <c r="T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SA101653</t>
        </is>
      </c>
      <c r="B1662" s="68" t="n">
        <v>45902</v>
      </c>
      <c r="C1662" s="69" t="n">
        <v>2025</v>
      </c>
      <c r="D1662" t="inlineStr">
        <is>
          <t>Sep</t>
        </is>
      </c>
      <c r="E1662" t="inlineStr">
        <is>
          <t>Asia</t>
        </is>
      </c>
      <c r="F1662" t="inlineStr">
        <is>
          <t>China</t>
        </is>
      </c>
      <c r="G1662" t="inlineStr">
        <is>
          <t>Arab Heavy</t>
        </is>
      </c>
      <c r="H1662" t="inlineStr">
        <is>
          <t>Spot</t>
        </is>
      </c>
      <c r="I1662" t="inlineStr">
        <is>
          <t>Refiner</t>
        </is>
      </c>
      <c r="J1662" t="inlineStr">
        <is>
          <t>Mei Lin</t>
        </is>
      </c>
      <c r="K1662" s="70" t="n">
        <v>607000</v>
      </c>
      <c r="L1662" s="71" t="n">
        <v>80.45</v>
      </c>
      <c r="M1662" s="71" t="n">
        <v>48833150</v>
      </c>
      <c r="N1662" s="71" t="n">
        <v>976663</v>
      </c>
      <c r="O1662" s="71" t="n">
        <v>47856487</v>
      </c>
      <c r="P1662" s="71" t="n">
        <v>10680804.72</v>
      </c>
      <c r="Q1662" s="71" t="n">
        <v>37175682.28</v>
      </c>
      <c r="R1662" t="inlineStr">
        <is>
          <t>Crude</t>
        </is>
      </c>
      <c r="S1662" t="inlineStr">
        <is>
          <t>Yes</t>
        </is>
      </c>
      <c r="T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SA101654</t>
        </is>
      </c>
      <c r="B1663" s="68" t="n">
        <v>45902</v>
      </c>
      <c r="C1663" s="69" t="n">
        <v>2025</v>
      </c>
      <c r="D1663" t="inlineStr">
        <is>
          <t>Sep</t>
        </is>
      </c>
      <c r="E1663" t="inlineStr">
        <is>
          <t>Europe</t>
        </is>
      </c>
      <c r="F1663" t="inlineStr">
        <is>
          <t>France</t>
        </is>
      </c>
      <c r="G1663" t="inlineStr">
        <is>
          <t>Arab Extra Light</t>
        </is>
      </c>
      <c r="H1663" t="inlineStr">
        <is>
          <t>Term contract</t>
        </is>
      </c>
      <c r="I1663" t="inlineStr">
        <is>
          <t>National oil company</t>
        </is>
      </c>
      <c r="J1663" t="inlineStr">
        <is>
          <t>Sara Rossi</t>
        </is>
      </c>
      <c r="K1663" s="70" t="n">
        <v>458000</v>
      </c>
      <c r="L1663" s="71" t="n">
        <v>91.94</v>
      </c>
      <c r="M1663" s="71" t="n">
        <v>42108520</v>
      </c>
      <c r="N1663" s="71" t="n">
        <v>842170.4</v>
      </c>
      <c r="O1663" s="71" t="n">
        <v>41266349.6</v>
      </c>
      <c r="P1663" s="71" t="n">
        <v>8629425.720000001</v>
      </c>
      <c r="Q1663" s="71" t="n">
        <v>32636923.88</v>
      </c>
      <c r="R1663" t="inlineStr">
        <is>
          <t>Crude</t>
        </is>
      </c>
      <c r="S1663" t="inlineStr">
        <is>
          <t>Yes</t>
        </is>
      </c>
      <c r="T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SA101655</t>
        </is>
      </c>
      <c r="B1664" s="68" t="n">
        <v>45903</v>
      </c>
      <c r="C1664" s="69" t="n">
        <v>2025</v>
      </c>
      <c r="D1664" t="inlineStr">
        <is>
          <t>Sep</t>
        </is>
      </c>
      <c r="E1664" t="inlineStr">
        <is>
          <t>Asia</t>
        </is>
      </c>
      <c r="F1664" t="inlineStr">
        <is>
          <t>China</t>
        </is>
      </c>
      <c r="G1664" t="inlineStr">
        <is>
          <t>Diesel</t>
        </is>
      </c>
      <c r="H1664" t="inlineStr">
        <is>
          <t>Spot</t>
        </is>
      </c>
      <c r="I1664" t="inlineStr">
        <is>
          <t>National oil company</t>
        </is>
      </c>
      <c r="J1664" t="inlineStr">
        <is>
          <t>Noah Smith</t>
        </is>
      </c>
      <c r="K1664" s="70" t="n">
        <v>402000</v>
      </c>
      <c r="L1664" s="71" t="n">
        <v>93.81999999999999</v>
      </c>
      <c r="M1664" s="71" t="n">
        <v>37715640</v>
      </c>
      <c r="N1664" s="71" t="n">
        <v>377156.4</v>
      </c>
      <c r="O1664" s="71" t="n">
        <v>37338483.6</v>
      </c>
      <c r="P1664" s="71" t="n">
        <v>28050335.76</v>
      </c>
      <c r="Q1664" s="71" t="n">
        <v>9288147.84</v>
      </c>
      <c r="R1664" t="inlineStr">
        <is>
          <t>Refined</t>
        </is>
      </c>
      <c r="S1664" t="inlineStr">
        <is>
          <t>Yes</t>
        </is>
      </c>
      <c r="T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SA101656</t>
        </is>
      </c>
      <c r="B1665" s="68" t="n">
        <v>45903</v>
      </c>
      <c r="C1665" s="69" t="n">
        <v>2025</v>
      </c>
      <c r="D1665" t="inlineStr">
        <is>
          <t>Sep</t>
        </is>
      </c>
      <c r="E1665" t="inlineStr">
        <is>
          <t>Asia</t>
        </is>
      </c>
      <c r="F1665" t="inlineStr">
        <is>
          <t>Japan</t>
        </is>
      </c>
      <c r="G1665" t="inlineStr">
        <is>
          <t>Arab Light</t>
        </is>
      </c>
      <c r="H1665" t="inlineStr">
        <is>
          <t>Term contract</t>
        </is>
      </c>
      <c r="I1665" t="inlineStr">
        <is>
          <t>Refiner</t>
        </is>
      </c>
      <c r="J1665" t="inlineStr">
        <is>
          <t>Omar Haddad</t>
        </is>
      </c>
      <c r="K1665" s="70" t="n">
        <v>1083000</v>
      </c>
      <c r="L1665" s="71" t="n">
        <v>87.67</v>
      </c>
      <c r="M1665" s="71" t="n">
        <v>94946610</v>
      </c>
      <c r="N1665" s="71" t="n">
        <v>1898932.2</v>
      </c>
      <c r="O1665" s="71" t="n">
        <v>93047677.8</v>
      </c>
      <c r="P1665" s="71" t="n">
        <v>19142911.27</v>
      </c>
      <c r="Q1665" s="71" t="n">
        <v>73904766.53</v>
      </c>
      <c r="R1665" t="inlineStr">
        <is>
          <t>Crude</t>
        </is>
      </c>
      <c r="S1665" t="inlineStr">
        <is>
          <t>Yes</t>
        </is>
      </c>
      <c r="T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SA101657</t>
        </is>
      </c>
      <c r="B1666" s="68" t="n">
        <v>45903</v>
      </c>
      <c r="C1666" s="69" t="n">
        <v>2025</v>
      </c>
      <c r="D1666" t="inlineStr">
        <is>
          <t>Sep</t>
        </is>
      </c>
      <c r="E1666" t="inlineStr">
        <is>
          <t>Europe</t>
        </is>
      </c>
      <c r="F1666" t="inlineStr">
        <is>
          <t>Netherlands</t>
        </is>
      </c>
      <c r="G1666" t="inlineStr">
        <is>
          <t>Diesel</t>
        </is>
      </c>
      <c r="H1666" t="inlineStr">
        <is>
          <t>Term contract</t>
        </is>
      </c>
      <c r="I1666" t="inlineStr">
        <is>
          <t>Refiner</t>
        </is>
      </c>
      <c r="J1666" t="inlineStr">
        <is>
          <t>Ravindra Patil</t>
        </is>
      </c>
      <c r="K1666" s="70" t="n">
        <v>501000</v>
      </c>
      <c r="L1666" s="71" t="n">
        <v>92.36</v>
      </c>
      <c r="M1666" s="71" t="n">
        <v>46272360</v>
      </c>
      <c r="N1666" s="71" t="n">
        <v>0</v>
      </c>
      <c r="O1666" s="71" t="n">
        <v>46272360</v>
      </c>
      <c r="P1666" s="71" t="n">
        <v>34556603.44</v>
      </c>
      <c r="Q1666" s="71" t="n">
        <v>11715756.56</v>
      </c>
      <c r="R1666" t="inlineStr">
        <is>
          <t>Refined</t>
        </is>
      </c>
      <c r="S1666" t="inlineStr">
        <is>
          <t>Yes</t>
        </is>
      </c>
      <c r="T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SA101658</t>
        </is>
      </c>
      <c r="B1667" s="68" t="n">
        <v>45904</v>
      </c>
      <c r="C1667" s="69" t="n">
        <v>2025</v>
      </c>
      <c r="D1667" t="inlineStr">
        <is>
          <t>Sep</t>
        </is>
      </c>
      <c r="E1667" t="inlineStr">
        <is>
          <t>Middle East</t>
        </is>
      </c>
      <c r="F1667" t="inlineStr">
        <is>
          <t>UAE</t>
        </is>
      </c>
      <c r="G1667" t="inlineStr">
        <is>
          <t>Arab Heavy</t>
        </is>
      </c>
      <c r="H1667" t="inlineStr">
        <is>
          <t>Spot</t>
        </is>
      </c>
      <c r="I1667" t="inlineStr">
        <is>
          <t>National oil company</t>
        </is>
      </c>
      <c r="J1667" t="inlineStr">
        <is>
          <t>Priya Nair</t>
        </is>
      </c>
      <c r="K1667" s="70" t="n">
        <v>1175000</v>
      </c>
      <c r="L1667" s="71" t="n">
        <v>73.09</v>
      </c>
      <c r="M1667" s="71" t="n">
        <v>85880750</v>
      </c>
      <c r="N1667" s="71" t="n">
        <v>1717615</v>
      </c>
      <c r="O1667" s="71" t="n">
        <v>84163135</v>
      </c>
      <c r="P1667" s="71" t="n">
        <v>21553280.98</v>
      </c>
      <c r="Q1667" s="71" t="n">
        <v>62609854.02</v>
      </c>
      <c r="R1667" t="inlineStr">
        <is>
          <t>Crude</t>
        </is>
      </c>
      <c r="S1667" t="inlineStr">
        <is>
          <t>Yes</t>
        </is>
      </c>
      <c r="T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SA101659</t>
        </is>
      </c>
      <c r="B1668" s="68" t="n">
        <v>45904</v>
      </c>
      <c r="C1668" s="69" t="n">
        <v>2025</v>
      </c>
      <c r="D1668" t="inlineStr">
        <is>
          <t>Sep</t>
        </is>
      </c>
      <c r="E1668" t="inlineStr">
        <is>
          <t>Asia</t>
        </is>
      </c>
      <c r="F1668" t="inlineStr">
        <is>
          <t>India</t>
        </is>
      </c>
      <c r="G1668" t="inlineStr">
        <is>
          <t>Jet fuel</t>
        </is>
      </c>
      <c r="H1668" t="inlineStr">
        <is>
          <t>Term contract</t>
        </is>
      </c>
      <c r="I1668" t="inlineStr">
        <is>
          <t>National oil company</t>
        </is>
      </c>
      <c r="J1668" t="inlineStr">
        <is>
          <t>Lucas Martin</t>
        </is>
      </c>
      <c r="K1668" s="70" t="n">
        <v>341000</v>
      </c>
      <c r="L1668" s="71" t="n">
        <v>107.06</v>
      </c>
      <c r="M1668" s="71" t="n">
        <v>36507460</v>
      </c>
      <c r="N1668" s="71" t="n">
        <v>730149.2</v>
      </c>
      <c r="O1668" s="71" t="n">
        <v>35777310.8</v>
      </c>
      <c r="P1668" s="71" t="n">
        <v>24723847</v>
      </c>
      <c r="Q1668" s="71" t="n">
        <v>11053463.8</v>
      </c>
      <c r="R1668" t="inlineStr">
        <is>
          <t>Refined</t>
        </is>
      </c>
      <c r="S1668" t="inlineStr">
        <is>
          <t>Yes</t>
        </is>
      </c>
      <c r="T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SA101660</t>
        </is>
      </c>
      <c r="B1669" s="68" t="n">
        <v>45904</v>
      </c>
      <c r="C1669" s="69" t="n">
        <v>2025</v>
      </c>
      <c r="D1669" t="inlineStr">
        <is>
          <t>Sep</t>
        </is>
      </c>
      <c r="E1669" t="inlineStr">
        <is>
          <t>Middle East</t>
        </is>
      </c>
      <c r="F1669" t="inlineStr">
        <is>
          <t>Saudi Arabia</t>
        </is>
      </c>
      <c r="G1669" t="inlineStr">
        <is>
          <t>Arab Light</t>
        </is>
      </c>
      <c r="H1669" t="inlineStr">
        <is>
          <t>Domestic</t>
        </is>
      </c>
      <c r="I1669" t="inlineStr">
        <is>
          <t>National oil company</t>
        </is>
      </c>
      <c r="J1669" t="inlineStr">
        <is>
          <t>Wei Chen</t>
        </is>
      </c>
      <c r="K1669" s="70" t="n">
        <v>631000</v>
      </c>
      <c r="L1669" s="71" t="n">
        <v>81.09</v>
      </c>
      <c r="M1669" s="71" t="n">
        <v>51167790</v>
      </c>
      <c r="N1669" s="71" t="n">
        <v>511677.9</v>
      </c>
      <c r="O1669" s="71" t="n">
        <v>50656112.1</v>
      </c>
      <c r="P1669" s="71" t="n">
        <v>11210871.24</v>
      </c>
      <c r="Q1669" s="71" t="n">
        <v>39445240.86</v>
      </c>
      <c r="R1669" t="inlineStr">
        <is>
          <t>Crude</t>
        </is>
      </c>
      <c r="S1669" t="inlineStr">
        <is>
          <t>No</t>
        </is>
      </c>
      <c r="T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SA101661</t>
        </is>
      </c>
      <c r="B1670" s="68" t="n">
        <v>45904</v>
      </c>
      <c r="C1670" s="69" t="n">
        <v>2025</v>
      </c>
      <c r="D1670" t="inlineStr">
        <is>
          <t>Sep</t>
        </is>
      </c>
      <c r="E1670" t="inlineStr">
        <is>
          <t>Europe</t>
        </is>
      </c>
      <c r="F1670" t="inlineStr">
        <is>
          <t>Netherlands</t>
        </is>
      </c>
      <c r="G1670" t="inlineStr">
        <is>
          <t>Arab Extra Light</t>
        </is>
      </c>
      <c r="H1670" t="inlineStr">
        <is>
          <t>Spot</t>
        </is>
      </c>
      <c r="I1670" t="inlineStr">
        <is>
          <t>Refiner</t>
        </is>
      </c>
      <c r="J1670" t="inlineStr">
        <is>
          <t>Fatima Al-Saud</t>
        </is>
      </c>
      <c r="K1670" s="70" t="n">
        <v>572000</v>
      </c>
      <c r="L1670" s="71" t="n">
        <v>88.83</v>
      </c>
      <c r="M1670" s="71" t="n">
        <v>50810760</v>
      </c>
      <c r="N1670" s="71" t="n">
        <v>508107.6</v>
      </c>
      <c r="O1670" s="71" t="n">
        <v>50302652.4</v>
      </c>
      <c r="P1670" s="71" t="n">
        <v>10412711</v>
      </c>
      <c r="Q1670" s="71" t="n">
        <v>39889941.4</v>
      </c>
      <c r="R1670" t="inlineStr">
        <is>
          <t>Crude</t>
        </is>
      </c>
      <c r="S1670" t="inlineStr">
        <is>
          <t>Yes</t>
        </is>
      </c>
      <c r="T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SA101662</t>
        </is>
      </c>
      <c r="B1671" s="68" t="n">
        <v>45904</v>
      </c>
      <c r="C1671" s="69" t="n">
        <v>2025</v>
      </c>
      <c r="D1671" t="inlineStr">
        <is>
          <t>Sep</t>
        </is>
      </c>
      <c r="E1671" t="inlineStr">
        <is>
          <t>Asia</t>
        </is>
      </c>
      <c r="F1671" t="inlineStr">
        <is>
          <t>China</t>
        </is>
      </c>
      <c r="G1671" t="inlineStr">
        <is>
          <t>Arab Heavy</t>
        </is>
      </c>
      <c r="H1671" t="inlineStr">
        <is>
          <t>Spot</t>
        </is>
      </c>
      <c r="I1671" t="inlineStr">
        <is>
          <t>Refiner</t>
        </is>
      </c>
      <c r="J1671" t="inlineStr">
        <is>
          <t>Carlos Silva</t>
        </is>
      </c>
      <c r="K1671" s="70" t="n">
        <v>426000</v>
      </c>
      <c r="L1671" s="71" t="n">
        <v>83.09999999999999</v>
      </c>
      <c r="M1671" s="71" t="n">
        <v>35400600</v>
      </c>
      <c r="N1671" s="71" t="n">
        <v>708012</v>
      </c>
      <c r="O1671" s="71" t="n">
        <v>34692588</v>
      </c>
      <c r="P1671" s="71" t="n">
        <v>7246164.13</v>
      </c>
      <c r="Q1671" s="71" t="n">
        <v>27446423.87</v>
      </c>
      <c r="R1671" t="inlineStr">
        <is>
          <t>Crude</t>
        </is>
      </c>
      <c r="S1671" t="inlineStr">
        <is>
          <t>Yes</t>
        </is>
      </c>
      <c r="T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SA101663</t>
        </is>
      </c>
      <c r="B1672" s="68" t="n">
        <v>45904</v>
      </c>
      <c r="C1672" s="69" t="n">
        <v>2025</v>
      </c>
      <c r="D1672" t="inlineStr">
        <is>
          <t>Sep</t>
        </is>
      </c>
      <c r="E1672" t="inlineStr">
        <is>
          <t>Asia</t>
        </is>
      </c>
      <c r="F1672" t="inlineStr">
        <is>
          <t>South Korea</t>
        </is>
      </c>
      <c r="G1672" t="inlineStr">
        <is>
          <t>Arab Extra Light</t>
        </is>
      </c>
      <c r="H1672" t="inlineStr">
        <is>
          <t>Term contract</t>
        </is>
      </c>
      <c r="I1672" t="inlineStr">
        <is>
          <t>National oil company</t>
        </is>
      </c>
      <c r="J1672" t="inlineStr">
        <is>
          <t>Priya Nair</t>
        </is>
      </c>
      <c r="K1672" s="70" t="n">
        <v>540000</v>
      </c>
      <c r="L1672" s="71" t="n">
        <v>90.95</v>
      </c>
      <c r="M1672" s="71" t="n">
        <v>49113000</v>
      </c>
      <c r="N1672" s="71" t="n">
        <v>0</v>
      </c>
      <c r="O1672" s="71" t="n">
        <v>49113000</v>
      </c>
      <c r="P1672" s="71" t="n">
        <v>9594491.42</v>
      </c>
      <c r="Q1672" s="71" t="n">
        <v>39518508.58</v>
      </c>
      <c r="R1672" t="inlineStr">
        <is>
          <t>Crude</t>
        </is>
      </c>
      <c r="S1672" t="inlineStr">
        <is>
          <t>Yes</t>
        </is>
      </c>
      <c r="T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SA101664</t>
        </is>
      </c>
      <c r="B1673" s="68" t="n">
        <v>45904</v>
      </c>
      <c r="C1673" s="69" t="n">
        <v>2025</v>
      </c>
      <c r="D1673" t="inlineStr">
        <is>
          <t>Sep</t>
        </is>
      </c>
      <c r="E1673" t="inlineStr">
        <is>
          <t>North America</t>
        </is>
      </c>
      <c r="F1673" t="inlineStr">
        <is>
          <t>USA</t>
        </is>
      </c>
      <c r="G1673" t="inlineStr">
        <is>
          <t>Arab Light</t>
        </is>
      </c>
      <c r="H1673" t="inlineStr">
        <is>
          <t>Spot</t>
        </is>
      </c>
      <c r="I1673" t="inlineStr">
        <is>
          <t>National oil company</t>
        </is>
      </c>
      <c r="J1673" t="inlineStr">
        <is>
          <t>Ruhi Shaikh</t>
        </is>
      </c>
      <c r="K1673" s="70" t="n">
        <v>822000</v>
      </c>
      <c r="L1673" s="71" t="n">
        <v>89.73999999999999</v>
      </c>
      <c r="M1673" s="71" t="n">
        <v>73766280</v>
      </c>
      <c r="N1673" s="71" t="n">
        <v>1475325.6</v>
      </c>
      <c r="O1673" s="71" t="n">
        <v>72290954.40000001</v>
      </c>
      <c r="P1673" s="71" t="n">
        <v>14639329.06</v>
      </c>
      <c r="Q1673" s="71" t="n">
        <v>57651625.34</v>
      </c>
      <c r="R1673" t="inlineStr">
        <is>
          <t>Crude</t>
        </is>
      </c>
      <c r="S1673" t="inlineStr">
        <is>
          <t>Yes</t>
        </is>
      </c>
      <c r="T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SA101665</t>
        </is>
      </c>
      <c r="B1674" s="68" t="n">
        <v>45904</v>
      </c>
      <c r="C1674" s="69" t="n">
        <v>2025</v>
      </c>
      <c r="D1674" t="inlineStr">
        <is>
          <t>Sep</t>
        </is>
      </c>
      <c r="E1674" t="inlineStr">
        <is>
          <t>Asia</t>
        </is>
      </c>
      <c r="F1674" t="inlineStr">
        <is>
          <t>South Korea</t>
        </is>
      </c>
      <c r="G1674" t="inlineStr">
        <is>
          <t>Diesel</t>
        </is>
      </c>
      <c r="H1674" t="inlineStr">
        <is>
          <t>Term contract</t>
        </is>
      </c>
      <c r="I1674" t="inlineStr">
        <is>
          <t>Refiner</t>
        </is>
      </c>
      <c r="J1674" t="inlineStr">
        <is>
          <t>Sophie Müller</t>
        </is>
      </c>
      <c r="K1674" s="70" t="n">
        <v>437000</v>
      </c>
      <c r="L1674" s="71" t="n">
        <v>94.09</v>
      </c>
      <c r="M1674" s="71" t="n">
        <v>41117330</v>
      </c>
      <c r="N1674" s="71" t="n">
        <v>822346.6</v>
      </c>
      <c r="O1674" s="71" t="n">
        <v>40294983.4</v>
      </c>
      <c r="P1674" s="71" t="n">
        <v>31085212.36</v>
      </c>
      <c r="Q1674" s="71" t="n">
        <v>9209771.039999999</v>
      </c>
      <c r="R1674" t="inlineStr">
        <is>
          <t>Refined</t>
        </is>
      </c>
      <c r="S1674" t="inlineStr">
        <is>
          <t>Yes</t>
        </is>
      </c>
      <c r="T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SA101666</t>
        </is>
      </c>
      <c r="B1675" s="68" t="n">
        <v>45904</v>
      </c>
      <c r="C1675" s="69" t="n">
        <v>2025</v>
      </c>
      <c r="D1675" t="inlineStr">
        <is>
          <t>Sep</t>
        </is>
      </c>
      <c r="E1675" t="inlineStr">
        <is>
          <t>Asia</t>
        </is>
      </c>
      <c r="F1675" t="inlineStr">
        <is>
          <t>South Korea</t>
        </is>
      </c>
      <c r="G1675" t="inlineStr">
        <is>
          <t>Arab Heavy</t>
        </is>
      </c>
      <c r="H1675" t="inlineStr">
        <is>
          <t>Spot</t>
        </is>
      </c>
      <c r="I1675" t="inlineStr">
        <is>
          <t>National oil company</t>
        </is>
      </c>
      <c r="J1675" t="inlineStr">
        <is>
          <t>Amir Khan</t>
        </is>
      </c>
      <c r="K1675" s="70" t="n">
        <v>881000</v>
      </c>
      <c r="L1675" s="71" t="n">
        <v>70.02</v>
      </c>
      <c r="M1675" s="71" t="n">
        <v>61687620</v>
      </c>
      <c r="N1675" s="71" t="n">
        <v>1233752.4</v>
      </c>
      <c r="O1675" s="71" t="n">
        <v>60453867.6</v>
      </c>
      <c r="P1675" s="71" t="n">
        <v>15468242.87</v>
      </c>
      <c r="Q1675" s="71" t="n">
        <v>44985624.73</v>
      </c>
      <c r="R1675" t="inlineStr">
        <is>
          <t>Crude</t>
        </is>
      </c>
      <c r="S1675" t="inlineStr">
        <is>
          <t>Yes</t>
        </is>
      </c>
      <c r="T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SA101667</t>
        </is>
      </c>
      <c r="B1676" s="68" t="n">
        <v>45904</v>
      </c>
      <c r="C1676" s="69" t="n">
        <v>2025</v>
      </c>
      <c r="D1676" t="inlineStr">
        <is>
          <t>Sep</t>
        </is>
      </c>
      <c r="E1676" t="inlineStr">
        <is>
          <t>Asia</t>
        </is>
      </c>
      <c r="F1676" t="inlineStr">
        <is>
          <t>China</t>
        </is>
      </c>
      <c r="G1676" t="inlineStr">
        <is>
          <t>Arab Light</t>
        </is>
      </c>
      <c r="H1676" t="inlineStr">
        <is>
          <t>Term contract</t>
        </is>
      </c>
      <c r="I1676" t="inlineStr">
        <is>
          <t>National oil company</t>
        </is>
      </c>
      <c r="J1676" t="inlineStr">
        <is>
          <t>Mei Lin</t>
        </is>
      </c>
      <c r="K1676" s="70" t="n">
        <v>934000</v>
      </c>
      <c r="L1676" s="71" t="n">
        <v>83.83</v>
      </c>
      <c r="M1676" s="71" t="n">
        <v>78297220</v>
      </c>
      <c r="N1676" s="71" t="n">
        <v>0</v>
      </c>
      <c r="O1676" s="71" t="n">
        <v>78297220</v>
      </c>
      <c r="P1676" s="71" t="n">
        <v>17377816.67</v>
      </c>
      <c r="Q1676" s="71" t="n">
        <v>60919403.33</v>
      </c>
      <c r="R1676" t="inlineStr">
        <is>
          <t>Crude</t>
        </is>
      </c>
      <c r="S1676" t="inlineStr">
        <is>
          <t>Yes</t>
        </is>
      </c>
      <c r="T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SA101668</t>
        </is>
      </c>
      <c r="B1677" s="68" t="n">
        <v>45905</v>
      </c>
      <c r="C1677" s="69" t="n">
        <v>2025</v>
      </c>
      <c r="D1677" t="inlineStr">
        <is>
          <t>Sep</t>
        </is>
      </c>
      <c r="E1677" t="inlineStr">
        <is>
          <t>Middle East</t>
        </is>
      </c>
      <c r="F1677" t="inlineStr">
        <is>
          <t>Saudi Arabia</t>
        </is>
      </c>
      <c r="G1677" t="inlineStr">
        <is>
          <t>Arab Heavy</t>
        </is>
      </c>
      <c r="H1677" t="inlineStr">
        <is>
          <t>Domestic</t>
        </is>
      </c>
      <c r="I1677" t="inlineStr">
        <is>
          <t>National oil company</t>
        </is>
      </c>
      <c r="J1677" t="inlineStr">
        <is>
          <t>Omar Haddad</t>
        </is>
      </c>
      <c r="K1677" s="70" t="n">
        <v>648000</v>
      </c>
      <c r="L1677" s="71" t="n">
        <v>80.7</v>
      </c>
      <c r="M1677" s="71" t="n">
        <v>52293600</v>
      </c>
      <c r="N1677" s="71" t="n">
        <v>0</v>
      </c>
      <c r="O1677" s="71" t="n">
        <v>52293600</v>
      </c>
      <c r="P1677" s="71" t="n">
        <v>11341298.5</v>
      </c>
      <c r="Q1677" s="71" t="n">
        <v>40952301.5</v>
      </c>
      <c r="R1677" t="inlineStr">
        <is>
          <t>Crude</t>
        </is>
      </c>
      <c r="S1677" t="inlineStr">
        <is>
          <t>No</t>
        </is>
      </c>
      <c r="T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SA101669</t>
        </is>
      </c>
      <c r="B1678" s="68" t="n">
        <v>45905</v>
      </c>
      <c r="C1678" s="69" t="n">
        <v>2025</v>
      </c>
      <c r="D1678" t="inlineStr">
        <is>
          <t>Sep</t>
        </is>
      </c>
      <c r="E1678" t="inlineStr">
        <is>
          <t>Europe</t>
        </is>
      </c>
      <c r="F1678" t="inlineStr">
        <is>
          <t>Italy</t>
        </is>
      </c>
      <c r="G1678" t="inlineStr">
        <is>
          <t>Arab Light</t>
        </is>
      </c>
      <c r="H1678" t="inlineStr">
        <is>
          <t>Term contract</t>
        </is>
      </c>
      <c r="I1678" t="inlineStr">
        <is>
          <t>National oil company</t>
        </is>
      </c>
      <c r="J1678" t="inlineStr">
        <is>
          <t>Lucas Martin</t>
        </is>
      </c>
      <c r="K1678" s="70" t="n">
        <v>977000</v>
      </c>
      <c r="L1678" s="71" t="n">
        <v>84.11</v>
      </c>
      <c r="M1678" s="71" t="n">
        <v>82175470</v>
      </c>
      <c r="N1678" s="71" t="n">
        <v>0</v>
      </c>
      <c r="O1678" s="71" t="n">
        <v>82175470</v>
      </c>
      <c r="P1678" s="71" t="n">
        <v>17561495.81</v>
      </c>
      <c r="Q1678" s="71" t="n">
        <v>64613974.19</v>
      </c>
      <c r="R1678" t="inlineStr">
        <is>
          <t>Crude</t>
        </is>
      </c>
      <c r="S1678" t="inlineStr">
        <is>
          <t>Yes</t>
        </is>
      </c>
      <c r="T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SA101670</t>
        </is>
      </c>
      <c r="B1679" s="68" t="n">
        <v>45905</v>
      </c>
      <c r="C1679" s="69" t="n">
        <v>2025</v>
      </c>
      <c r="D1679" t="inlineStr">
        <is>
          <t>Sep</t>
        </is>
      </c>
      <c r="E1679" t="inlineStr">
        <is>
          <t>Middle East</t>
        </is>
      </c>
      <c r="F1679" t="inlineStr">
        <is>
          <t>UAE</t>
        </is>
      </c>
      <c r="G1679" t="inlineStr">
        <is>
          <t>Arab Medium</t>
        </is>
      </c>
      <c r="H1679" t="inlineStr">
        <is>
          <t>Term contract</t>
        </is>
      </c>
      <c r="I1679" t="inlineStr">
        <is>
          <t>Refiner</t>
        </is>
      </c>
      <c r="J1679" t="inlineStr">
        <is>
          <t>Zoya Ahmed</t>
        </is>
      </c>
      <c r="K1679" s="70" t="n">
        <v>1020000</v>
      </c>
      <c r="L1679" s="71" t="n">
        <v>77.61</v>
      </c>
      <c r="M1679" s="71" t="n">
        <v>79162200</v>
      </c>
      <c r="N1679" s="71" t="n">
        <v>0</v>
      </c>
      <c r="O1679" s="71" t="n">
        <v>79162200</v>
      </c>
      <c r="P1679" s="71" t="n">
        <v>17487470.57</v>
      </c>
      <c r="Q1679" s="71" t="n">
        <v>61674729.43</v>
      </c>
      <c r="R1679" t="inlineStr">
        <is>
          <t>Crude</t>
        </is>
      </c>
      <c r="S1679" t="inlineStr">
        <is>
          <t>Yes</t>
        </is>
      </c>
      <c r="T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SA101671</t>
        </is>
      </c>
      <c r="B1680" s="68" t="n">
        <v>45906</v>
      </c>
      <c r="C1680" s="69" t="n">
        <v>2025</v>
      </c>
      <c r="D1680" t="inlineStr">
        <is>
          <t>Sep</t>
        </is>
      </c>
      <c r="E1680" t="inlineStr">
        <is>
          <t>Asia</t>
        </is>
      </c>
      <c r="F1680" t="inlineStr">
        <is>
          <t>India</t>
        </is>
      </c>
      <c r="G1680" t="inlineStr">
        <is>
          <t>Gasoline</t>
        </is>
      </c>
      <c r="H1680" t="inlineStr">
        <is>
          <t>Term contract</t>
        </is>
      </c>
      <c r="I1680" t="inlineStr">
        <is>
          <t>Refiner</t>
        </is>
      </c>
      <c r="J1680" t="inlineStr">
        <is>
          <t>Amir Khan</t>
        </is>
      </c>
      <c r="K1680" s="70" t="n">
        <v>468000</v>
      </c>
      <c r="L1680" s="71" t="n">
        <v>104.27</v>
      </c>
      <c r="M1680" s="71" t="n">
        <v>48798360</v>
      </c>
      <c r="N1680" s="71" t="n">
        <v>975967.2</v>
      </c>
      <c r="O1680" s="71" t="n">
        <v>47822392.8</v>
      </c>
      <c r="P1680" s="71" t="n">
        <v>32054263.02</v>
      </c>
      <c r="Q1680" s="71" t="n">
        <v>15768129.78</v>
      </c>
      <c r="R1680" t="inlineStr">
        <is>
          <t>Refined</t>
        </is>
      </c>
      <c r="S1680" t="inlineStr">
        <is>
          <t>Yes</t>
        </is>
      </c>
      <c r="T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SA101672</t>
        </is>
      </c>
      <c r="B1681" s="68" t="n">
        <v>45906</v>
      </c>
      <c r="C1681" s="69" t="n">
        <v>2025</v>
      </c>
      <c r="D1681" t="inlineStr">
        <is>
          <t>Sep</t>
        </is>
      </c>
      <c r="E1681" t="inlineStr">
        <is>
          <t>Asia</t>
        </is>
      </c>
      <c r="F1681" t="inlineStr">
        <is>
          <t>Japan</t>
        </is>
      </c>
      <c r="G1681" t="inlineStr">
        <is>
          <t>Arab Medium</t>
        </is>
      </c>
      <c r="H1681" t="inlineStr">
        <is>
          <t>Term contract</t>
        </is>
      </c>
      <c r="I1681" t="inlineStr">
        <is>
          <t>National oil company</t>
        </is>
      </c>
      <c r="J1681" t="inlineStr">
        <is>
          <t>Carlos Silva</t>
        </is>
      </c>
      <c r="K1681" s="70" t="n">
        <v>505000</v>
      </c>
      <c r="L1681" s="71" t="n">
        <v>79.31</v>
      </c>
      <c r="M1681" s="71" t="n">
        <v>40051550</v>
      </c>
      <c r="N1681" s="71" t="n">
        <v>0</v>
      </c>
      <c r="O1681" s="71" t="n">
        <v>40051550</v>
      </c>
      <c r="P1681" s="71" t="n">
        <v>9133070.880000001</v>
      </c>
      <c r="Q1681" s="71" t="n">
        <v>30918479.12</v>
      </c>
      <c r="R1681" t="inlineStr">
        <is>
          <t>Crude</t>
        </is>
      </c>
      <c r="S1681" t="inlineStr">
        <is>
          <t>Yes</t>
        </is>
      </c>
      <c r="T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SA101673</t>
        </is>
      </c>
      <c r="B1682" s="68" t="n">
        <v>45906</v>
      </c>
      <c r="C1682" s="69" t="n">
        <v>2025</v>
      </c>
      <c r="D1682" t="inlineStr">
        <is>
          <t>Sep</t>
        </is>
      </c>
      <c r="E1682" t="inlineStr">
        <is>
          <t>Asia</t>
        </is>
      </c>
      <c r="F1682" t="inlineStr">
        <is>
          <t>Japan</t>
        </is>
      </c>
      <c r="G1682" t="inlineStr">
        <is>
          <t>Arab Light</t>
        </is>
      </c>
      <c r="H1682" t="inlineStr">
        <is>
          <t>Term contract</t>
        </is>
      </c>
      <c r="I1682" t="inlineStr">
        <is>
          <t>Trader</t>
        </is>
      </c>
      <c r="J1682" t="inlineStr">
        <is>
          <t>Yuki Sato</t>
        </is>
      </c>
      <c r="K1682" s="70" t="n">
        <v>915000</v>
      </c>
      <c r="L1682" s="71" t="n">
        <v>75.75</v>
      </c>
      <c r="M1682" s="71" t="n">
        <v>69311250</v>
      </c>
      <c r="N1682" s="71" t="n">
        <v>1386225</v>
      </c>
      <c r="O1682" s="71" t="n">
        <v>67925025</v>
      </c>
      <c r="P1682" s="71" t="n">
        <v>15990910.22</v>
      </c>
      <c r="Q1682" s="71" t="n">
        <v>51934114.78</v>
      </c>
      <c r="R1682" t="inlineStr">
        <is>
          <t>Crude</t>
        </is>
      </c>
      <c r="S1682" t="inlineStr">
        <is>
          <t>Yes</t>
        </is>
      </c>
      <c r="T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SA101674</t>
        </is>
      </c>
      <c r="B1683" s="68" t="n">
        <v>45906</v>
      </c>
      <c r="C1683" s="69" t="n">
        <v>2025</v>
      </c>
      <c r="D1683" t="inlineStr">
        <is>
          <t>Sep</t>
        </is>
      </c>
      <c r="E1683" t="inlineStr">
        <is>
          <t>Europe</t>
        </is>
      </c>
      <c r="F1683" t="inlineStr">
        <is>
          <t>Netherlands</t>
        </is>
      </c>
      <c r="G1683" t="inlineStr">
        <is>
          <t>Arab Medium</t>
        </is>
      </c>
      <c r="H1683" t="inlineStr">
        <is>
          <t>Spot</t>
        </is>
      </c>
      <c r="I1683" t="inlineStr">
        <is>
          <t>National oil company</t>
        </is>
      </c>
      <c r="J1683" t="inlineStr">
        <is>
          <t>Sara Rossi</t>
        </is>
      </c>
      <c r="K1683" s="70" t="n">
        <v>1400000</v>
      </c>
      <c r="L1683" s="71" t="n">
        <v>76.06</v>
      </c>
      <c r="M1683" s="71" t="n">
        <v>106484000</v>
      </c>
      <c r="N1683" s="71" t="n">
        <v>1064840</v>
      </c>
      <c r="O1683" s="71" t="n">
        <v>105419160</v>
      </c>
      <c r="P1683" s="71" t="n">
        <v>24475811.79</v>
      </c>
      <c r="Q1683" s="71" t="n">
        <v>80943348.20999999</v>
      </c>
      <c r="R1683" t="inlineStr">
        <is>
          <t>Crude</t>
        </is>
      </c>
      <c r="S1683" t="inlineStr">
        <is>
          <t>Yes</t>
        </is>
      </c>
      <c r="T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SA101675</t>
        </is>
      </c>
      <c r="B1684" s="68" t="n">
        <v>45906</v>
      </c>
      <c r="C1684" s="69" t="n">
        <v>2025</v>
      </c>
      <c r="D1684" t="inlineStr">
        <is>
          <t>Sep</t>
        </is>
      </c>
      <c r="E1684" t="inlineStr">
        <is>
          <t>Europe</t>
        </is>
      </c>
      <c r="F1684" t="inlineStr">
        <is>
          <t>Netherlands</t>
        </is>
      </c>
      <c r="G1684" t="inlineStr">
        <is>
          <t>Jet fuel</t>
        </is>
      </c>
      <c r="H1684" t="inlineStr">
        <is>
          <t>Spot</t>
        </is>
      </c>
      <c r="I1684" t="inlineStr">
        <is>
          <t>Refiner</t>
        </is>
      </c>
      <c r="J1684" t="inlineStr">
        <is>
          <t>Aisha Bello</t>
        </is>
      </c>
      <c r="K1684" s="70" t="n">
        <v>170000</v>
      </c>
      <c r="L1684" s="71" t="n">
        <v>94.08</v>
      </c>
      <c r="M1684" s="71" t="n">
        <v>15993600</v>
      </c>
      <c r="N1684" s="71" t="n">
        <v>319872</v>
      </c>
      <c r="O1684" s="71" t="n">
        <v>15673728</v>
      </c>
      <c r="P1684" s="71" t="n">
        <v>12018180.09</v>
      </c>
      <c r="Q1684" s="71" t="n">
        <v>3655547.91</v>
      </c>
      <c r="R1684" t="inlineStr">
        <is>
          <t>Refined</t>
        </is>
      </c>
      <c r="S1684" t="inlineStr">
        <is>
          <t>Yes</t>
        </is>
      </c>
      <c r="T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SA101676</t>
        </is>
      </c>
      <c r="B1685" s="68" t="n">
        <v>45906</v>
      </c>
      <c r="C1685" s="69" t="n">
        <v>2025</v>
      </c>
      <c r="D1685" t="inlineStr">
        <is>
          <t>Sep</t>
        </is>
      </c>
      <c r="E1685" t="inlineStr">
        <is>
          <t>Europe</t>
        </is>
      </c>
      <c r="F1685" t="inlineStr">
        <is>
          <t>Netherlands</t>
        </is>
      </c>
      <c r="G1685" t="inlineStr">
        <is>
          <t>Arab Heavy</t>
        </is>
      </c>
      <c r="H1685" t="inlineStr">
        <is>
          <t>Term contract</t>
        </is>
      </c>
      <c r="I1685" t="inlineStr">
        <is>
          <t>Refiner</t>
        </is>
      </c>
      <c r="J1685" t="inlineStr">
        <is>
          <t>Mei Lin</t>
        </is>
      </c>
      <c r="K1685" s="70" t="n">
        <v>795000</v>
      </c>
      <c r="L1685" s="71" t="n">
        <v>84.66</v>
      </c>
      <c r="M1685" s="71" t="n">
        <v>67304700</v>
      </c>
      <c r="N1685" s="71" t="n">
        <v>0</v>
      </c>
      <c r="O1685" s="71" t="n">
        <v>67304700</v>
      </c>
      <c r="P1685" s="71" t="n">
        <v>14173442.75</v>
      </c>
      <c r="Q1685" s="71" t="n">
        <v>53131257.25</v>
      </c>
      <c r="R1685" t="inlineStr">
        <is>
          <t>Crude</t>
        </is>
      </c>
      <c r="S1685" t="inlineStr">
        <is>
          <t>Yes</t>
        </is>
      </c>
      <c r="T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SA101677</t>
        </is>
      </c>
      <c r="B1686" s="68" t="n">
        <v>45907</v>
      </c>
      <c r="C1686" s="69" t="n">
        <v>2025</v>
      </c>
      <c r="D1686" t="inlineStr">
        <is>
          <t>Sep</t>
        </is>
      </c>
      <c r="E1686" t="inlineStr">
        <is>
          <t>Asia</t>
        </is>
      </c>
      <c r="F1686" t="inlineStr">
        <is>
          <t>China</t>
        </is>
      </c>
      <c r="G1686" t="inlineStr">
        <is>
          <t>Gasoline</t>
        </is>
      </c>
      <c r="H1686" t="inlineStr">
        <is>
          <t>Spot</t>
        </is>
      </c>
      <c r="I1686" t="inlineStr">
        <is>
          <t>National oil company</t>
        </is>
      </c>
      <c r="J1686" t="inlineStr">
        <is>
          <t>Sara Rossi</t>
        </is>
      </c>
      <c r="K1686" s="70" t="n">
        <v>592000</v>
      </c>
      <c r="L1686" s="71" t="n">
        <v>97.23999999999999</v>
      </c>
      <c r="M1686" s="71" t="n">
        <v>57566080</v>
      </c>
      <c r="N1686" s="71" t="n">
        <v>0</v>
      </c>
      <c r="O1686" s="71" t="n">
        <v>57566080</v>
      </c>
      <c r="P1686" s="71" t="n">
        <v>40796201.71</v>
      </c>
      <c r="Q1686" s="71" t="n">
        <v>16769878.29</v>
      </c>
      <c r="R1686" t="inlineStr">
        <is>
          <t>Refined</t>
        </is>
      </c>
      <c r="S1686" t="inlineStr">
        <is>
          <t>Yes</t>
        </is>
      </c>
      <c r="T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SA101678</t>
        </is>
      </c>
      <c r="B1687" s="68" t="n">
        <v>45907</v>
      </c>
      <c r="C1687" s="69" t="n">
        <v>2025</v>
      </c>
      <c r="D1687" t="inlineStr">
        <is>
          <t>Sep</t>
        </is>
      </c>
      <c r="E1687" t="inlineStr">
        <is>
          <t>Middle East</t>
        </is>
      </c>
      <c r="F1687" t="inlineStr">
        <is>
          <t>UAE</t>
        </is>
      </c>
      <c r="G1687" t="inlineStr">
        <is>
          <t>Arab Medium</t>
        </is>
      </c>
      <c r="H1687" t="inlineStr">
        <is>
          <t>Term contract</t>
        </is>
      </c>
      <c r="I1687" t="inlineStr">
        <is>
          <t>Refiner</t>
        </is>
      </c>
      <c r="J1687" t="inlineStr">
        <is>
          <t>Kofi Mensah</t>
        </is>
      </c>
      <c r="K1687" s="70" t="n">
        <v>722000</v>
      </c>
      <c r="L1687" s="71" t="n">
        <v>85.91</v>
      </c>
      <c r="M1687" s="71" t="n">
        <v>62027020</v>
      </c>
      <c r="N1687" s="71" t="n">
        <v>620270.2</v>
      </c>
      <c r="O1687" s="71" t="n">
        <v>61406749.8</v>
      </c>
      <c r="P1687" s="71" t="n">
        <v>12419358.69</v>
      </c>
      <c r="Q1687" s="71" t="n">
        <v>48987391.11</v>
      </c>
      <c r="R1687" t="inlineStr">
        <is>
          <t>Crude</t>
        </is>
      </c>
      <c r="S1687" t="inlineStr">
        <is>
          <t>Yes</t>
        </is>
      </c>
      <c r="T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SA101679</t>
        </is>
      </c>
      <c r="B1688" s="68" t="n">
        <v>45907</v>
      </c>
      <c r="C1688" s="69" t="n">
        <v>2025</v>
      </c>
      <c r="D1688" t="inlineStr">
        <is>
          <t>Sep</t>
        </is>
      </c>
      <c r="E1688" t="inlineStr">
        <is>
          <t>Asia</t>
        </is>
      </c>
      <c r="F1688" t="inlineStr">
        <is>
          <t>South Korea</t>
        </is>
      </c>
      <c r="G1688" t="inlineStr">
        <is>
          <t>Arab Light</t>
        </is>
      </c>
      <c r="H1688" t="inlineStr">
        <is>
          <t>Term contract</t>
        </is>
      </c>
      <c r="I1688" t="inlineStr">
        <is>
          <t>National oil company</t>
        </is>
      </c>
      <c r="J1688" t="inlineStr">
        <is>
          <t>Emma Clarke</t>
        </is>
      </c>
      <c r="K1688" s="70" t="n">
        <v>1869000</v>
      </c>
      <c r="L1688" s="71" t="n">
        <v>82.13</v>
      </c>
      <c r="M1688" s="71" t="n">
        <v>153500970</v>
      </c>
      <c r="N1688" s="71" t="n">
        <v>1535009.7</v>
      </c>
      <c r="O1688" s="71" t="n">
        <v>151965960.3</v>
      </c>
      <c r="P1688" s="71" t="n">
        <v>32692405.78</v>
      </c>
      <c r="Q1688" s="71" t="n">
        <v>119273554.52</v>
      </c>
      <c r="R1688" t="inlineStr">
        <is>
          <t>Crude</t>
        </is>
      </c>
      <c r="S1688" t="inlineStr">
        <is>
          <t>Yes</t>
        </is>
      </c>
      <c r="T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SA101680</t>
        </is>
      </c>
      <c r="B1689" s="68" t="n">
        <v>45907</v>
      </c>
      <c r="C1689" s="69" t="n">
        <v>2025</v>
      </c>
      <c r="D1689" t="inlineStr">
        <is>
          <t>Sep</t>
        </is>
      </c>
      <c r="E1689" t="inlineStr">
        <is>
          <t>Asia</t>
        </is>
      </c>
      <c r="F1689" t="inlineStr">
        <is>
          <t>South Korea</t>
        </is>
      </c>
      <c r="G1689" t="inlineStr">
        <is>
          <t>Arab Light</t>
        </is>
      </c>
      <c r="H1689" t="inlineStr">
        <is>
          <t>Term contract</t>
        </is>
      </c>
      <c r="I1689" t="inlineStr">
        <is>
          <t>National oil company</t>
        </is>
      </c>
      <c r="J1689" t="inlineStr">
        <is>
          <t>Noah Smith</t>
        </is>
      </c>
      <c r="K1689" s="70" t="n">
        <v>738000</v>
      </c>
      <c r="L1689" s="71" t="n">
        <v>84.58</v>
      </c>
      <c r="M1689" s="71" t="n">
        <v>62420040</v>
      </c>
      <c r="N1689" s="71" t="n">
        <v>0</v>
      </c>
      <c r="O1689" s="71" t="n">
        <v>62420040</v>
      </c>
      <c r="P1689" s="71" t="n">
        <v>13682491.67</v>
      </c>
      <c r="Q1689" s="71" t="n">
        <v>48737548.33</v>
      </c>
      <c r="R1689" t="inlineStr">
        <is>
          <t>Crude</t>
        </is>
      </c>
      <c r="S1689" t="inlineStr">
        <is>
          <t>Yes</t>
        </is>
      </c>
      <c r="T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SA101681</t>
        </is>
      </c>
      <c r="B1690" s="68" t="n">
        <v>45907</v>
      </c>
      <c r="C1690" s="69" t="n">
        <v>2025</v>
      </c>
      <c r="D1690" t="inlineStr">
        <is>
          <t>Sep</t>
        </is>
      </c>
      <c r="E1690" t="inlineStr">
        <is>
          <t>Asia</t>
        </is>
      </c>
      <c r="F1690" t="inlineStr">
        <is>
          <t>China</t>
        </is>
      </c>
      <c r="G1690" t="inlineStr">
        <is>
          <t>Arab Light</t>
        </is>
      </c>
      <c r="H1690" t="inlineStr">
        <is>
          <t>Term contract</t>
        </is>
      </c>
      <c r="I1690" t="inlineStr">
        <is>
          <t>Refiner</t>
        </is>
      </c>
      <c r="J1690" t="inlineStr">
        <is>
          <t>Zoya Ahmed</t>
        </is>
      </c>
      <c r="K1690" s="70" t="n">
        <v>1851000</v>
      </c>
      <c r="L1690" s="71" t="n">
        <v>73.98999999999999</v>
      </c>
      <c r="M1690" s="71" t="n">
        <v>136955490</v>
      </c>
      <c r="N1690" s="71" t="n">
        <v>2739109.8</v>
      </c>
      <c r="O1690" s="71" t="n">
        <v>134216380.2</v>
      </c>
      <c r="P1690" s="71" t="n">
        <v>32653473.11</v>
      </c>
      <c r="Q1690" s="71" t="n">
        <v>101562907.09</v>
      </c>
      <c r="R1690" t="inlineStr">
        <is>
          <t>Crude</t>
        </is>
      </c>
      <c r="S1690" t="inlineStr">
        <is>
          <t>Yes</t>
        </is>
      </c>
      <c r="T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SA101682</t>
        </is>
      </c>
      <c r="B1691" s="68" t="n">
        <v>45907</v>
      </c>
      <c r="C1691" s="69" t="n">
        <v>2025</v>
      </c>
      <c r="D1691" t="inlineStr">
        <is>
          <t>Sep</t>
        </is>
      </c>
      <c r="E1691" t="inlineStr">
        <is>
          <t>Asia</t>
        </is>
      </c>
      <c r="F1691" t="inlineStr">
        <is>
          <t>China</t>
        </is>
      </c>
      <c r="G1691" t="inlineStr">
        <is>
          <t>Arab Light</t>
        </is>
      </c>
      <c r="H1691" t="inlineStr">
        <is>
          <t>Term contract</t>
        </is>
      </c>
      <c r="I1691" t="inlineStr">
        <is>
          <t>Trader</t>
        </is>
      </c>
      <c r="J1691" t="inlineStr">
        <is>
          <t>Wei Chen</t>
        </is>
      </c>
      <c r="K1691" s="70" t="n">
        <v>1458000</v>
      </c>
      <c r="L1691" s="71" t="n">
        <v>83.05</v>
      </c>
      <c r="M1691" s="71" t="n">
        <v>121086900</v>
      </c>
      <c r="N1691" s="71" t="n">
        <v>0</v>
      </c>
      <c r="O1691" s="71" t="n">
        <v>121086900</v>
      </c>
      <c r="P1691" s="71" t="n">
        <v>26933741.44</v>
      </c>
      <c r="Q1691" s="71" t="n">
        <v>94153158.56</v>
      </c>
      <c r="R1691" t="inlineStr">
        <is>
          <t>Crude</t>
        </is>
      </c>
      <c r="S1691" t="inlineStr">
        <is>
          <t>Yes</t>
        </is>
      </c>
      <c r="T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SA101683</t>
        </is>
      </c>
      <c r="B1692" s="68" t="n">
        <v>45907</v>
      </c>
      <c r="C1692" s="69" t="n">
        <v>2025</v>
      </c>
      <c r="D1692" t="inlineStr">
        <is>
          <t>Sep</t>
        </is>
      </c>
      <c r="E1692" t="inlineStr">
        <is>
          <t>Middle East</t>
        </is>
      </c>
      <c r="F1692" t="inlineStr">
        <is>
          <t>UAE</t>
        </is>
      </c>
      <c r="G1692" t="inlineStr">
        <is>
          <t>Arab Light</t>
        </is>
      </c>
      <c r="H1692" t="inlineStr">
        <is>
          <t>Term contract</t>
        </is>
      </c>
      <c r="I1692" t="inlineStr">
        <is>
          <t>National oil company</t>
        </is>
      </c>
      <c r="J1692" t="inlineStr">
        <is>
          <t>Wei Chen</t>
        </is>
      </c>
      <c r="K1692" s="70" t="n">
        <v>845000</v>
      </c>
      <c r="L1692" s="71" t="n">
        <v>87.61</v>
      </c>
      <c r="M1692" s="71" t="n">
        <v>74030450</v>
      </c>
      <c r="N1692" s="71" t="n">
        <v>0</v>
      </c>
      <c r="O1692" s="71" t="n">
        <v>74030450</v>
      </c>
      <c r="P1692" s="71" t="n">
        <v>15221387.43</v>
      </c>
      <c r="Q1692" s="71" t="n">
        <v>58809062.57</v>
      </c>
      <c r="R1692" t="inlineStr">
        <is>
          <t>Crude</t>
        </is>
      </c>
      <c r="S1692" t="inlineStr">
        <is>
          <t>Yes</t>
        </is>
      </c>
      <c r="T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SA101684</t>
        </is>
      </c>
      <c r="B1693" s="68" t="n">
        <v>45908</v>
      </c>
      <c r="C1693" s="69" t="n">
        <v>2025</v>
      </c>
      <c r="D1693" t="inlineStr">
        <is>
          <t>Sep</t>
        </is>
      </c>
      <c r="E1693" t="inlineStr">
        <is>
          <t>Europe</t>
        </is>
      </c>
      <c r="F1693" t="inlineStr">
        <is>
          <t>Netherlands</t>
        </is>
      </c>
      <c r="G1693" t="inlineStr">
        <is>
          <t>Arab Light</t>
        </is>
      </c>
      <c r="H1693" t="inlineStr">
        <is>
          <t>Term contract</t>
        </is>
      </c>
      <c r="I1693" t="inlineStr">
        <is>
          <t>Trader</t>
        </is>
      </c>
      <c r="J1693" t="inlineStr">
        <is>
          <t>Ruhi Shaikh</t>
        </is>
      </c>
      <c r="K1693" s="70" t="n">
        <v>1024000</v>
      </c>
      <c r="L1693" s="71" t="n">
        <v>84.27</v>
      </c>
      <c r="M1693" s="71" t="n">
        <v>86292480</v>
      </c>
      <c r="N1693" s="71" t="n">
        <v>1725849.6</v>
      </c>
      <c r="O1693" s="71" t="n">
        <v>84566630.40000001</v>
      </c>
      <c r="P1693" s="71" t="n">
        <v>18099929.67</v>
      </c>
      <c r="Q1693" s="71" t="n">
        <v>66466700.73</v>
      </c>
      <c r="R1693" t="inlineStr">
        <is>
          <t>Crude</t>
        </is>
      </c>
      <c r="S1693" t="inlineStr">
        <is>
          <t>Yes</t>
        </is>
      </c>
      <c r="T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SA101685</t>
        </is>
      </c>
      <c r="B1694" s="68" t="n">
        <v>45908</v>
      </c>
      <c r="C1694" s="69" t="n">
        <v>2025</v>
      </c>
      <c r="D1694" t="inlineStr">
        <is>
          <t>Sep</t>
        </is>
      </c>
      <c r="E1694" t="inlineStr">
        <is>
          <t>Asia</t>
        </is>
      </c>
      <c r="F1694" t="inlineStr">
        <is>
          <t>Japan</t>
        </is>
      </c>
      <c r="G1694" t="inlineStr">
        <is>
          <t>Jet fuel</t>
        </is>
      </c>
      <c r="H1694" t="inlineStr">
        <is>
          <t>Term contract</t>
        </is>
      </c>
      <c r="I1694" t="inlineStr">
        <is>
          <t>National oil company</t>
        </is>
      </c>
      <c r="J1694" t="inlineStr">
        <is>
          <t>Shraddha Kulkarni</t>
        </is>
      </c>
      <c r="K1694" s="70" t="n">
        <v>170000</v>
      </c>
      <c r="L1694" s="71" t="n">
        <v>92.66</v>
      </c>
      <c r="M1694" s="71" t="n">
        <v>15752200</v>
      </c>
      <c r="N1694" s="71" t="n">
        <v>157522</v>
      </c>
      <c r="O1694" s="71" t="n">
        <v>15594678</v>
      </c>
      <c r="P1694" s="71" t="n">
        <v>12854836.6</v>
      </c>
      <c r="Q1694" s="71" t="n">
        <v>2739841.4</v>
      </c>
      <c r="R1694" t="inlineStr">
        <is>
          <t>Refined</t>
        </is>
      </c>
      <c r="S1694" t="inlineStr">
        <is>
          <t>Yes</t>
        </is>
      </c>
      <c r="T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SA101686</t>
        </is>
      </c>
      <c r="B1695" s="68" t="n">
        <v>45908</v>
      </c>
      <c r="C1695" s="69" t="n">
        <v>2025</v>
      </c>
      <c r="D1695" t="inlineStr">
        <is>
          <t>Sep</t>
        </is>
      </c>
      <c r="E1695" t="inlineStr">
        <is>
          <t>Europe</t>
        </is>
      </c>
      <c r="F1695" t="inlineStr">
        <is>
          <t>France</t>
        </is>
      </c>
      <c r="G1695" t="inlineStr">
        <is>
          <t>Diesel</t>
        </is>
      </c>
      <c r="H1695" t="inlineStr">
        <is>
          <t>Term contract</t>
        </is>
      </c>
      <c r="I1695" t="inlineStr">
        <is>
          <t>Refiner</t>
        </is>
      </c>
      <c r="J1695" t="inlineStr">
        <is>
          <t>Olivia Brown</t>
        </is>
      </c>
      <c r="K1695" s="70" t="n">
        <v>195000</v>
      </c>
      <c r="L1695" s="71" t="n">
        <v>89.38</v>
      </c>
      <c r="M1695" s="71" t="n">
        <v>17429100</v>
      </c>
      <c r="N1695" s="71" t="n">
        <v>0</v>
      </c>
      <c r="O1695" s="71" t="n">
        <v>17429100</v>
      </c>
      <c r="P1695" s="71" t="n">
        <v>13901575.51</v>
      </c>
      <c r="Q1695" s="71" t="n">
        <v>3527524.49</v>
      </c>
      <c r="R1695" t="inlineStr">
        <is>
          <t>Refined</t>
        </is>
      </c>
      <c r="S1695" t="inlineStr">
        <is>
          <t>Yes</t>
        </is>
      </c>
      <c r="T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SA101687</t>
        </is>
      </c>
      <c r="B1696" s="68" t="n">
        <v>45908</v>
      </c>
      <c r="C1696" s="69" t="n">
        <v>2025</v>
      </c>
      <c r="D1696" t="inlineStr">
        <is>
          <t>Sep</t>
        </is>
      </c>
      <c r="E1696" t="inlineStr">
        <is>
          <t>Middle East</t>
        </is>
      </c>
      <c r="F1696" t="inlineStr">
        <is>
          <t>Saudi Arabia</t>
        </is>
      </c>
      <c r="G1696" t="inlineStr">
        <is>
          <t>Arab Heavy</t>
        </is>
      </c>
      <c r="H1696" t="inlineStr">
        <is>
          <t>Domestic</t>
        </is>
      </c>
      <c r="I1696" t="inlineStr">
        <is>
          <t>Refiner</t>
        </is>
      </c>
      <c r="J1696" t="inlineStr">
        <is>
          <t>Yuki Sato</t>
        </is>
      </c>
      <c r="K1696" s="70" t="n">
        <v>875000</v>
      </c>
      <c r="L1696" s="71" t="n">
        <v>71.93000000000001</v>
      </c>
      <c r="M1696" s="71" t="n">
        <v>62938750</v>
      </c>
      <c r="N1696" s="71" t="n">
        <v>629387.5</v>
      </c>
      <c r="O1696" s="71" t="n">
        <v>62309362.5</v>
      </c>
      <c r="P1696" s="71" t="n">
        <v>15217385.04</v>
      </c>
      <c r="Q1696" s="71" t="n">
        <v>47091977.46</v>
      </c>
      <c r="R1696" t="inlineStr">
        <is>
          <t>Crude</t>
        </is>
      </c>
      <c r="S1696" t="inlineStr">
        <is>
          <t>No</t>
        </is>
      </c>
      <c r="T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SA101688</t>
        </is>
      </c>
      <c r="B1697" s="68" t="n">
        <v>45908</v>
      </c>
      <c r="C1697" s="69" t="n">
        <v>2025</v>
      </c>
      <c r="D1697" t="inlineStr">
        <is>
          <t>Sep</t>
        </is>
      </c>
      <c r="E1697" t="inlineStr">
        <is>
          <t>Middle East</t>
        </is>
      </c>
      <c r="F1697" t="inlineStr">
        <is>
          <t>Saudi Arabia</t>
        </is>
      </c>
      <c r="G1697" t="inlineStr">
        <is>
          <t>Arab Light</t>
        </is>
      </c>
      <c r="H1697" t="inlineStr">
        <is>
          <t>Domestic</t>
        </is>
      </c>
      <c r="I1697" t="inlineStr">
        <is>
          <t>National oil company</t>
        </is>
      </c>
      <c r="J1697" t="inlineStr">
        <is>
          <t>Kofi Mensah</t>
        </is>
      </c>
      <c r="K1697" s="70" t="n">
        <v>492000</v>
      </c>
      <c r="L1697" s="71" t="n">
        <v>77.01000000000001</v>
      </c>
      <c r="M1697" s="71" t="n">
        <v>37888920</v>
      </c>
      <c r="N1697" s="71" t="n">
        <v>0</v>
      </c>
      <c r="O1697" s="71" t="n">
        <v>37888920</v>
      </c>
      <c r="P1697" s="71" t="n">
        <v>9043232.49</v>
      </c>
      <c r="Q1697" s="71" t="n">
        <v>28845687.51</v>
      </c>
      <c r="R1697" t="inlineStr">
        <is>
          <t>Crude</t>
        </is>
      </c>
      <c r="S1697" t="inlineStr">
        <is>
          <t>No</t>
        </is>
      </c>
      <c r="T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SA101689</t>
        </is>
      </c>
      <c r="B1698" s="68" t="n">
        <v>45908</v>
      </c>
      <c r="C1698" s="69" t="n">
        <v>2025</v>
      </c>
      <c r="D1698" t="inlineStr">
        <is>
          <t>Sep</t>
        </is>
      </c>
      <c r="E1698" t="inlineStr">
        <is>
          <t>Middle East</t>
        </is>
      </c>
      <c r="F1698" t="inlineStr">
        <is>
          <t>UAE</t>
        </is>
      </c>
      <c r="G1698" t="inlineStr">
        <is>
          <t>Gasoline</t>
        </is>
      </c>
      <c r="H1698" t="inlineStr">
        <is>
          <t>Term contract</t>
        </is>
      </c>
      <c r="I1698" t="inlineStr">
        <is>
          <t>Refiner</t>
        </is>
      </c>
      <c r="J1698" t="inlineStr">
        <is>
          <t>Mei Lin</t>
        </is>
      </c>
      <c r="K1698" s="70" t="n">
        <v>419000</v>
      </c>
      <c r="L1698" s="71" t="n">
        <v>92.34999999999999</v>
      </c>
      <c r="M1698" s="71" t="n">
        <v>38694650</v>
      </c>
      <c r="N1698" s="71" t="n">
        <v>386946.5</v>
      </c>
      <c r="O1698" s="71" t="n">
        <v>38307703.5</v>
      </c>
      <c r="P1698" s="71" t="n">
        <v>28788486.64</v>
      </c>
      <c r="Q1698" s="71" t="n">
        <v>9519216.859999999</v>
      </c>
      <c r="R1698" t="inlineStr">
        <is>
          <t>Refined</t>
        </is>
      </c>
      <c r="S1698" t="inlineStr">
        <is>
          <t>Yes</t>
        </is>
      </c>
      <c r="T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SA101690</t>
        </is>
      </c>
      <c r="B1699" s="68" t="n">
        <v>45909</v>
      </c>
      <c r="C1699" s="69" t="n">
        <v>2025</v>
      </c>
      <c r="D1699" t="inlineStr">
        <is>
          <t>Sep</t>
        </is>
      </c>
      <c r="E1699" t="inlineStr">
        <is>
          <t>Asia</t>
        </is>
      </c>
      <c r="F1699" t="inlineStr">
        <is>
          <t>Japan</t>
        </is>
      </c>
      <c r="G1699" t="inlineStr">
        <is>
          <t>Gasoline</t>
        </is>
      </c>
      <c r="H1699" t="inlineStr">
        <is>
          <t>Term contract</t>
        </is>
      </c>
      <c r="I1699" t="inlineStr">
        <is>
          <t>Trader</t>
        </is>
      </c>
      <c r="J1699" t="inlineStr">
        <is>
          <t>Ruhi Shaikh</t>
        </is>
      </c>
      <c r="K1699" s="70" t="n">
        <v>510000</v>
      </c>
      <c r="L1699" s="71" t="n">
        <v>89.51000000000001</v>
      </c>
      <c r="M1699" s="71" t="n">
        <v>45650100</v>
      </c>
      <c r="N1699" s="71" t="n">
        <v>0</v>
      </c>
      <c r="O1699" s="71" t="n">
        <v>45650100</v>
      </c>
      <c r="P1699" s="71" t="n">
        <v>36117213.42</v>
      </c>
      <c r="Q1699" s="71" t="n">
        <v>9532886.58</v>
      </c>
      <c r="R1699" t="inlineStr">
        <is>
          <t>Refined</t>
        </is>
      </c>
      <c r="S1699" t="inlineStr">
        <is>
          <t>Yes</t>
        </is>
      </c>
      <c r="T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SA101691</t>
        </is>
      </c>
      <c r="B1700" s="68" t="n">
        <v>45909</v>
      </c>
      <c r="C1700" s="69" t="n">
        <v>2025</v>
      </c>
      <c r="D1700" t="inlineStr">
        <is>
          <t>Sep</t>
        </is>
      </c>
      <c r="E1700" t="inlineStr">
        <is>
          <t>Asia</t>
        </is>
      </c>
      <c r="F1700" t="inlineStr">
        <is>
          <t>China</t>
        </is>
      </c>
      <c r="G1700" t="inlineStr">
        <is>
          <t>Arab Light</t>
        </is>
      </c>
      <c r="H1700" t="inlineStr">
        <is>
          <t>Term contract</t>
        </is>
      </c>
      <c r="I1700" t="inlineStr">
        <is>
          <t>Refiner</t>
        </is>
      </c>
      <c r="J1700" t="inlineStr">
        <is>
          <t>Priya Nair</t>
        </is>
      </c>
      <c r="K1700" s="70" t="n">
        <v>1123000</v>
      </c>
      <c r="L1700" s="71" t="n">
        <v>83</v>
      </c>
      <c r="M1700" s="71" t="n">
        <v>93209000</v>
      </c>
      <c r="N1700" s="71" t="n">
        <v>0</v>
      </c>
      <c r="O1700" s="71" t="n">
        <v>93209000</v>
      </c>
      <c r="P1700" s="71" t="n">
        <v>20274551.34</v>
      </c>
      <c r="Q1700" s="71" t="n">
        <v>72934448.66</v>
      </c>
      <c r="R1700" t="inlineStr">
        <is>
          <t>Crude</t>
        </is>
      </c>
      <c r="S1700" t="inlineStr">
        <is>
          <t>Yes</t>
        </is>
      </c>
      <c r="T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SA101692</t>
        </is>
      </c>
      <c r="B1701" s="68" t="n">
        <v>45909</v>
      </c>
      <c r="C1701" s="69" t="n">
        <v>2025</v>
      </c>
      <c r="D1701" t="inlineStr">
        <is>
          <t>Sep</t>
        </is>
      </c>
      <c r="E1701" t="inlineStr">
        <is>
          <t>Middle East</t>
        </is>
      </c>
      <c r="F1701" t="inlineStr">
        <is>
          <t>Saudi Arabia</t>
        </is>
      </c>
      <c r="G1701" t="inlineStr">
        <is>
          <t>Arab Medium</t>
        </is>
      </c>
      <c r="H1701" t="inlineStr">
        <is>
          <t>Domestic</t>
        </is>
      </c>
      <c r="I1701" t="inlineStr">
        <is>
          <t>National oil company</t>
        </is>
      </c>
      <c r="J1701" t="inlineStr">
        <is>
          <t>Fatima Al-Saud</t>
        </is>
      </c>
      <c r="K1701" s="70" t="n">
        <v>1729000</v>
      </c>
      <c r="L1701" s="71" t="n">
        <v>84.90000000000001</v>
      </c>
      <c r="M1701" s="71" t="n">
        <v>146792100</v>
      </c>
      <c r="N1701" s="71" t="n">
        <v>0</v>
      </c>
      <c r="O1701" s="71" t="n">
        <v>146792100</v>
      </c>
      <c r="P1701" s="71" t="n">
        <v>31562485.03</v>
      </c>
      <c r="Q1701" s="71" t="n">
        <v>115229614.97</v>
      </c>
      <c r="R1701" t="inlineStr">
        <is>
          <t>Crude</t>
        </is>
      </c>
      <c r="S1701" t="inlineStr">
        <is>
          <t>No</t>
        </is>
      </c>
      <c r="T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SA101693</t>
        </is>
      </c>
      <c r="B1702" s="68" t="n">
        <v>45909</v>
      </c>
      <c r="C1702" s="69" t="n">
        <v>2025</v>
      </c>
      <c r="D1702" t="inlineStr">
        <is>
          <t>Sep</t>
        </is>
      </c>
      <c r="E1702" t="inlineStr">
        <is>
          <t>Asia</t>
        </is>
      </c>
      <c r="F1702" t="inlineStr">
        <is>
          <t>Japan</t>
        </is>
      </c>
      <c r="G1702" t="inlineStr">
        <is>
          <t>Gasoline</t>
        </is>
      </c>
      <c r="H1702" t="inlineStr">
        <is>
          <t>Term contract</t>
        </is>
      </c>
      <c r="I1702" t="inlineStr">
        <is>
          <t>National oil company</t>
        </is>
      </c>
      <c r="J1702" t="inlineStr">
        <is>
          <t>Olivia Brown</t>
        </is>
      </c>
      <c r="K1702" s="70" t="n">
        <v>98000</v>
      </c>
      <c r="L1702" s="71" t="n">
        <v>88.3</v>
      </c>
      <c r="M1702" s="71" t="n">
        <v>8653400</v>
      </c>
      <c r="N1702" s="71" t="n">
        <v>0</v>
      </c>
      <c r="O1702" s="71" t="n">
        <v>8653400</v>
      </c>
      <c r="P1702" s="71" t="n">
        <v>6746873.67</v>
      </c>
      <c r="Q1702" s="71" t="n">
        <v>1906526.33</v>
      </c>
      <c r="R1702" t="inlineStr">
        <is>
          <t>Refined</t>
        </is>
      </c>
      <c r="S1702" t="inlineStr">
        <is>
          <t>Yes</t>
        </is>
      </c>
      <c r="T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SA101694</t>
        </is>
      </c>
      <c r="B1703" s="68" t="n">
        <v>45909</v>
      </c>
      <c r="C1703" s="69" t="n">
        <v>2025</v>
      </c>
      <c r="D1703" t="inlineStr">
        <is>
          <t>Sep</t>
        </is>
      </c>
      <c r="E1703" t="inlineStr">
        <is>
          <t>Asia</t>
        </is>
      </c>
      <c r="F1703" t="inlineStr">
        <is>
          <t>Japan</t>
        </is>
      </c>
      <c r="G1703" t="inlineStr">
        <is>
          <t>Arab Medium</t>
        </is>
      </c>
      <c r="H1703" t="inlineStr">
        <is>
          <t>Term contract</t>
        </is>
      </c>
      <c r="I1703" t="inlineStr">
        <is>
          <t>National oil company</t>
        </is>
      </c>
      <c r="J1703" t="inlineStr">
        <is>
          <t>Hiroshi Tanaka</t>
        </is>
      </c>
      <c r="K1703" s="70" t="n">
        <v>1182000</v>
      </c>
      <c r="L1703" s="71" t="n">
        <v>87.59</v>
      </c>
      <c r="M1703" s="71" t="n">
        <v>103531380</v>
      </c>
      <c r="N1703" s="71" t="n">
        <v>2070627.6</v>
      </c>
      <c r="O1703" s="71" t="n">
        <v>101460752.4</v>
      </c>
      <c r="P1703" s="71" t="n">
        <v>20595227.92</v>
      </c>
      <c r="Q1703" s="71" t="n">
        <v>80865524.48</v>
      </c>
      <c r="R1703" t="inlineStr">
        <is>
          <t>Crude</t>
        </is>
      </c>
      <c r="S1703" t="inlineStr">
        <is>
          <t>Yes</t>
        </is>
      </c>
      <c r="T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SA101695</t>
        </is>
      </c>
      <c r="B1704" s="68" t="n">
        <v>45909</v>
      </c>
      <c r="C1704" s="69" t="n">
        <v>2025</v>
      </c>
      <c r="D1704" t="inlineStr">
        <is>
          <t>Sep</t>
        </is>
      </c>
      <c r="E1704" t="inlineStr">
        <is>
          <t>Asia</t>
        </is>
      </c>
      <c r="F1704" t="inlineStr">
        <is>
          <t>China</t>
        </is>
      </c>
      <c r="G1704" t="inlineStr">
        <is>
          <t>Gasoline</t>
        </is>
      </c>
      <c r="H1704" t="inlineStr">
        <is>
          <t>Spot</t>
        </is>
      </c>
      <c r="I1704" t="inlineStr">
        <is>
          <t>Refiner</t>
        </is>
      </c>
      <c r="J1704" t="inlineStr">
        <is>
          <t>Yuki Sato</t>
        </is>
      </c>
      <c r="K1704" s="70" t="n">
        <v>510000</v>
      </c>
      <c r="L1704" s="71" t="n">
        <v>88.61</v>
      </c>
      <c r="M1704" s="71" t="n">
        <v>45191100</v>
      </c>
      <c r="N1704" s="71" t="n">
        <v>0</v>
      </c>
      <c r="O1704" s="71" t="n">
        <v>45191100</v>
      </c>
      <c r="P1704" s="71" t="n">
        <v>36485751.24</v>
      </c>
      <c r="Q1704" s="71" t="n">
        <v>8705348.76</v>
      </c>
      <c r="R1704" t="inlineStr">
        <is>
          <t>Refined</t>
        </is>
      </c>
      <c r="S1704" t="inlineStr">
        <is>
          <t>Yes</t>
        </is>
      </c>
      <c r="T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SA101696</t>
        </is>
      </c>
      <c r="B1705" s="68" t="n">
        <v>45909</v>
      </c>
      <c r="C1705" s="69" t="n">
        <v>2025</v>
      </c>
      <c r="D1705" t="inlineStr">
        <is>
          <t>Sep</t>
        </is>
      </c>
      <c r="E1705" t="inlineStr">
        <is>
          <t>Asia</t>
        </is>
      </c>
      <c r="F1705" t="inlineStr">
        <is>
          <t>China</t>
        </is>
      </c>
      <c r="G1705" t="inlineStr">
        <is>
          <t>Arab Light</t>
        </is>
      </c>
      <c r="H1705" t="inlineStr">
        <is>
          <t>Spot</t>
        </is>
      </c>
      <c r="I1705" t="inlineStr">
        <is>
          <t>Trader</t>
        </is>
      </c>
      <c r="J1705" t="inlineStr">
        <is>
          <t>Aisha Bello</t>
        </is>
      </c>
      <c r="K1705" s="70" t="n">
        <v>1970000</v>
      </c>
      <c r="L1705" s="71" t="n">
        <v>83.54000000000001</v>
      </c>
      <c r="M1705" s="71" t="n">
        <v>164573800</v>
      </c>
      <c r="N1705" s="71" t="n">
        <v>3291476</v>
      </c>
      <c r="O1705" s="71" t="n">
        <v>161282324</v>
      </c>
      <c r="P1705" s="71" t="n">
        <v>34428345.55</v>
      </c>
      <c r="Q1705" s="71" t="n">
        <v>126853978.45</v>
      </c>
      <c r="R1705" t="inlineStr">
        <is>
          <t>Crude</t>
        </is>
      </c>
      <c r="S1705" t="inlineStr">
        <is>
          <t>Yes</t>
        </is>
      </c>
      <c r="T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SA101697</t>
        </is>
      </c>
      <c r="B1706" s="68" t="n">
        <v>45909</v>
      </c>
      <c r="C1706" s="69" t="n">
        <v>2025</v>
      </c>
      <c r="D1706" t="inlineStr">
        <is>
          <t>Sep</t>
        </is>
      </c>
      <c r="E1706" t="inlineStr">
        <is>
          <t>Asia</t>
        </is>
      </c>
      <c r="F1706" t="inlineStr">
        <is>
          <t>Japan</t>
        </is>
      </c>
      <c r="G1706" t="inlineStr">
        <is>
          <t>Arab Heavy</t>
        </is>
      </c>
      <c r="H1706" t="inlineStr">
        <is>
          <t>Term contract</t>
        </is>
      </c>
      <c r="I1706" t="inlineStr">
        <is>
          <t>National oil company</t>
        </is>
      </c>
      <c r="J1706" t="inlineStr">
        <is>
          <t>Lucas Martin</t>
        </is>
      </c>
      <c r="K1706" s="70" t="n">
        <v>1597000</v>
      </c>
      <c r="L1706" s="71" t="n">
        <v>77.98999999999999</v>
      </c>
      <c r="M1706" s="71" t="n">
        <v>124550030</v>
      </c>
      <c r="N1706" s="71" t="n">
        <v>0</v>
      </c>
      <c r="O1706" s="71" t="n">
        <v>124550030</v>
      </c>
      <c r="P1706" s="71" t="n">
        <v>27664472.77</v>
      </c>
      <c r="Q1706" s="71" t="n">
        <v>96885557.23</v>
      </c>
      <c r="R1706" t="inlineStr">
        <is>
          <t>Crude</t>
        </is>
      </c>
      <c r="S1706" t="inlineStr">
        <is>
          <t>Yes</t>
        </is>
      </c>
      <c r="T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SA101698</t>
        </is>
      </c>
      <c r="B1707" s="68" t="n">
        <v>45910</v>
      </c>
      <c r="C1707" s="69" t="n">
        <v>2025</v>
      </c>
      <c r="D1707" t="inlineStr">
        <is>
          <t>Sep</t>
        </is>
      </c>
      <c r="E1707" t="inlineStr">
        <is>
          <t>Asia</t>
        </is>
      </c>
      <c r="F1707" t="inlineStr">
        <is>
          <t>South Korea</t>
        </is>
      </c>
      <c r="G1707" t="inlineStr">
        <is>
          <t>Arab Light</t>
        </is>
      </c>
      <c r="H1707" t="inlineStr">
        <is>
          <t>Term contract</t>
        </is>
      </c>
      <c r="I1707" t="inlineStr">
        <is>
          <t>National oil company</t>
        </is>
      </c>
      <c r="J1707" t="inlineStr">
        <is>
          <t>Olivia Brown</t>
        </is>
      </c>
      <c r="K1707" s="70" t="n">
        <v>519000</v>
      </c>
      <c r="L1707" s="71" t="n">
        <v>77.52</v>
      </c>
      <c r="M1707" s="71" t="n">
        <v>40232880</v>
      </c>
      <c r="N1707" s="71" t="n">
        <v>0</v>
      </c>
      <c r="O1707" s="71" t="n">
        <v>40232880</v>
      </c>
      <c r="P1707" s="71" t="n">
        <v>9286171.09</v>
      </c>
      <c r="Q1707" s="71" t="n">
        <v>30946708.91</v>
      </c>
      <c r="R1707" t="inlineStr">
        <is>
          <t>Crude</t>
        </is>
      </c>
      <c r="S1707" t="inlineStr">
        <is>
          <t>Yes</t>
        </is>
      </c>
      <c r="T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SA101699</t>
        </is>
      </c>
      <c r="B1708" s="68" t="n">
        <v>45910</v>
      </c>
      <c r="C1708" s="69" t="n">
        <v>2025</v>
      </c>
      <c r="D1708" t="inlineStr">
        <is>
          <t>Sep</t>
        </is>
      </c>
      <c r="E1708" t="inlineStr">
        <is>
          <t>Middle East</t>
        </is>
      </c>
      <c r="F1708" t="inlineStr">
        <is>
          <t>Bahrain</t>
        </is>
      </c>
      <c r="G1708" t="inlineStr">
        <is>
          <t>Arab Extra Light</t>
        </is>
      </c>
      <c r="H1708" t="inlineStr">
        <is>
          <t>Term contract</t>
        </is>
      </c>
      <c r="I1708" t="inlineStr">
        <is>
          <t>Trader</t>
        </is>
      </c>
      <c r="J1708" t="inlineStr">
        <is>
          <t>Fatima Al-Saud</t>
        </is>
      </c>
      <c r="K1708" s="70" t="n">
        <v>306000</v>
      </c>
      <c r="L1708" s="71" t="n">
        <v>78.84</v>
      </c>
      <c r="M1708" s="71" t="n">
        <v>24125040</v>
      </c>
      <c r="N1708" s="71" t="n">
        <v>241250.4</v>
      </c>
      <c r="O1708" s="71" t="n">
        <v>23883789.6</v>
      </c>
      <c r="P1708" s="71" t="n">
        <v>5649633.22</v>
      </c>
      <c r="Q1708" s="71" t="n">
        <v>18234156.38</v>
      </c>
      <c r="R1708" t="inlineStr">
        <is>
          <t>Crude</t>
        </is>
      </c>
      <c r="S1708" t="inlineStr">
        <is>
          <t>Yes</t>
        </is>
      </c>
      <c r="T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SA101700</t>
        </is>
      </c>
      <c r="B1709" s="68" t="n">
        <v>45910</v>
      </c>
      <c r="C1709" s="69" t="n">
        <v>2025</v>
      </c>
      <c r="D1709" t="inlineStr">
        <is>
          <t>Sep</t>
        </is>
      </c>
      <c r="E1709" t="inlineStr">
        <is>
          <t>North America</t>
        </is>
      </c>
      <c r="F1709" t="inlineStr">
        <is>
          <t>USA</t>
        </is>
      </c>
      <c r="G1709" t="inlineStr">
        <is>
          <t>Diesel</t>
        </is>
      </c>
      <c r="H1709" t="inlineStr">
        <is>
          <t>Term contract</t>
        </is>
      </c>
      <c r="I1709" t="inlineStr">
        <is>
          <t>Refiner</t>
        </is>
      </c>
      <c r="J1709" t="inlineStr">
        <is>
          <t>Mei Lin</t>
        </is>
      </c>
      <c r="K1709" s="70" t="n">
        <v>116000</v>
      </c>
      <c r="L1709" s="71" t="n">
        <v>107.15</v>
      </c>
      <c r="M1709" s="71" t="n">
        <v>12429400</v>
      </c>
      <c r="N1709" s="71" t="n">
        <v>124294</v>
      </c>
      <c r="O1709" s="71" t="n">
        <v>12305106</v>
      </c>
      <c r="P1709" s="71" t="n">
        <v>7892399.39</v>
      </c>
      <c r="Q1709" s="71" t="n">
        <v>4412706.61</v>
      </c>
      <c r="R1709" t="inlineStr">
        <is>
          <t>Refined</t>
        </is>
      </c>
      <c r="S1709" t="inlineStr">
        <is>
          <t>Yes</t>
        </is>
      </c>
      <c r="T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SA101701</t>
        </is>
      </c>
      <c r="B1710" s="68" t="n">
        <v>45910</v>
      </c>
      <c r="C1710" s="69" t="n">
        <v>2025</v>
      </c>
      <c r="D1710" t="inlineStr">
        <is>
          <t>Sep</t>
        </is>
      </c>
      <c r="E1710" t="inlineStr">
        <is>
          <t>Asia</t>
        </is>
      </c>
      <c r="F1710" t="inlineStr">
        <is>
          <t>South Korea</t>
        </is>
      </c>
      <c r="G1710" t="inlineStr">
        <is>
          <t>Arab Medium</t>
        </is>
      </c>
      <c r="H1710" t="inlineStr">
        <is>
          <t>Spot</t>
        </is>
      </c>
      <c r="I1710" t="inlineStr">
        <is>
          <t>Refiner</t>
        </is>
      </c>
      <c r="J1710" t="inlineStr">
        <is>
          <t>Omar Haddad</t>
        </is>
      </c>
      <c r="K1710" s="70" t="n">
        <v>378000</v>
      </c>
      <c r="L1710" s="71" t="n">
        <v>82.54000000000001</v>
      </c>
      <c r="M1710" s="71" t="n">
        <v>31200120</v>
      </c>
      <c r="N1710" s="71" t="n">
        <v>624002.4</v>
      </c>
      <c r="O1710" s="71" t="n">
        <v>30576117.6</v>
      </c>
      <c r="P1710" s="71" t="n">
        <v>6681064.12</v>
      </c>
      <c r="Q1710" s="71" t="n">
        <v>23895053.48</v>
      </c>
      <c r="R1710" t="inlineStr">
        <is>
          <t>Crude</t>
        </is>
      </c>
      <c r="S1710" t="inlineStr">
        <is>
          <t>Yes</t>
        </is>
      </c>
      <c r="T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SA101702</t>
        </is>
      </c>
      <c r="B1711" s="68" t="n">
        <v>45910</v>
      </c>
      <c r="C1711" s="69" t="n">
        <v>2025</v>
      </c>
      <c r="D1711" t="inlineStr">
        <is>
          <t>Sep</t>
        </is>
      </c>
      <c r="E1711" t="inlineStr">
        <is>
          <t>Asia</t>
        </is>
      </c>
      <c r="F1711" t="inlineStr">
        <is>
          <t>India</t>
        </is>
      </c>
      <c r="G1711" t="inlineStr">
        <is>
          <t>Arab Light</t>
        </is>
      </c>
      <c r="H1711" t="inlineStr">
        <is>
          <t>Term contract</t>
        </is>
      </c>
      <c r="I1711" t="inlineStr">
        <is>
          <t>Trader</t>
        </is>
      </c>
      <c r="J1711" t="inlineStr">
        <is>
          <t>Priya Nair</t>
        </is>
      </c>
      <c r="K1711" s="70" t="n">
        <v>745000</v>
      </c>
      <c r="L1711" s="71" t="n">
        <v>89.45</v>
      </c>
      <c r="M1711" s="71" t="n">
        <v>66640250</v>
      </c>
      <c r="N1711" s="71" t="n">
        <v>0</v>
      </c>
      <c r="O1711" s="71" t="n">
        <v>66640250</v>
      </c>
      <c r="P1711" s="71" t="n">
        <v>13933325.11</v>
      </c>
      <c r="Q1711" s="71" t="n">
        <v>52706924.89</v>
      </c>
      <c r="R1711" t="inlineStr">
        <is>
          <t>Crude</t>
        </is>
      </c>
      <c r="S1711" t="inlineStr">
        <is>
          <t>Yes</t>
        </is>
      </c>
      <c r="T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SA101703</t>
        </is>
      </c>
      <c r="B1712" s="68" t="n">
        <v>45910</v>
      </c>
      <c r="C1712" s="69" t="n">
        <v>2025</v>
      </c>
      <c r="D1712" t="inlineStr">
        <is>
          <t>Sep</t>
        </is>
      </c>
      <c r="E1712" t="inlineStr">
        <is>
          <t>Europe</t>
        </is>
      </c>
      <c r="F1712" t="inlineStr">
        <is>
          <t>Italy</t>
        </is>
      </c>
      <c r="G1712" t="inlineStr">
        <is>
          <t>Arab Heavy</t>
        </is>
      </c>
      <c r="H1712" t="inlineStr">
        <is>
          <t>Spot</t>
        </is>
      </c>
      <c r="I1712" t="inlineStr">
        <is>
          <t>Refiner</t>
        </is>
      </c>
      <c r="J1712" t="inlineStr">
        <is>
          <t>Sophie Müller</t>
        </is>
      </c>
      <c r="K1712" s="70" t="n">
        <v>1112000</v>
      </c>
      <c r="L1712" s="71" t="n">
        <v>84.01000000000001</v>
      </c>
      <c r="M1712" s="71" t="n">
        <v>93419120</v>
      </c>
      <c r="N1712" s="71" t="n">
        <v>0</v>
      </c>
      <c r="O1712" s="71" t="n">
        <v>93419120</v>
      </c>
      <c r="P1712" s="71" t="n">
        <v>20421019.72</v>
      </c>
      <c r="Q1712" s="71" t="n">
        <v>72998100.28</v>
      </c>
      <c r="R1712" t="inlineStr">
        <is>
          <t>Crude</t>
        </is>
      </c>
      <c r="S1712" t="inlineStr">
        <is>
          <t>Yes</t>
        </is>
      </c>
      <c r="T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SA101704</t>
        </is>
      </c>
      <c r="B1713" s="68" t="n">
        <v>45910</v>
      </c>
      <c r="C1713" s="69" t="n">
        <v>2025</v>
      </c>
      <c r="D1713" t="inlineStr">
        <is>
          <t>Sep</t>
        </is>
      </c>
      <c r="E1713" t="inlineStr">
        <is>
          <t>Asia</t>
        </is>
      </c>
      <c r="F1713" t="inlineStr">
        <is>
          <t>South Korea</t>
        </is>
      </c>
      <c r="G1713" t="inlineStr">
        <is>
          <t>Diesel</t>
        </is>
      </c>
      <c r="H1713" t="inlineStr">
        <is>
          <t>Term contract</t>
        </is>
      </c>
      <c r="I1713" t="inlineStr">
        <is>
          <t>Trader</t>
        </is>
      </c>
      <c r="J1713" t="inlineStr">
        <is>
          <t>Ravindra Patil</t>
        </is>
      </c>
      <c r="K1713" s="70" t="n">
        <v>261000</v>
      </c>
      <c r="L1713" s="71" t="n">
        <v>99.95</v>
      </c>
      <c r="M1713" s="71" t="n">
        <v>26086950</v>
      </c>
      <c r="N1713" s="71" t="n">
        <v>521739</v>
      </c>
      <c r="O1713" s="71" t="n">
        <v>25565211</v>
      </c>
      <c r="P1713" s="71" t="n">
        <v>17986777.88</v>
      </c>
      <c r="Q1713" s="71" t="n">
        <v>7578433.12</v>
      </c>
      <c r="R1713" t="inlineStr">
        <is>
          <t>Refined</t>
        </is>
      </c>
      <c r="S1713" t="inlineStr">
        <is>
          <t>Yes</t>
        </is>
      </c>
      <c r="T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SA101705</t>
        </is>
      </c>
      <c r="B1714" s="68" t="n">
        <v>45910</v>
      </c>
      <c r="C1714" s="69" t="n">
        <v>2025</v>
      </c>
      <c r="D1714" t="inlineStr">
        <is>
          <t>Sep</t>
        </is>
      </c>
      <c r="E1714" t="inlineStr">
        <is>
          <t>Middle East</t>
        </is>
      </c>
      <c r="F1714" t="inlineStr">
        <is>
          <t>Bahrain</t>
        </is>
      </c>
      <c r="G1714" t="inlineStr">
        <is>
          <t>Gasoline</t>
        </is>
      </c>
      <c r="H1714" t="inlineStr">
        <is>
          <t>Term contract</t>
        </is>
      </c>
      <c r="I1714" t="inlineStr">
        <is>
          <t>Refiner</t>
        </is>
      </c>
      <c r="J1714" t="inlineStr">
        <is>
          <t>Yuki Sato</t>
        </is>
      </c>
      <c r="K1714" s="70" t="n">
        <v>368000</v>
      </c>
      <c r="L1714" s="71" t="n">
        <v>90.84999999999999</v>
      </c>
      <c r="M1714" s="71" t="n">
        <v>33432800</v>
      </c>
      <c r="N1714" s="71" t="n">
        <v>0</v>
      </c>
      <c r="O1714" s="71" t="n">
        <v>33432800</v>
      </c>
      <c r="P1714" s="71" t="n">
        <v>25107497.58</v>
      </c>
      <c r="Q1714" s="71" t="n">
        <v>8325302.42</v>
      </c>
      <c r="R1714" t="inlineStr">
        <is>
          <t>Refined</t>
        </is>
      </c>
      <c r="S1714" t="inlineStr">
        <is>
          <t>Yes</t>
        </is>
      </c>
      <c r="T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SA101706</t>
        </is>
      </c>
      <c r="B1715" s="68" t="n">
        <v>45910</v>
      </c>
      <c r="C1715" s="69" t="n">
        <v>2025</v>
      </c>
      <c r="D1715" t="inlineStr">
        <is>
          <t>Sep</t>
        </is>
      </c>
      <c r="E1715" t="inlineStr">
        <is>
          <t>Middle East</t>
        </is>
      </c>
      <c r="F1715" t="inlineStr">
        <is>
          <t>Bahrain</t>
        </is>
      </c>
      <c r="G1715" t="inlineStr">
        <is>
          <t>Arab Light</t>
        </is>
      </c>
      <c r="H1715" t="inlineStr">
        <is>
          <t>Term contract</t>
        </is>
      </c>
      <c r="I1715" t="inlineStr">
        <is>
          <t>Trader</t>
        </is>
      </c>
      <c r="J1715" t="inlineStr">
        <is>
          <t>Aisha Bello</t>
        </is>
      </c>
      <c r="K1715" s="70" t="n">
        <v>557000</v>
      </c>
      <c r="L1715" s="71" t="n">
        <v>86.98999999999999</v>
      </c>
      <c r="M1715" s="71" t="n">
        <v>48453430</v>
      </c>
      <c r="N1715" s="71" t="n">
        <v>484534.3</v>
      </c>
      <c r="O1715" s="71" t="n">
        <v>47968895.7</v>
      </c>
      <c r="P1715" s="71" t="n">
        <v>10247545.6</v>
      </c>
      <c r="Q1715" s="71" t="n">
        <v>37721350.1</v>
      </c>
      <c r="R1715" t="inlineStr">
        <is>
          <t>Crude</t>
        </is>
      </c>
      <c r="S1715" t="inlineStr">
        <is>
          <t>Yes</t>
        </is>
      </c>
      <c r="T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SA101707</t>
        </is>
      </c>
      <c r="B1716" s="68" t="n">
        <v>45911</v>
      </c>
      <c r="C1716" s="69" t="n">
        <v>2025</v>
      </c>
      <c r="D1716" t="inlineStr">
        <is>
          <t>Sep</t>
        </is>
      </c>
      <c r="E1716" t="inlineStr">
        <is>
          <t>Middle East</t>
        </is>
      </c>
      <c r="F1716" t="inlineStr">
        <is>
          <t>UAE</t>
        </is>
      </c>
      <c r="G1716" t="inlineStr">
        <is>
          <t>Diesel</t>
        </is>
      </c>
      <c r="H1716" t="inlineStr">
        <is>
          <t>Term contract</t>
        </is>
      </c>
      <c r="I1716" t="inlineStr">
        <is>
          <t>National oil company</t>
        </is>
      </c>
      <c r="J1716" t="inlineStr">
        <is>
          <t>Noah Smith</t>
        </is>
      </c>
      <c r="K1716" s="70" t="n">
        <v>107000</v>
      </c>
      <c r="L1716" s="71" t="n">
        <v>93.44</v>
      </c>
      <c r="M1716" s="71" t="n">
        <v>9998080</v>
      </c>
      <c r="N1716" s="71" t="n">
        <v>0</v>
      </c>
      <c r="O1716" s="71" t="n">
        <v>9998080</v>
      </c>
      <c r="P1716" s="71" t="n">
        <v>7550293.5</v>
      </c>
      <c r="Q1716" s="71" t="n">
        <v>2447786.5</v>
      </c>
      <c r="R1716" t="inlineStr">
        <is>
          <t>Refined</t>
        </is>
      </c>
      <c r="S1716" t="inlineStr">
        <is>
          <t>Yes</t>
        </is>
      </c>
      <c r="T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SA101708</t>
        </is>
      </c>
      <c r="B1717" s="68" t="n">
        <v>45911</v>
      </c>
      <c r="C1717" s="69" t="n">
        <v>2025</v>
      </c>
      <c r="D1717" t="inlineStr">
        <is>
          <t>Sep</t>
        </is>
      </c>
      <c r="E1717" t="inlineStr">
        <is>
          <t>North America</t>
        </is>
      </c>
      <c r="F1717" t="inlineStr">
        <is>
          <t>USA</t>
        </is>
      </c>
      <c r="G1717" t="inlineStr">
        <is>
          <t>Gasoline</t>
        </is>
      </c>
      <c r="H1717" t="inlineStr">
        <is>
          <t>Term contract</t>
        </is>
      </c>
      <c r="I1717" t="inlineStr">
        <is>
          <t>National oil company</t>
        </is>
      </c>
      <c r="J1717" t="inlineStr">
        <is>
          <t>Amir Khan</t>
        </is>
      </c>
      <c r="K1717" s="70" t="n">
        <v>287000</v>
      </c>
      <c r="L1717" s="71" t="n">
        <v>97.53</v>
      </c>
      <c r="M1717" s="71" t="n">
        <v>27991110</v>
      </c>
      <c r="N1717" s="71" t="n">
        <v>559822.2</v>
      </c>
      <c r="O1717" s="71" t="n">
        <v>27431287.8</v>
      </c>
      <c r="P1717" s="71" t="n">
        <v>19671402.74</v>
      </c>
      <c r="Q1717" s="71" t="n">
        <v>7759885.06</v>
      </c>
      <c r="R1717" t="inlineStr">
        <is>
          <t>Refined</t>
        </is>
      </c>
      <c r="S1717" t="inlineStr">
        <is>
          <t>Yes</t>
        </is>
      </c>
      <c r="T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SA101709</t>
        </is>
      </c>
      <c r="B1718" s="68" t="n">
        <v>45911</v>
      </c>
      <c r="C1718" s="69" t="n">
        <v>2025</v>
      </c>
      <c r="D1718" t="inlineStr">
        <is>
          <t>Sep</t>
        </is>
      </c>
      <c r="E1718" t="inlineStr">
        <is>
          <t>Middle East</t>
        </is>
      </c>
      <c r="F1718" t="inlineStr">
        <is>
          <t>Saudi Arabia</t>
        </is>
      </c>
      <c r="G1718" t="inlineStr">
        <is>
          <t>Arab Extra Light</t>
        </is>
      </c>
      <c r="H1718" t="inlineStr">
        <is>
          <t>Domestic</t>
        </is>
      </c>
      <c r="I1718" t="inlineStr">
        <is>
          <t>National oil company</t>
        </is>
      </c>
      <c r="J1718" t="inlineStr">
        <is>
          <t>Fatima Al-Saud</t>
        </is>
      </c>
      <c r="K1718" s="70" t="n">
        <v>1246000</v>
      </c>
      <c r="L1718" s="71" t="n">
        <v>88.68000000000001</v>
      </c>
      <c r="M1718" s="71" t="n">
        <v>110495280</v>
      </c>
      <c r="N1718" s="71" t="n">
        <v>0</v>
      </c>
      <c r="O1718" s="71" t="n">
        <v>110495280</v>
      </c>
      <c r="P1718" s="71" t="n">
        <v>23780646.44</v>
      </c>
      <c r="Q1718" s="71" t="n">
        <v>86714633.56</v>
      </c>
      <c r="R1718" t="inlineStr">
        <is>
          <t>Crude</t>
        </is>
      </c>
      <c r="S1718" t="inlineStr">
        <is>
          <t>No</t>
        </is>
      </c>
      <c r="T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SA101710</t>
        </is>
      </c>
      <c r="B1719" s="68" t="n">
        <v>45911</v>
      </c>
      <c r="C1719" s="69" t="n">
        <v>2025</v>
      </c>
      <c r="D1719" t="inlineStr">
        <is>
          <t>Sep</t>
        </is>
      </c>
      <c r="E1719" t="inlineStr">
        <is>
          <t>Middle East</t>
        </is>
      </c>
      <c r="F1719" t="inlineStr">
        <is>
          <t>Bahrain</t>
        </is>
      </c>
      <c r="G1719" t="inlineStr">
        <is>
          <t>Arab Extra Light</t>
        </is>
      </c>
      <c r="H1719" t="inlineStr">
        <is>
          <t>Term contract</t>
        </is>
      </c>
      <c r="I1719" t="inlineStr">
        <is>
          <t>Refiner</t>
        </is>
      </c>
      <c r="J1719" t="inlineStr">
        <is>
          <t>Mei Lin</t>
        </is>
      </c>
      <c r="K1719" s="70" t="n">
        <v>1593000</v>
      </c>
      <c r="L1719" s="71" t="n">
        <v>81.98</v>
      </c>
      <c r="M1719" s="71" t="n">
        <v>130594140</v>
      </c>
      <c r="N1719" s="71" t="n">
        <v>0</v>
      </c>
      <c r="O1719" s="71" t="n">
        <v>130594140</v>
      </c>
      <c r="P1719" s="71" t="n">
        <v>29952366.6</v>
      </c>
      <c r="Q1719" s="71" t="n">
        <v>100641773.4</v>
      </c>
      <c r="R1719" t="inlineStr">
        <is>
          <t>Crude</t>
        </is>
      </c>
      <c r="S1719" t="inlineStr">
        <is>
          <t>Yes</t>
        </is>
      </c>
      <c r="T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SA101711</t>
        </is>
      </c>
      <c r="B1720" s="68" t="n">
        <v>45911</v>
      </c>
      <c r="C1720" s="69" t="n">
        <v>2025</v>
      </c>
      <c r="D1720" t="inlineStr">
        <is>
          <t>Sep</t>
        </is>
      </c>
      <c r="E1720" t="inlineStr">
        <is>
          <t>Asia</t>
        </is>
      </c>
      <c r="F1720" t="inlineStr">
        <is>
          <t>China</t>
        </is>
      </c>
      <c r="G1720" t="inlineStr">
        <is>
          <t>Jet fuel</t>
        </is>
      </c>
      <c r="H1720" t="inlineStr">
        <is>
          <t>Spot</t>
        </is>
      </c>
      <c r="I1720" t="inlineStr">
        <is>
          <t>National oil company</t>
        </is>
      </c>
      <c r="J1720" t="inlineStr">
        <is>
          <t>Carlos Silva</t>
        </is>
      </c>
      <c r="K1720" s="70" t="n">
        <v>141000</v>
      </c>
      <c r="L1720" s="71" t="n">
        <v>109.2</v>
      </c>
      <c r="M1720" s="71" t="n">
        <v>15397200</v>
      </c>
      <c r="N1720" s="71" t="n">
        <v>0</v>
      </c>
      <c r="O1720" s="71" t="n">
        <v>15397200</v>
      </c>
      <c r="P1720" s="71" t="n">
        <v>10078639.16</v>
      </c>
      <c r="Q1720" s="71" t="n">
        <v>5318560.84</v>
      </c>
      <c r="R1720" t="inlineStr">
        <is>
          <t>Refined</t>
        </is>
      </c>
      <c r="S1720" t="inlineStr">
        <is>
          <t>Yes</t>
        </is>
      </c>
      <c r="T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SA101712</t>
        </is>
      </c>
      <c r="B1721" s="68" t="n">
        <v>45911</v>
      </c>
      <c r="C1721" s="69" t="n">
        <v>2025</v>
      </c>
      <c r="D1721" t="inlineStr">
        <is>
          <t>Sep</t>
        </is>
      </c>
      <c r="E1721" t="inlineStr">
        <is>
          <t>North America</t>
        </is>
      </c>
      <c r="F1721" t="inlineStr">
        <is>
          <t>USA</t>
        </is>
      </c>
      <c r="G1721" t="inlineStr">
        <is>
          <t>Arab Medium</t>
        </is>
      </c>
      <c r="H1721" t="inlineStr">
        <is>
          <t>Term contract</t>
        </is>
      </c>
      <c r="I1721" t="inlineStr">
        <is>
          <t>Refiner</t>
        </is>
      </c>
      <c r="J1721" t="inlineStr">
        <is>
          <t>Olivia Brown</t>
        </is>
      </c>
      <c r="K1721" s="70" t="n">
        <v>1761000</v>
      </c>
      <c r="L1721" s="71" t="n">
        <v>83.55</v>
      </c>
      <c r="M1721" s="71" t="n">
        <v>147131550</v>
      </c>
      <c r="N1721" s="71" t="n">
        <v>0</v>
      </c>
      <c r="O1721" s="71" t="n">
        <v>147131550</v>
      </c>
      <c r="P1721" s="71" t="n">
        <v>30723134.67</v>
      </c>
      <c r="Q1721" s="71" t="n">
        <v>116408415.33</v>
      </c>
      <c r="R1721" t="inlineStr">
        <is>
          <t>Crude</t>
        </is>
      </c>
      <c r="S1721" t="inlineStr">
        <is>
          <t>Yes</t>
        </is>
      </c>
      <c r="T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SA101713</t>
        </is>
      </c>
      <c r="B1722" s="68" t="n">
        <v>45911</v>
      </c>
      <c r="C1722" s="69" t="n">
        <v>2025</v>
      </c>
      <c r="D1722" t="inlineStr">
        <is>
          <t>Sep</t>
        </is>
      </c>
      <c r="E1722" t="inlineStr">
        <is>
          <t>Asia</t>
        </is>
      </c>
      <c r="F1722" t="inlineStr">
        <is>
          <t>China</t>
        </is>
      </c>
      <c r="G1722" t="inlineStr">
        <is>
          <t>Jet fuel</t>
        </is>
      </c>
      <c r="H1722" t="inlineStr">
        <is>
          <t>Term contract</t>
        </is>
      </c>
      <c r="I1722" t="inlineStr">
        <is>
          <t>Refiner</t>
        </is>
      </c>
      <c r="J1722" t="inlineStr">
        <is>
          <t>Shraddha Kulkarni</t>
        </is>
      </c>
      <c r="K1722" s="70" t="n">
        <v>319000</v>
      </c>
      <c r="L1722" s="71" t="n">
        <v>90.33</v>
      </c>
      <c r="M1722" s="71" t="n">
        <v>28815270</v>
      </c>
      <c r="N1722" s="71" t="n">
        <v>0</v>
      </c>
      <c r="O1722" s="71" t="n">
        <v>28815270</v>
      </c>
      <c r="P1722" s="71" t="n">
        <v>23753451.88</v>
      </c>
      <c r="Q1722" s="71" t="n">
        <v>5061818.12</v>
      </c>
      <c r="R1722" t="inlineStr">
        <is>
          <t>Refined</t>
        </is>
      </c>
      <c r="S1722" t="inlineStr">
        <is>
          <t>Yes</t>
        </is>
      </c>
      <c r="T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SA101714</t>
        </is>
      </c>
      <c r="B1723" s="68" t="n">
        <v>45911</v>
      </c>
      <c r="C1723" s="69" t="n">
        <v>2025</v>
      </c>
      <c r="D1723" t="inlineStr">
        <is>
          <t>Sep</t>
        </is>
      </c>
      <c r="E1723" t="inlineStr">
        <is>
          <t>Middle East</t>
        </is>
      </c>
      <c r="F1723" t="inlineStr">
        <is>
          <t>UAE</t>
        </is>
      </c>
      <c r="G1723" t="inlineStr">
        <is>
          <t>Arab Heavy</t>
        </is>
      </c>
      <c r="H1723" t="inlineStr">
        <is>
          <t>Spot</t>
        </is>
      </c>
      <c r="I1723" t="inlineStr">
        <is>
          <t>Refiner</t>
        </is>
      </c>
      <c r="J1723" t="inlineStr">
        <is>
          <t>Carlos Silva</t>
        </is>
      </c>
      <c r="K1723" s="70" t="n">
        <v>536000</v>
      </c>
      <c r="L1723" s="71" t="n">
        <v>82.83</v>
      </c>
      <c r="M1723" s="71" t="n">
        <v>44396880</v>
      </c>
      <c r="N1723" s="71" t="n">
        <v>443968.8</v>
      </c>
      <c r="O1723" s="71" t="n">
        <v>43952911.2</v>
      </c>
      <c r="P1723" s="71" t="n">
        <v>9231204.33</v>
      </c>
      <c r="Q1723" s="71" t="n">
        <v>34721706.87</v>
      </c>
      <c r="R1723" t="inlineStr">
        <is>
          <t>Crude</t>
        </is>
      </c>
      <c r="S1723" t="inlineStr">
        <is>
          <t>Yes</t>
        </is>
      </c>
      <c r="T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SA101715</t>
        </is>
      </c>
      <c r="B1724" s="68" t="n">
        <v>45911</v>
      </c>
      <c r="C1724" s="69" t="n">
        <v>2025</v>
      </c>
      <c r="D1724" t="inlineStr">
        <is>
          <t>Sep</t>
        </is>
      </c>
      <c r="E1724" t="inlineStr">
        <is>
          <t>Middle East</t>
        </is>
      </c>
      <c r="F1724" t="inlineStr">
        <is>
          <t>Bahrain</t>
        </is>
      </c>
      <c r="G1724" t="inlineStr">
        <is>
          <t>Arab Light</t>
        </is>
      </c>
      <c r="H1724" t="inlineStr">
        <is>
          <t>Term contract</t>
        </is>
      </c>
      <c r="I1724" t="inlineStr">
        <is>
          <t>Refiner</t>
        </is>
      </c>
      <c r="J1724" t="inlineStr">
        <is>
          <t>Shraddha Kulkarni</t>
        </is>
      </c>
      <c r="K1724" s="70" t="n">
        <v>502000</v>
      </c>
      <c r="L1724" s="71" t="n">
        <v>79.06999999999999</v>
      </c>
      <c r="M1724" s="71" t="n">
        <v>39693140</v>
      </c>
      <c r="N1724" s="71" t="n">
        <v>396931.4</v>
      </c>
      <c r="O1724" s="71" t="n">
        <v>39296208.6</v>
      </c>
      <c r="P1724" s="71" t="n">
        <v>9384004.779999999</v>
      </c>
      <c r="Q1724" s="71" t="n">
        <v>29912203.82</v>
      </c>
      <c r="R1724" t="inlineStr">
        <is>
          <t>Crude</t>
        </is>
      </c>
      <c r="S1724" t="inlineStr">
        <is>
          <t>Yes</t>
        </is>
      </c>
      <c r="T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SA101716</t>
        </is>
      </c>
      <c r="B1725" s="68" t="n">
        <v>45912</v>
      </c>
      <c r="C1725" s="69" t="n">
        <v>2025</v>
      </c>
      <c r="D1725" t="inlineStr">
        <is>
          <t>Sep</t>
        </is>
      </c>
      <c r="E1725" t="inlineStr">
        <is>
          <t>Asia</t>
        </is>
      </c>
      <c r="F1725" t="inlineStr">
        <is>
          <t>China</t>
        </is>
      </c>
      <c r="G1725" t="inlineStr">
        <is>
          <t>Arab Light</t>
        </is>
      </c>
      <c r="H1725" t="inlineStr">
        <is>
          <t>Term contract</t>
        </is>
      </c>
      <c r="I1725" t="inlineStr">
        <is>
          <t>Refiner</t>
        </is>
      </c>
      <c r="J1725" t="inlineStr">
        <is>
          <t>Priya Nair</t>
        </is>
      </c>
      <c r="K1725" s="70" t="n">
        <v>1692000</v>
      </c>
      <c r="L1725" s="71" t="n">
        <v>82.83</v>
      </c>
      <c r="M1725" s="71" t="n">
        <v>140148360</v>
      </c>
      <c r="N1725" s="71" t="n">
        <v>0</v>
      </c>
      <c r="O1725" s="71" t="n">
        <v>140148360</v>
      </c>
      <c r="P1725" s="71" t="n">
        <v>29787260.3</v>
      </c>
      <c r="Q1725" s="71" t="n">
        <v>110361099.7</v>
      </c>
      <c r="R1725" t="inlineStr">
        <is>
          <t>Crude</t>
        </is>
      </c>
      <c r="S1725" t="inlineStr">
        <is>
          <t>Yes</t>
        </is>
      </c>
      <c r="T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SA101717</t>
        </is>
      </c>
      <c r="B1726" s="68" t="n">
        <v>45912</v>
      </c>
      <c r="C1726" s="69" t="n">
        <v>2025</v>
      </c>
      <c r="D1726" t="inlineStr">
        <is>
          <t>Sep</t>
        </is>
      </c>
      <c r="E1726" t="inlineStr">
        <is>
          <t>Asia</t>
        </is>
      </c>
      <c r="F1726" t="inlineStr">
        <is>
          <t>Japan</t>
        </is>
      </c>
      <c r="G1726" t="inlineStr">
        <is>
          <t>Arab Light</t>
        </is>
      </c>
      <c r="H1726" t="inlineStr">
        <is>
          <t>Term contract</t>
        </is>
      </c>
      <c r="I1726" t="inlineStr">
        <is>
          <t>Refiner</t>
        </is>
      </c>
      <c r="J1726" t="inlineStr">
        <is>
          <t>Carlos Silva</t>
        </is>
      </c>
      <c r="K1726" s="70" t="n">
        <v>1135000</v>
      </c>
      <c r="L1726" s="71" t="n">
        <v>86.15000000000001</v>
      </c>
      <c r="M1726" s="71" t="n">
        <v>97780250</v>
      </c>
      <c r="N1726" s="71" t="n">
        <v>977802.5</v>
      </c>
      <c r="O1726" s="71" t="n">
        <v>96802447.5</v>
      </c>
      <c r="P1726" s="71" t="n">
        <v>20425682.4</v>
      </c>
      <c r="Q1726" s="71" t="n">
        <v>76376765.09999999</v>
      </c>
      <c r="R1726" t="inlineStr">
        <is>
          <t>Crude</t>
        </is>
      </c>
      <c r="S1726" t="inlineStr">
        <is>
          <t>Yes</t>
        </is>
      </c>
      <c r="T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SA101718</t>
        </is>
      </c>
      <c r="B1727" s="68" t="n">
        <v>45912</v>
      </c>
      <c r="C1727" s="69" t="n">
        <v>2025</v>
      </c>
      <c r="D1727" t="inlineStr">
        <is>
          <t>Sep</t>
        </is>
      </c>
      <c r="E1727" t="inlineStr">
        <is>
          <t>Asia</t>
        </is>
      </c>
      <c r="F1727" t="inlineStr">
        <is>
          <t>India</t>
        </is>
      </c>
      <c r="G1727" t="inlineStr">
        <is>
          <t>Arab Medium</t>
        </is>
      </c>
      <c r="H1727" t="inlineStr">
        <is>
          <t>Term contract</t>
        </is>
      </c>
      <c r="I1727" t="inlineStr">
        <is>
          <t>Trader</t>
        </is>
      </c>
      <c r="J1727" t="inlineStr">
        <is>
          <t>Carlos Silva</t>
        </is>
      </c>
      <c r="K1727" s="70" t="n">
        <v>367000</v>
      </c>
      <c r="L1727" s="71" t="n">
        <v>87.48999999999999</v>
      </c>
      <c r="M1727" s="71" t="n">
        <v>32108830</v>
      </c>
      <c r="N1727" s="71" t="n">
        <v>0</v>
      </c>
      <c r="O1727" s="71" t="n">
        <v>32108830</v>
      </c>
      <c r="P1727" s="71" t="n">
        <v>6207705.43</v>
      </c>
      <c r="Q1727" s="71" t="n">
        <v>25901124.57</v>
      </c>
      <c r="R1727" t="inlineStr">
        <is>
          <t>Crude</t>
        </is>
      </c>
      <c r="S1727" t="inlineStr">
        <is>
          <t>Yes</t>
        </is>
      </c>
      <c r="T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SA101719</t>
        </is>
      </c>
      <c r="B1728" s="68" t="n">
        <v>45912</v>
      </c>
      <c r="C1728" s="69" t="n">
        <v>2025</v>
      </c>
      <c r="D1728" t="inlineStr">
        <is>
          <t>Sep</t>
        </is>
      </c>
      <c r="E1728" t="inlineStr">
        <is>
          <t>Europe</t>
        </is>
      </c>
      <c r="F1728" t="inlineStr">
        <is>
          <t>Netherlands</t>
        </is>
      </c>
      <c r="G1728" t="inlineStr">
        <is>
          <t>Arab Heavy</t>
        </is>
      </c>
      <c r="H1728" t="inlineStr">
        <is>
          <t>Spot</t>
        </is>
      </c>
      <c r="I1728" t="inlineStr">
        <is>
          <t>Refiner</t>
        </is>
      </c>
      <c r="J1728" t="inlineStr">
        <is>
          <t>Sophie Müller</t>
        </is>
      </c>
      <c r="K1728" s="70" t="n">
        <v>1820000</v>
      </c>
      <c r="L1728" s="71" t="n">
        <v>76.58</v>
      </c>
      <c r="M1728" s="71" t="n">
        <v>139375600</v>
      </c>
      <c r="N1728" s="71" t="n">
        <v>1393756</v>
      </c>
      <c r="O1728" s="71" t="n">
        <v>137981844</v>
      </c>
      <c r="P1728" s="71" t="n">
        <v>33176223.96</v>
      </c>
      <c r="Q1728" s="71" t="n">
        <v>104805620.04</v>
      </c>
      <c r="R1728" t="inlineStr">
        <is>
          <t>Crude</t>
        </is>
      </c>
      <c r="S1728" t="inlineStr">
        <is>
          <t>Yes</t>
        </is>
      </c>
      <c r="T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SA101720</t>
        </is>
      </c>
      <c r="B1729" s="68" t="n">
        <v>45912</v>
      </c>
      <c r="C1729" s="69" t="n">
        <v>2025</v>
      </c>
      <c r="D1729" t="inlineStr">
        <is>
          <t>Sep</t>
        </is>
      </c>
      <c r="E1729" t="inlineStr">
        <is>
          <t>Asia</t>
        </is>
      </c>
      <c r="F1729" t="inlineStr">
        <is>
          <t>South Korea</t>
        </is>
      </c>
      <c r="G1729" t="inlineStr">
        <is>
          <t>Arab Light</t>
        </is>
      </c>
      <c r="H1729" t="inlineStr">
        <is>
          <t>Term contract</t>
        </is>
      </c>
      <c r="I1729" t="inlineStr">
        <is>
          <t>National oil company</t>
        </is>
      </c>
      <c r="J1729" t="inlineStr">
        <is>
          <t>Zoya Ahmed</t>
        </is>
      </c>
      <c r="K1729" s="70" t="n">
        <v>1532000</v>
      </c>
      <c r="L1729" s="71" t="n">
        <v>74.62</v>
      </c>
      <c r="M1729" s="71" t="n">
        <v>114317840</v>
      </c>
      <c r="N1729" s="71" t="n">
        <v>0</v>
      </c>
      <c r="O1729" s="71" t="n">
        <v>114317840</v>
      </c>
      <c r="P1729" s="71" t="n">
        <v>28550124.64</v>
      </c>
      <c r="Q1729" s="71" t="n">
        <v>85767715.36</v>
      </c>
      <c r="R1729" t="inlineStr">
        <is>
          <t>Crude</t>
        </is>
      </c>
      <c r="S1729" t="inlineStr">
        <is>
          <t>Yes</t>
        </is>
      </c>
      <c r="T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SA101721</t>
        </is>
      </c>
      <c r="B1730" s="68" t="n">
        <v>45912</v>
      </c>
      <c r="C1730" s="69" t="n">
        <v>2025</v>
      </c>
      <c r="D1730" t="inlineStr">
        <is>
          <t>Sep</t>
        </is>
      </c>
      <c r="E1730" t="inlineStr">
        <is>
          <t>Asia</t>
        </is>
      </c>
      <c r="F1730" t="inlineStr">
        <is>
          <t>China</t>
        </is>
      </c>
      <c r="G1730" t="inlineStr">
        <is>
          <t>Arab Medium</t>
        </is>
      </c>
      <c r="H1730" t="inlineStr">
        <is>
          <t>Term contract</t>
        </is>
      </c>
      <c r="I1730" t="inlineStr">
        <is>
          <t>National oil company</t>
        </is>
      </c>
      <c r="J1730" t="inlineStr">
        <is>
          <t>Ruhi Shaikh</t>
        </is>
      </c>
      <c r="K1730" s="70" t="n">
        <v>1264000</v>
      </c>
      <c r="L1730" s="71" t="n">
        <v>80.28</v>
      </c>
      <c r="M1730" s="71" t="n">
        <v>101473920</v>
      </c>
      <c r="N1730" s="71" t="n">
        <v>1014739.2</v>
      </c>
      <c r="O1730" s="71" t="n">
        <v>100459180.8</v>
      </c>
      <c r="P1730" s="71" t="n">
        <v>22072568.25</v>
      </c>
      <c r="Q1730" s="71" t="n">
        <v>78386612.55</v>
      </c>
      <c r="R1730" t="inlineStr">
        <is>
          <t>Crude</t>
        </is>
      </c>
      <c r="S1730" t="inlineStr">
        <is>
          <t>Yes</t>
        </is>
      </c>
      <c r="T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SA101722</t>
        </is>
      </c>
      <c r="B1731" s="68" t="n">
        <v>45912</v>
      </c>
      <c r="C1731" s="69" t="n">
        <v>2025</v>
      </c>
      <c r="D1731" t="inlineStr">
        <is>
          <t>Sep</t>
        </is>
      </c>
      <c r="E1731" t="inlineStr">
        <is>
          <t>Middle East</t>
        </is>
      </c>
      <c r="F1731" t="inlineStr">
        <is>
          <t>Bahrain</t>
        </is>
      </c>
      <c r="G1731" t="inlineStr">
        <is>
          <t>Arab Light</t>
        </is>
      </c>
      <c r="H1731" t="inlineStr">
        <is>
          <t>Term contract</t>
        </is>
      </c>
      <c r="I1731" t="inlineStr">
        <is>
          <t>Refiner</t>
        </is>
      </c>
      <c r="J1731" t="inlineStr">
        <is>
          <t>Sophie Müller</t>
        </is>
      </c>
      <c r="K1731" s="70" t="n">
        <v>305000</v>
      </c>
      <c r="L1731" s="71" t="n">
        <v>83.59</v>
      </c>
      <c r="M1731" s="71" t="n">
        <v>25494950</v>
      </c>
      <c r="N1731" s="71" t="n">
        <v>0</v>
      </c>
      <c r="O1731" s="71" t="n">
        <v>25494950</v>
      </c>
      <c r="P1731" s="71" t="n">
        <v>5617188.77</v>
      </c>
      <c r="Q1731" s="71" t="n">
        <v>19877761.23</v>
      </c>
      <c r="R1731" t="inlineStr">
        <is>
          <t>Crude</t>
        </is>
      </c>
      <c r="S1731" t="inlineStr">
        <is>
          <t>Yes</t>
        </is>
      </c>
      <c r="T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SA101723</t>
        </is>
      </c>
      <c r="B1732" s="68" t="n">
        <v>45912</v>
      </c>
      <c r="C1732" s="69" t="n">
        <v>2025</v>
      </c>
      <c r="D1732" t="inlineStr">
        <is>
          <t>Sep</t>
        </is>
      </c>
      <c r="E1732" t="inlineStr">
        <is>
          <t>North America</t>
        </is>
      </c>
      <c r="F1732" t="inlineStr">
        <is>
          <t>USA</t>
        </is>
      </c>
      <c r="G1732" t="inlineStr">
        <is>
          <t>Arab Light</t>
        </is>
      </c>
      <c r="H1732" t="inlineStr">
        <is>
          <t>Term contract</t>
        </is>
      </c>
      <c r="I1732" t="inlineStr">
        <is>
          <t>Trader</t>
        </is>
      </c>
      <c r="J1732" t="inlineStr">
        <is>
          <t>Emma Clarke</t>
        </is>
      </c>
      <c r="K1732" s="70" t="n">
        <v>384000</v>
      </c>
      <c r="L1732" s="71" t="n">
        <v>84.37</v>
      </c>
      <c r="M1732" s="71" t="n">
        <v>32398080</v>
      </c>
      <c r="N1732" s="71" t="n">
        <v>647961.6</v>
      </c>
      <c r="O1732" s="71" t="n">
        <v>31750118.4</v>
      </c>
      <c r="P1732" s="71" t="n">
        <v>7009830.6</v>
      </c>
      <c r="Q1732" s="71" t="n">
        <v>24740287.8</v>
      </c>
      <c r="R1732" t="inlineStr">
        <is>
          <t>Crude</t>
        </is>
      </c>
      <c r="S1732" t="inlineStr">
        <is>
          <t>Yes</t>
        </is>
      </c>
      <c r="T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SA101724</t>
        </is>
      </c>
      <c r="B1733" s="68" t="n">
        <v>45912</v>
      </c>
      <c r="C1733" s="69" t="n">
        <v>2025</v>
      </c>
      <c r="D1733" t="inlineStr">
        <is>
          <t>Sep</t>
        </is>
      </c>
      <c r="E1733" t="inlineStr">
        <is>
          <t>Asia</t>
        </is>
      </c>
      <c r="F1733" t="inlineStr">
        <is>
          <t>India</t>
        </is>
      </c>
      <c r="G1733" t="inlineStr">
        <is>
          <t>Arab Extra Light</t>
        </is>
      </c>
      <c r="H1733" t="inlineStr">
        <is>
          <t>Term contract</t>
        </is>
      </c>
      <c r="I1733" t="inlineStr">
        <is>
          <t>Trader</t>
        </is>
      </c>
      <c r="J1733" t="inlineStr">
        <is>
          <t>Priya Nair</t>
        </is>
      </c>
      <c r="K1733" s="70" t="n">
        <v>1821000</v>
      </c>
      <c r="L1733" s="71" t="n">
        <v>82.88</v>
      </c>
      <c r="M1733" s="71" t="n">
        <v>150924480</v>
      </c>
      <c r="N1733" s="71" t="n">
        <v>0</v>
      </c>
      <c r="O1733" s="71" t="n">
        <v>150924480</v>
      </c>
      <c r="P1733" s="71" t="n">
        <v>34012148.33</v>
      </c>
      <c r="Q1733" s="71" t="n">
        <v>116912331.67</v>
      </c>
      <c r="R1733" t="inlineStr">
        <is>
          <t>Crude</t>
        </is>
      </c>
      <c r="S1733" t="inlineStr">
        <is>
          <t>Yes</t>
        </is>
      </c>
      <c r="T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SA101725</t>
        </is>
      </c>
      <c r="B1734" s="68" t="n">
        <v>45912</v>
      </c>
      <c r="C1734" s="69" t="n">
        <v>2025</v>
      </c>
      <c r="D1734" t="inlineStr">
        <is>
          <t>Sep</t>
        </is>
      </c>
      <c r="E1734" t="inlineStr">
        <is>
          <t>Asia</t>
        </is>
      </c>
      <c r="F1734" t="inlineStr">
        <is>
          <t>China</t>
        </is>
      </c>
      <c r="G1734" t="inlineStr">
        <is>
          <t>Arab Heavy</t>
        </is>
      </c>
      <c r="H1734" t="inlineStr">
        <is>
          <t>Term contract</t>
        </is>
      </c>
      <c r="I1734" t="inlineStr">
        <is>
          <t>Refiner</t>
        </is>
      </c>
      <c r="J1734" t="inlineStr">
        <is>
          <t>Shraddha Kulkarni</t>
        </is>
      </c>
      <c r="K1734" s="70" t="n">
        <v>1532000</v>
      </c>
      <c r="L1734" s="71" t="n">
        <v>80.72</v>
      </c>
      <c r="M1734" s="71" t="n">
        <v>123663040</v>
      </c>
      <c r="N1734" s="71" t="n">
        <v>2473260.8</v>
      </c>
      <c r="O1734" s="71" t="n">
        <v>121189779.2</v>
      </c>
      <c r="P1734" s="71" t="n">
        <v>26193159.03</v>
      </c>
      <c r="Q1734" s="71" t="n">
        <v>94996620.17</v>
      </c>
      <c r="R1734" t="inlineStr">
        <is>
          <t>Crude</t>
        </is>
      </c>
      <c r="S1734" t="inlineStr">
        <is>
          <t>Yes</t>
        </is>
      </c>
      <c r="T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SA101726</t>
        </is>
      </c>
      <c r="B1735" s="68" t="n">
        <v>45912</v>
      </c>
      <c r="C1735" s="69" t="n">
        <v>2025</v>
      </c>
      <c r="D1735" t="inlineStr">
        <is>
          <t>Sep</t>
        </is>
      </c>
      <c r="E1735" t="inlineStr">
        <is>
          <t>North America</t>
        </is>
      </c>
      <c r="F1735" t="inlineStr">
        <is>
          <t>USA</t>
        </is>
      </c>
      <c r="G1735" t="inlineStr">
        <is>
          <t>Diesel</t>
        </is>
      </c>
      <c r="H1735" t="inlineStr">
        <is>
          <t>Spot</t>
        </is>
      </c>
      <c r="I1735" t="inlineStr">
        <is>
          <t>Refiner</t>
        </is>
      </c>
      <c r="J1735" t="inlineStr">
        <is>
          <t>Arjun Mehta</t>
        </is>
      </c>
      <c r="K1735" s="70" t="n">
        <v>121000</v>
      </c>
      <c r="L1735" s="71" t="n">
        <v>92.70999999999999</v>
      </c>
      <c r="M1735" s="71" t="n">
        <v>11217910</v>
      </c>
      <c r="N1735" s="71" t="n">
        <v>224358.2</v>
      </c>
      <c r="O1735" s="71" t="n">
        <v>10993551.8</v>
      </c>
      <c r="P1735" s="71" t="n">
        <v>8685786.34</v>
      </c>
      <c r="Q1735" s="71" t="n">
        <v>2307765.46</v>
      </c>
      <c r="R1735" t="inlineStr">
        <is>
          <t>Refined</t>
        </is>
      </c>
      <c r="S1735" t="inlineStr">
        <is>
          <t>Yes</t>
        </is>
      </c>
      <c r="T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SA101727</t>
        </is>
      </c>
      <c r="B1736" s="68" t="n">
        <v>45912</v>
      </c>
      <c r="C1736" s="69" t="n">
        <v>2025</v>
      </c>
      <c r="D1736" t="inlineStr">
        <is>
          <t>Sep</t>
        </is>
      </c>
      <c r="E1736" t="inlineStr">
        <is>
          <t>Asia</t>
        </is>
      </c>
      <c r="F1736" t="inlineStr">
        <is>
          <t>China</t>
        </is>
      </c>
      <c r="G1736" t="inlineStr">
        <is>
          <t>Jet fuel</t>
        </is>
      </c>
      <c r="H1736" t="inlineStr">
        <is>
          <t>Term contract</t>
        </is>
      </c>
      <c r="I1736" t="inlineStr">
        <is>
          <t>Trader</t>
        </is>
      </c>
      <c r="J1736" t="inlineStr">
        <is>
          <t>Kofi Mensah</t>
        </is>
      </c>
      <c r="K1736" s="70" t="n">
        <v>531000</v>
      </c>
      <c r="L1736" s="71" t="n">
        <v>98.76000000000001</v>
      </c>
      <c r="M1736" s="71" t="n">
        <v>52441560</v>
      </c>
      <c r="N1736" s="71" t="n">
        <v>0</v>
      </c>
      <c r="O1736" s="71" t="n">
        <v>52441560</v>
      </c>
      <c r="P1736" s="71" t="n">
        <v>38740453.98</v>
      </c>
      <c r="Q1736" s="71" t="n">
        <v>13701106.02</v>
      </c>
      <c r="R1736" t="inlineStr">
        <is>
          <t>Refined</t>
        </is>
      </c>
      <c r="S1736" t="inlineStr">
        <is>
          <t>Yes</t>
        </is>
      </c>
      <c r="T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SA101728</t>
        </is>
      </c>
      <c r="B1737" s="68" t="n">
        <v>45912</v>
      </c>
      <c r="C1737" s="69" t="n">
        <v>2025</v>
      </c>
      <c r="D1737" t="inlineStr">
        <is>
          <t>Sep</t>
        </is>
      </c>
      <c r="E1737" t="inlineStr">
        <is>
          <t>Middle East</t>
        </is>
      </c>
      <c r="F1737" t="inlineStr">
        <is>
          <t>UAE</t>
        </is>
      </c>
      <c r="G1737" t="inlineStr">
        <is>
          <t>Jet fuel</t>
        </is>
      </c>
      <c r="H1737" t="inlineStr">
        <is>
          <t>Term contract</t>
        </is>
      </c>
      <c r="I1737" t="inlineStr">
        <is>
          <t>National oil company</t>
        </is>
      </c>
      <c r="J1737" t="inlineStr">
        <is>
          <t>Omar Haddad</t>
        </is>
      </c>
      <c r="K1737" s="70" t="n">
        <v>568000</v>
      </c>
      <c r="L1737" s="71" t="n">
        <v>97.44</v>
      </c>
      <c r="M1737" s="71" t="n">
        <v>55345920</v>
      </c>
      <c r="N1737" s="71" t="n">
        <v>1106918.4</v>
      </c>
      <c r="O1737" s="71" t="n">
        <v>54239001.6</v>
      </c>
      <c r="P1737" s="71" t="n">
        <v>41987863.97</v>
      </c>
      <c r="Q1737" s="71" t="n">
        <v>12251137.63</v>
      </c>
      <c r="R1737" t="inlineStr">
        <is>
          <t>Refined</t>
        </is>
      </c>
      <c r="S1737" t="inlineStr">
        <is>
          <t>Yes</t>
        </is>
      </c>
      <c r="T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SA101729</t>
        </is>
      </c>
      <c r="B1738" s="68" t="n">
        <v>45912</v>
      </c>
      <c r="C1738" s="69" t="n">
        <v>2025</v>
      </c>
      <c r="D1738" t="inlineStr">
        <is>
          <t>Sep</t>
        </is>
      </c>
      <c r="E1738" t="inlineStr">
        <is>
          <t>Europe</t>
        </is>
      </c>
      <c r="F1738" t="inlineStr">
        <is>
          <t>Italy</t>
        </is>
      </c>
      <c r="G1738" t="inlineStr">
        <is>
          <t>Arab Light</t>
        </is>
      </c>
      <c r="H1738" t="inlineStr">
        <is>
          <t>Term contract</t>
        </is>
      </c>
      <c r="I1738" t="inlineStr">
        <is>
          <t>Refiner</t>
        </is>
      </c>
      <c r="J1738" t="inlineStr">
        <is>
          <t>Ruhi Shaikh</t>
        </is>
      </c>
      <c r="K1738" s="70" t="n">
        <v>1012000</v>
      </c>
      <c r="L1738" s="71" t="n">
        <v>87.23</v>
      </c>
      <c r="M1738" s="71" t="n">
        <v>88276760</v>
      </c>
      <c r="N1738" s="71" t="n">
        <v>882767.6</v>
      </c>
      <c r="O1738" s="71" t="n">
        <v>87393992.40000001</v>
      </c>
      <c r="P1738" s="71" t="n">
        <v>17960314.52</v>
      </c>
      <c r="Q1738" s="71" t="n">
        <v>69433677.88</v>
      </c>
      <c r="R1738" t="inlineStr">
        <is>
          <t>Crude</t>
        </is>
      </c>
      <c r="S1738" t="inlineStr">
        <is>
          <t>Yes</t>
        </is>
      </c>
      <c r="T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SA101730</t>
        </is>
      </c>
      <c r="B1739" s="68" t="n">
        <v>45913</v>
      </c>
      <c r="C1739" s="69" t="n">
        <v>2025</v>
      </c>
      <c r="D1739" t="inlineStr">
        <is>
          <t>Sep</t>
        </is>
      </c>
      <c r="E1739" t="inlineStr">
        <is>
          <t>Asia</t>
        </is>
      </c>
      <c r="F1739" t="inlineStr">
        <is>
          <t>China</t>
        </is>
      </c>
      <c r="G1739" t="inlineStr">
        <is>
          <t>Jet fuel</t>
        </is>
      </c>
      <c r="H1739" t="inlineStr">
        <is>
          <t>Term contract</t>
        </is>
      </c>
      <c r="I1739" t="inlineStr">
        <is>
          <t>National oil company</t>
        </is>
      </c>
      <c r="J1739" t="inlineStr">
        <is>
          <t>Mei Lin</t>
        </is>
      </c>
      <c r="K1739" s="70" t="n">
        <v>367000</v>
      </c>
      <c r="L1739" s="71" t="n">
        <v>107.16</v>
      </c>
      <c r="M1739" s="71" t="n">
        <v>39327720</v>
      </c>
      <c r="N1739" s="71" t="n">
        <v>393277.2</v>
      </c>
      <c r="O1739" s="71" t="n">
        <v>38934442.8</v>
      </c>
      <c r="P1739" s="71" t="n">
        <v>26109575.29</v>
      </c>
      <c r="Q1739" s="71" t="n">
        <v>12824867.51</v>
      </c>
      <c r="R1739" t="inlineStr">
        <is>
          <t>Refined</t>
        </is>
      </c>
      <c r="S1739" t="inlineStr">
        <is>
          <t>Yes</t>
        </is>
      </c>
      <c r="T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SA101731</t>
        </is>
      </c>
      <c r="B1740" s="68" t="n">
        <v>45913</v>
      </c>
      <c r="C1740" s="69" t="n">
        <v>2025</v>
      </c>
      <c r="D1740" t="inlineStr">
        <is>
          <t>Sep</t>
        </is>
      </c>
      <c r="E1740" t="inlineStr">
        <is>
          <t>Middle East</t>
        </is>
      </c>
      <c r="F1740" t="inlineStr">
        <is>
          <t>UAE</t>
        </is>
      </c>
      <c r="G1740" t="inlineStr">
        <is>
          <t>Gasoline</t>
        </is>
      </c>
      <c r="H1740" t="inlineStr">
        <is>
          <t>Term contract</t>
        </is>
      </c>
      <c r="I1740" t="inlineStr">
        <is>
          <t>Refiner</t>
        </is>
      </c>
      <c r="J1740" t="inlineStr">
        <is>
          <t>Arjun Mehta</t>
        </is>
      </c>
      <c r="K1740" s="70" t="n">
        <v>351000</v>
      </c>
      <c r="L1740" s="71" t="n">
        <v>89.69</v>
      </c>
      <c r="M1740" s="71" t="n">
        <v>31481190</v>
      </c>
      <c r="N1740" s="71" t="n">
        <v>314811.9</v>
      </c>
      <c r="O1740" s="71" t="n">
        <v>31166378.1</v>
      </c>
      <c r="P1740" s="71" t="n">
        <v>23744409.31</v>
      </c>
      <c r="Q1740" s="71" t="n">
        <v>7421968.79</v>
      </c>
      <c r="R1740" t="inlineStr">
        <is>
          <t>Refined</t>
        </is>
      </c>
      <c r="S1740" t="inlineStr">
        <is>
          <t>Yes</t>
        </is>
      </c>
      <c r="T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SA101732</t>
        </is>
      </c>
      <c r="B1741" s="68" t="n">
        <v>45913</v>
      </c>
      <c r="C1741" s="69" t="n">
        <v>2025</v>
      </c>
      <c r="D1741" t="inlineStr">
        <is>
          <t>Sep</t>
        </is>
      </c>
      <c r="E1741" t="inlineStr">
        <is>
          <t>Asia</t>
        </is>
      </c>
      <c r="F1741" t="inlineStr">
        <is>
          <t>Japan</t>
        </is>
      </c>
      <c r="G1741" t="inlineStr">
        <is>
          <t>Arab Heavy</t>
        </is>
      </c>
      <c r="H1741" t="inlineStr">
        <is>
          <t>Term contract</t>
        </is>
      </c>
      <c r="I1741" t="inlineStr">
        <is>
          <t>National oil company</t>
        </is>
      </c>
      <c r="J1741" t="inlineStr">
        <is>
          <t>Shraddha Kulkarni</t>
        </is>
      </c>
      <c r="K1741" s="70" t="n">
        <v>1446000</v>
      </c>
      <c r="L1741" s="71" t="n">
        <v>78.06</v>
      </c>
      <c r="M1741" s="71" t="n">
        <v>112874760</v>
      </c>
      <c r="N1741" s="71" t="n">
        <v>0</v>
      </c>
      <c r="O1741" s="71" t="n">
        <v>112874760</v>
      </c>
      <c r="P1741" s="71" t="n">
        <v>24601346.08</v>
      </c>
      <c r="Q1741" s="71" t="n">
        <v>88273413.92</v>
      </c>
      <c r="R1741" t="inlineStr">
        <is>
          <t>Crude</t>
        </is>
      </c>
      <c r="S1741" t="inlineStr">
        <is>
          <t>Yes</t>
        </is>
      </c>
      <c r="T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SA101733</t>
        </is>
      </c>
      <c r="B1742" s="68" t="n">
        <v>45913</v>
      </c>
      <c r="C1742" s="69" t="n">
        <v>2025</v>
      </c>
      <c r="D1742" t="inlineStr">
        <is>
          <t>Sep</t>
        </is>
      </c>
      <c r="E1742" t="inlineStr">
        <is>
          <t>Asia</t>
        </is>
      </c>
      <c r="F1742" t="inlineStr">
        <is>
          <t>India</t>
        </is>
      </c>
      <c r="G1742" t="inlineStr">
        <is>
          <t>Arab Medium</t>
        </is>
      </c>
      <c r="H1742" t="inlineStr">
        <is>
          <t>Term contract</t>
        </is>
      </c>
      <c r="I1742" t="inlineStr">
        <is>
          <t>National oil company</t>
        </is>
      </c>
      <c r="J1742" t="inlineStr">
        <is>
          <t>Priya Nair</t>
        </is>
      </c>
      <c r="K1742" s="70" t="n">
        <v>1073000</v>
      </c>
      <c r="L1742" s="71" t="n">
        <v>76.79000000000001</v>
      </c>
      <c r="M1742" s="71" t="n">
        <v>82395670</v>
      </c>
      <c r="N1742" s="71" t="n">
        <v>0</v>
      </c>
      <c r="O1742" s="71" t="n">
        <v>82395670</v>
      </c>
      <c r="P1742" s="71" t="n">
        <v>18818302.64</v>
      </c>
      <c r="Q1742" s="71" t="n">
        <v>63577367.36</v>
      </c>
      <c r="R1742" t="inlineStr">
        <is>
          <t>Crude</t>
        </is>
      </c>
      <c r="S1742" t="inlineStr">
        <is>
          <t>Yes</t>
        </is>
      </c>
      <c r="T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SA101734</t>
        </is>
      </c>
      <c r="B1743" s="68" t="n">
        <v>45914</v>
      </c>
      <c r="C1743" s="69" t="n">
        <v>2025</v>
      </c>
      <c r="D1743" t="inlineStr">
        <is>
          <t>Sep</t>
        </is>
      </c>
      <c r="E1743" t="inlineStr">
        <is>
          <t>North America</t>
        </is>
      </c>
      <c r="F1743" t="inlineStr">
        <is>
          <t>USA</t>
        </is>
      </c>
      <c r="G1743" t="inlineStr">
        <is>
          <t>Arab Light</t>
        </is>
      </c>
      <c r="H1743" t="inlineStr">
        <is>
          <t>Term contract</t>
        </is>
      </c>
      <c r="I1743" t="inlineStr">
        <is>
          <t>National oil company</t>
        </is>
      </c>
      <c r="J1743" t="inlineStr">
        <is>
          <t>Shraddha Kulkarni</t>
        </is>
      </c>
      <c r="K1743" s="70" t="n">
        <v>388000</v>
      </c>
      <c r="L1743" s="71" t="n">
        <v>89.98999999999999</v>
      </c>
      <c r="M1743" s="71" t="n">
        <v>34916120</v>
      </c>
      <c r="N1743" s="71" t="n">
        <v>698322.4</v>
      </c>
      <c r="O1743" s="71" t="n">
        <v>34217797.6</v>
      </c>
      <c r="P1743" s="71" t="n">
        <v>6966992.29</v>
      </c>
      <c r="Q1743" s="71" t="n">
        <v>27250805.31</v>
      </c>
      <c r="R1743" t="inlineStr">
        <is>
          <t>Crude</t>
        </is>
      </c>
      <c r="S1743" t="inlineStr">
        <is>
          <t>Yes</t>
        </is>
      </c>
      <c r="T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SA101735</t>
        </is>
      </c>
      <c r="B1744" s="68" t="n">
        <v>45914</v>
      </c>
      <c r="C1744" s="69" t="n">
        <v>2025</v>
      </c>
      <c r="D1744" t="inlineStr">
        <is>
          <t>Sep</t>
        </is>
      </c>
      <c r="E1744" t="inlineStr">
        <is>
          <t>Asia</t>
        </is>
      </c>
      <c r="F1744" t="inlineStr">
        <is>
          <t>China</t>
        </is>
      </c>
      <c r="G1744" t="inlineStr">
        <is>
          <t>Gasoline</t>
        </is>
      </c>
      <c r="H1744" t="inlineStr">
        <is>
          <t>Spot</t>
        </is>
      </c>
      <c r="I1744" t="inlineStr">
        <is>
          <t>Refiner</t>
        </is>
      </c>
      <c r="J1744" t="inlineStr">
        <is>
          <t>Liam O'Brien</t>
        </is>
      </c>
      <c r="K1744" s="70" t="n">
        <v>87000</v>
      </c>
      <c r="L1744" s="71" t="n">
        <v>85.84999999999999</v>
      </c>
      <c r="M1744" s="71" t="n">
        <v>7468950</v>
      </c>
      <c r="N1744" s="71" t="n">
        <v>149379</v>
      </c>
      <c r="O1744" s="71" t="n">
        <v>7319571</v>
      </c>
      <c r="P1744" s="71" t="n">
        <v>6331378.34</v>
      </c>
      <c r="Q1744" s="71" t="n">
        <v>988192.66</v>
      </c>
      <c r="R1744" t="inlineStr">
        <is>
          <t>Refined</t>
        </is>
      </c>
      <c r="S1744" t="inlineStr">
        <is>
          <t>Yes</t>
        </is>
      </c>
      <c r="T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SA101736</t>
        </is>
      </c>
      <c r="B1745" s="68" t="n">
        <v>45914</v>
      </c>
      <c r="C1745" s="69" t="n">
        <v>2025</v>
      </c>
      <c r="D1745" t="inlineStr">
        <is>
          <t>Sep</t>
        </is>
      </c>
      <c r="E1745" t="inlineStr">
        <is>
          <t>Middle East</t>
        </is>
      </c>
      <c r="F1745" t="inlineStr">
        <is>
          <t>UAE</t>
        </is>
      </c>
      <c r="G1745" t="inlineStr">
        <is>
          <t>Arab Light</t>
        </is>
      </c>
      <c r="H1745" t="inlineStr">
        <is>
          <t>Spot</t>
        </is>
      </c>
      <c r="I1745" t="inlineStr">
        <is>
          <t>Refiner</t>
        </is>
      </c>
      <c r="J1745" t="inlineStr">
        <is>
          <t>Arjun Mehta</t>
        </is>
      </c>
      <c r="K1745" s="70" t="n">
        <v>1403000</v>
      </c>
      <c r="L1745" s="71" t="n">
        <v>75.44</v>
      </c>
      <c r="M1745" s="71" t="n">
        <v>105842320</v>
      </c>
      <c r="N1745" s="71" t="n">
        <v>2116846.4</v>
      </c>
      <c r="O1745" s="71" t="n">
        <v>103725473.6</v>
      </c>
      <c r="P1745" s="71" t="n">
        <v>24526048.13</v>
      </c>
      <c r="Q1745" s="71" t="n">
        <v>79199425.47</v>
      </c>
      <c r="R1745" t="inlineStr">
        <is>
          <t>Crude</t>
        </is>
      </c>
      <c r="S1745" t="inlineStr">
        <is>
          <t>Yes</t>
        </is>
      </c>
      <c r="T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SA101737</t>
        </is>
      </c>
      <c r="B1746" s="68" t="n">
        <v>45914</v>
      </c>
      <c r="C1746" s="69" t="n">
        <v>2025</v>
      </c>
      <c r="D1746" t="inlineStr">
        <is>
          <t>Sep</t>
        </is>
      </c>
      <c r="E1746" t="inlineStr">
        <is>
          <t>Europe</t>
        </is>
      </c>
      <c r="F1746" t="inlineStr">
        <is>
          <t>Italy</t>
        </is>
      </c>
      <c r="G1746" t="inlineStr">
        <is>
          <t>Diesel</t>
        </is>
      </c>
      <c r="H1746" t="inlineStr">
        <is>
          <t>Spot</t>
        </is>
      </c>
      <c r="I1746" t="inlineStr">
        <is>
          <t>Refiner</t>
        </is>
      </c>
      <c r="J1746" t="inlineStr">
        <is>
          <t>Priya Nair</t>
        </is>
      </c>
      <c r="K1746" s="70" t="n">
        <v>364000</v>
      </c>
      <c r="L1746" s="71" t="n">
        <v>89.65000000000001</v>
      </c>
      <c r="M1746" s="71" t="n">
        <v>32632600</v>
      </c>
      <c r="N1746" s="71" t="n">
        <v>0</v>
      </c>
      <c r="O1746" s="71" t="n">
        <v>32632600</v>
      </c>
      <c r="P1746" s="71" t="n">
        <v>25202043.76</v>
      </c>
      <c r="Q1746" s="71" t="n">
        <v>7430556.24</v>
      </c>
      <c r="R1746" t="inlineStr">
        <is>
          <t>Refined</t>
        </is>
      </c>
      <c r="S1746" t="inlineStr">
        <is>
          <t>Yes</t>
        </is>
      </c>
      <c r="T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SA101738</t>
        </is>
      </c>
      <c r="B1747" s="68" t="n">
        <v>45914</v>
      </c>
      <c r="C1747" s="69" t="n">
        <v>2025</v>
      </c>
      <c r="D1747" t="inlineStr">
        <is>
          <t>Sep</t>
        </is>
      </c>
      <c r="E1747" t="inlineStr">
        <is>
          <t>Asia</t>
        </is>
      </c>
      <c r="F1747" t="inlineStr">
        <is>
          <t>China</t>
        </is>
      </c>
      <c r="G1747" t="inlineStr">
        <is>
          <t>Arab Light</t>
        </is>
      </c>
      <c r="H1747" t="inlineStr">
        <is>
          <t>Spot</t>
        </is>
      </c>
      <c r="I1747" t="inlineStr">
        <is>
          <t>Refiner</t>
        </is>
      </c>
      <c r="J1747" t="inlineStr">
        <is>
          <t>Hiroshi Tanaka</t>
        </is>
      </c>
      <c r="K1747" s="70" t="n">
        <v>1375000</v>
      </c>
      <c r="L1747" s="71" t="n">
        <v>80.94</v>
      </c>
      <c r="M1747" s="71" t="n">
        <v>111292500</v>
      </c>
      <c r="N1747" s="71" t="n">
        <v>0</v>
      </c>
      <c r="O1747" s="71" t="n">
        <v>111292500</v>
      </c>
      <c r="P1747" s="71" t="n">
        <v>24317896.05</v>
      </c>
      <c r="Q1747" s="71" t="n">
        <v>86974603.95</v>
      </c>
      <c r="R1747" t="inlineStr">
        <is>
          <t>Crude</t>
        </is>
      </c>
      <c r="S1747" t="inlineStr">
        <is>
          <t>Yes</t>
        </is>
      </c>
      <c r="T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SA101739</t>
        </is>
      </c>
      <c r="B1748" s="68" t="n">
        <v>45914</v>
      </c>
      <c r="C1748" s="69" t="n">
        <v>2025</v>
      </c>
      <c r="D1748" t="inlineStr">
        <is>
          <t>Sep</t>
        </is>
      </c>
      <c r="E1748" t="inlineStr">
        <is>
          <t>Asia</t>
        </is>
      </c>
      <c r="F1748" t="inlineStr">
        <is>
          <t>South Korea</t>
        </is>
      </c>
      <c r="G1748" t="inlineStr">
        <is>
          <t>Arab Medium</t>
        </is>
      </c>
      <c r="H1748" t="inlineStr">
        <is>
          <t>Term contract</t>
        </is>
      </c>
      <c r="I1748" t="inlineStr">
        <is>
          <t>National oil company</t>
        </is>
      </c>
      <c r="J1748" t="inlineStr">
        <is>
          <t>Ruhi Shaikh</t>
        </is>
      </c>
      <c r="K1748" s="70" t="n">
        <v>557000</v>
      </c>
      <c r="L1748" s="71" t="n">
        <v>87.83</v>
      </c>
      <c r="M1748" s="71" t="n">
        <v>48921310</v>
      </c>
      <c r="N1748" s="71" t="n">
        <v>0</v>
      </c>
      <c r="O1748" s="71" t="n">
        <v>48921310</v>
      </c>
      <c r="P1748" s="71" t="n">
        <v>9954549.130000001</v>
      </c>
      <c r="Q1748" s="71" t="n">
        <v>38966760.87</v>
      </c>
      <c r="R1748" t="inlineStr">
        <is>
          <t>Crude</t>
        </is>
      </c>
      <c r="S1748" t="inlineStr">
        <is>
          <t>Yes</t>
        </is>
      </c>
      <c r="T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SA101740</t>
        </is>
      </c>
      <c r="B1749" s="68" t="n">
        <v>45915</v>
      </c>
      <c r="C1749" s="69" t="n">
        <v>2025</v>
      </c>
      <c r="D1749" t="inlineStr">
        <is>
          <t>Sep</t>
        </is>
      </c>
      <c r="E1749" t="inlineStr">
        <is>
          <t>Asia</t>
        </is>
      </c>
      <c r="F1749" t="inlineStr">
        <is>
          <t>Japan</t>
        </is>
      </c>
      <c r="G1749" t="inlineStr">
        <is>
          <t>Diesel</t>
        </is>
      </c>
      <c r="H1749" t="inlineStr">
        <is>
          <t>Term contract</t>
        </is>
      </c>
      <c r="I1749" t="inlineStr">
        <is>
          <t>National oil company</t>
        </is>
      </c>
      <c r="J1749" t="inlineStr">
        <is>
          <t>Ana Costa</t>
        </is>
      </c>
      <c r="K1749" s="70" t="n">
        <v>594000</v>
      </c>
      <c r="L1749" s="71" t="n">
        <v>99.26000000000001</v>
      </c>
      <c r="M1749" s="71" t="n">
        <v>58960440</v>
      </c>
      <c r="N1749" s="71" t="n">
        <v>0</v>
      </c>
      <c r="O1749" s="71" t="n">
        <v>58960440</v>
      </c>
      <c r="P1749" s="71" t="n">
        <v>42464514.14</v>
      </c>
      <c r="Q1749" s="71" t="n">
        <v>16495925.86</v>
      </c>
      <c r="R1749" t="inlineStr">
        <is>
          <t>Refined</t>
        </is>
      </c>
      <c r="S1749" t="inlineStr">
        <is>
          <t>Yes</t>
        </is>
      </c>
      <c r="T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SA101741</t>
        </is>
      </c>
      <c r="B1750" s="68" t="n">
        <v>45915</v>
      </c>
      <c r="C1750" s="69" t="n">
        <v>2025</v>
      </c>
      <c r="D1750" t="inlineStr">
        <is>
          <t>Sep</t>
        </is>
      </c>
      <c r="E1750" t="inlineStr">
        <is>
          <t>Asia</t>
        </is>
      </c>
      <c r="F1750" t="inlineStr">
        <is>
          <t>India</t>
        </is>
      </c>
      <c r="G1750" t="inlineStr">
        <is>
          <t>Arab Light</t>
        </is>
      </c>
      <c r="H1750" t="inlineStr">
        <is>
          <t>Term contract</t>
        </is>
      </c>
      <c r="I1750" t="inlineStr">
        <is>
          <t>National oil company</t>
        </is>
      </c>
      <c r="J1750" t="inlineStr">
        <is>
          <t>Amir Khan</t>
        </is>
      </c>
      <c r="K1750" s="70" t="n">
        <v>695000</v>
      </c>
      <c r="L1750" s="71" t="n">
        <v>79.69</v>
      </c>
      <c r="M1750" s="71" t="n">
        <v>55384550</v>
      </c>
      <c r="N1750" s="71" t="n">
        <v>0</v>
      </c>
      <c r="O1750" s="71" t="n">
        <v>55384550</v>
      </c>
      <c r="P1750" s="71" t="n">
        <v>12524121.08</v>
      </c>
      <c r="Q1750" s="71" t="n">
        <v>42860428.92</v>
      </c>
      <c r="R1750" t="inlineStr">
        <is>
          <t>Crude</t>
        </is>
      </c>
      <c r="S1750" t="inlineStr">
        <is>
          <t>Yes</t>
        </is>
      </c>
      <c r="T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SA101742</t>
        </is>
      </c>
      <c r="B1751" s="68" t="n">
        <v>45915</v>
      </c>
      <c r="C1751" s="69" t="n">
        <v>2025</v>
      </c>
      <c r="D1751" t="inlineStr">
        <is>
          <t>Sep</t>
        </is>
      </c>
      <c r="E1751" t="inlineStr">
        <is>
          <t>Asia</t>
        </is>
      </c>
      <c r="F1751" t="inlineStr">
        <is>
          <t>South Korea</t>
        </is>
      </c>
      <c r="G1751" t="inlineStr">
        <is>
          <t>Gasoline</t>
        </is>
      </c>
      <c r="H1751" t="inlineStr">
        <is>
          <t>Spot</t>
        </is>
      </c>
      <c r="I1751" t="inlineStr">
        <is>
          <t>National oil company</t>
        </is>
      </c>
      <c r="J1751" t="inlineStr">
        <is>
          <t>Ruhi Shaikh</t>
        </is>
      </c>
      <c r="K1751" s="70" t="n">
        <v>176000</v>
      </c>
      <c r="L1751" s="71" t="n">
        <v>101.45</v>
      </c>
      <c r="M1751" s="71" t="n">
        <v>17855200</v>
      </c>
      <c r="N1751" s="71" t="n">
        <v>357104</v>
      </c>
      <c r="O1751" s="71" t="n">
        <v>17498096</v>
      </c>
      <c r="P1751" s="71" t="n">
        <v>12823144.93</v>
      </c>
      <c r="Q1751" s="71" t="n">
        <v>4674951.07</v>
      </c>
      <c r="R1751" t="inlineStr">
        <is>
          <t>Refined</t>
        </is>
      </c>
      <c r="S1751" t="inlineStr">
        <is>
          <t>Yes</t>
        </is>
      </c>
      <c r="T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SA101743</t>
        </is>
      </c>
      <c r="B1752" s="68" t="n">
        <v>45915</v>
      </c>
      <c r="C1752" s="69" t="n">
        <v>2025</v>
      </c>
      <c r="D1752" t="inlineStr">
        <is>
          <t>Sep</t>
        </is>
      </c>
      <c r="E1752" t="inlineStr">
        <is>
          <t>Asia</t>
        </is>
      </c>
      <c r="F1752" t="inlineStr">
        <is>
          <t>South Korea</t>
        </is>
      </c>
      <c r="G1752" t="inlineStr">
        <is>
          <t>Jet fuel</t>
        </is>
      </c>
      <c r="H1752" t="inlineStr">
        <is>
          <t>Term contract</t>
        </is>
      </c>
      <c r="I1752" t="inlineStr">
        <is>
          <t>National oil company</t>
        </is>
      </c>
      <c r="J1752" t="inlineStr">
        <is>
          <t>Hiroshi Tanaka</t>
        </is>
      </c>
      <c r="K1752" s="70" t="n">
        <v>389000</v>
      </c>
      <c r="L1752" s="71" t="n">
        <v>93.37</v>
      </c>
      <c r="M1752" s="71" t="n">
        <v>36320930</v>
      </c>
      <c r="N1752" s="71" t="n">
        <v>0</v>
      </c>
      <c r="O1752" s="71" t="n">
        <v>36320930</v>
      </c>
      <c r="P1752" s="71" t="n">
        <v>29472949.57</v>
      </c>
      <c r="Q1752" s="71" t="n">
        <v>6847980.43</v>
      </c>
      <c r="R1752" t="inlineStr">
        <is>
          <t>Refined</t>
        </is>
      </c>
      <c r="S1752" t="inlineStr">
        <is>
          <t>Yes</t>
        </is>
      </c>
      <c r="T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SA101744</t>
        </is>
      </c>
      <c r="B1753" s="68" t="n">
        <v>45915</v>
      </c>
      <c r="C1753" s="69" t="n">
        <v>2025</v>
      </c>
      <c r="D1753" t="inlineStr">
        <is>
          <t>Sep</t>
        </is>
      </c>
      <c r="E1753" t="inlineStr">
        <is>
          <t>Asia</t>
        </is>
      </c>
      <c r="F1753" t="inlineStr">
        <is>
          <t>South Korea</t>
        </is>
      </c>
      <c r="G1753" t="inlineStr">
        <is>
          <t>Gasoline</t>
        </is>
      </c>
      <c r="H1753" t="inlineStr">
        <is>
          <t>Spot</t>
        </is>
      </c>
      <c r="I1753" t="inlineStr">
        <is>
          <t>Trader</t>
        </is>
      </c>
      <c r="J1753" t="inlineStr">
        <is>
          <t>Arjun Mehta</t>
        </is>
      </c>
      <c r="K1753" s="70" t="n">
        <v>541000</v>
      </c>
      <c r="L1753" s="71" t="n">
        <v>87.95999999999999</v>
      </c>
      <c r="M1753" s="71" t="n">
        <v>47586360</v>
      </c>
      <c r="N1753" s="71" t="n">
        <v>0</v>
      </c>
      <c r="O1753" s="71" t="n">
        <v>47586360</v>
      </c>
      <c r="P1753" s="71" t="n">
        <v>38437587.82</v>
      </c>
      <c r="Q1753" s="71" t="n">
        <v>9148772.18</v>
      </c>
      <c r="R1753" t="inlineStr">
        <is>
          <t>Refined</t>
        </is>
      </c>
      <c r="S1753" t="inlineStr">
        <is>
          <t>Yes</t>
        </is>
      </c>
      <c r="T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SA101745</t>
        </is>
      </c>
      <c r="B1754" s="68" t="n">
        <v>45916</v>
      </c>
      <c r="C1754" s="69" t="n">
        <v>2025</v>
      </c>
      <c r="D1754" t="inlineStr">
        <is>
          <t>Sep</t>
        </is>
      </c>
      <c r="E1754" t="inlineStr">
        <is>
          <t>Asia</t>
        </is>
      </c>
      <c r="F1754" t="inlineStr">
        <is>
          <t>South Korea</t>
        </is>
      </c>
      <c r="G1754" t="inlineStr">
        <is>
          <t>Arab Extra Light</t>
        </is>
      </c>
      <c r="H1754" t="inlineStr">
        <is>
          <t>Term contract</t>
        </is>
      </c>
      <c r="I1754" t="inlineStr">
        <is>
          <t>Refiner</t>
        </is>
      </c>
      <c r="J1754" t="inlineStr">
        <is>
          <t>Emma Clarke</t>
        </is>
      </c>
      <c r="K1754" s="70" t="n">
        <v>734000</v>
      </c>
      <c r="L1754" s="71" t="n">
        <v>89.86</v>
      </c>
      <c r="M1754" s="71" t="n">
        <v>65957240</v>
      </c>
      <c r="N1754" s="71" t="n">
        <v>0</v>
      </c>
      <c r="O1754" s="71" t="n">
        <v>65957240</v>
      </c>
      <c r="P1754" s="71" t="n">
        <v>13382413.1</v>
      </c>
      <c r="Q1754" s="71" t="n">
        <v>52574826.9</v>
      </c>
      <c r="R1754" t="inlineStr">
        <is>
          <t>Crude</t>
        </is>
      </c>
      <c r="S1754" t="inlineStr">
        <is>
          <t>Yes</t>
        </is>
      </c>
      <c r="T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SA101746</t>
        </is>
      </c>
      <c r="B1755" s="68" t="n">
        <v>45916</v>
      </c>
      <c r="C1755" s="69" t="n">
        <v>2025</v>
      </c>
      <c r="D1755" t="inlineStr">
        <is>
          <t>Sep</t>
        </is>
      </c>
      <c r="E1755" t="inlineStr">
        <is>
          <t>Europe</t>
        </is>
      </c>
      <c r="F1755" t="inlineStr">
        <is>
          <t>Italy</t>
        </is>
      </c>
      <c r="G1755" t="inlineStr">
        <is>
          <t>Arab Medium</t>
        </is>
      </c>
      <c r="H1755" t="inlineStr">
        <is>
          <t>Term contract</t>
        </is>
      </c>
      <c r="I1755" t="inlineStr">
        <is>
          <t>Refiner</t>
        </is>
      </c>
      <c r="J1755" t="inlineStr">
        <is>
          <t>Ravindra Patil</t>
        </is>
      </c>
      <c r="K1755" s="70" t="n">
        <v>1459000</v>
      </c>
      <c r="L1755" s="71" t="n">
        <v>76.01000000000001</v>
      </c>
      <c r="M1755" s="71" t="n">
        <v>110898590</v>
      </c>
      <c r="N1755" s="71" t="n">
        <v>0</v>
      </c>
      <c r="O1755" s="71" t="n">
        <v>110898590</v>
      </c>
      <c r="P1755" s="71" t="n">
        <v>24873491.87</v>
      </c>
      <c r="Q1755" s="71" t="n">
        <v>86025098.13</v>
      </c>
      <c r="R1755" t="inlineStr">
        <is>
          <t>Crude</t>
        </is>
      </c>
      <c r="S1755" t="inlineStr">
        <is>
          <t>Yes</t>
        </is>
      </c>
      <c r="T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SA101747</t>
        </is>
      </c>
      <c r="B1756" s="68" t="n">
        <v>45916</v>
      </c>
      <c r="C1756" s="69" t="n">
        <v>2025</v>
      </c>
      <c r="D1756" t="inlineStr">
        <is>
          <t>Sep</t>
        </is>
      </c>
      <c r="E1756" t="inlineStr">
        <is>
          <t>Asia</t>
        </is>
      </c>
      <c r="F1756" t="inlineStr">
        <is>
          <t>South Korea</t>
        </is>
      </c>
      <c r="G1756" t="inlineStr">
        <is>
          <t>Jet fuel</t>
        </is>
      </c>
      <c r="H1756" t="inlineStr">
        <is>
          <t>Term contract</t>
        </is>
      </c>
      <c r="I1756" t="inlineStr">
        <is>
          <t>Refiner</t>
        </is>
      </c>
      <c r="J1756" t="inlineStr">
        <is>
          <t>Lucas Martin</t>
        </is>
      </c>
      <c r="K1756" s="70" t="n">
        <v>296000</v>
      </c>
      <c r="L1756" s="71" t="n">
        <v>106.85</v>
      </c>
      <c r="M1756" s="71" t="n">
        <v>31627600</v>
      </c>
      <c r="N1756" s="71" t="n">
        <v>0</v>
      </c>
      <c r="O1756" s="71" t="n">
        <v>31627600</v>
      </c>
      <c r="P1756" s="71" t="n">
        <v>22431971.48</v>
      </c>
      <c r="Q1756" s="71" t="n">
        <v>9195628.52</v>
      </c>
      <c r="R1756" t="inlineStr">
        <is>
          <t>Refined</t>
        </is>
      </c>
      <c r="S1756" t="inlineStr">
        <is>
          <t>Yes</t>
        </is>
      </c>
      <c r="T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SA101748</t>
        </is>
      </c>
      <c r="B1757" s="68" t="n">
        <v>45916</v>
      </c>
      <c r="C1757" s="69" t="n">
        <v>2025</v>
      </c>
      <c r="D1757" t="inlineStr">
        <is>
          <t>Sep</t>
        </is>
      </c>
      <c r="E1757" t="inlineStr">
        <is>
          <t>Asia</t>
        </is>
      </c>
      <c r="F1757" t="inlineStr">
        <is>
          <t>India</t>
        </is>
      </c>
      <c r="G1757" t="inlineStr">
        <is>
          <t>Gasoline</t>
        </is>
      </c>
      <c r="H1757" t="inlineStr">
        <is>
          <t>Term contract</t>
        </is>
      </c>
      <c r="I1757" t="inlineStr">
        <is>
          <t>National oil company</t>
        </is>
      </c>
      <c r="J1757" t="inlineStr">
        <is>
          <t>Olivia Brown</t>
        </is>
      </c>
      <c r="K1757" s="70" t="n">
        <v>212000</v>
      </c>
      <c r="L1757" s="71" t="n">
        <v>96.27</v>
      </c>
      <c r="M1757" s="71" t="n">
        <v>20409240</v>
      </c>
      <c r="N1757" s="71" t="n">
        <v>204092.4</v>
      </c>
      <c r="O1757" s="71" t="n">
        <v>20205147.6</v>
      </c>
      <c r="P1757" s="71" t="n">
        <v>15384224.55</v>
      </c>
      <c r="Q1757" s="71" t="n">
        <v>4820923.05</v>
      </c>
      <c r="R1757" t="inlineStr">
        <is>
          <t>Refined</t>
        </is>
      </c>
      <c r="S1757" t="inlineStr">
        <is>
          <t>Yes</t>
        </is>
      </c>
      <c r="T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SA101749</t>
        </is>
      </c>
      <c r="B1758" s="68" t="n">
        <v>45916</v>
      </c>
      <c r="C1758" s="69" t="n">
        <v>2025</v>
      </c>
      <c r="D1758" t="inlineStr">
        <is>
          <t>Sep</t>
        </is>
      </c>
      <c r="E1758" t="inlineStr">
        <is>
          <t>North America</t>
        </is>
      </c>
      <c r="F1758" t="inlineStr">
        <is>
          <t>USA</t>
        </is>
      </c>
      <c r="G1758" t="inlineStr">
        <is>
          <t>Arab Light</t>
        </is>
      </c>
      <c r="H1758" t="inlineStr">
        <is>
          <t>Term contract</t>
        </is>
      </c>
      <c r="I1758" t="inlineStr">
        <is>
          <t>Refiner</t>
        </is>
      </c>
      <c r="J1758" t="inlineStr">
        <is>
          <t>Ana Costa</t>
        </is>
      </c>
      <c r="K1758" s="70" t="n">
        <v>716000</v>
      </c>
      <c r="L1758" s="71" t="n">
        <v>82.27</v>
      </c>
      <c r="M1758" s="71" t="n">
        <v>58905320</v>
      </c>
      <c r="N1758" s="71" t="n">
        <v>0</v>
      </c>
      <c r="O1758" s="71" t="n">
        <v>58905320</v>
      </c>
      <c r="P1758" s="71" t="n">
        <v>13043428.99</v>
      </c>
      <c r="Q1758" s="71" t="n">
        <v>45861891.01</v>
      </c>
      <c r="R1758" t="inlineStr">
        <is>
          <t>Crude</t>
        </is>
      </c>
      <c r="S1758" t="inlineStr">
        <is>
          <t>Yes</t>
        </is>
      </c>
      <c r="T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SA101750</t>
        </is>
      </c>
      <c r="B1759" s="68" t="n">
        <v>45917</v>
      </c>
      <c r="C1759" s="69" t="n">
        <v>2025</v>
      </c>
      <c r="D1759" t="inlineStr">
        <is>
          <t>Sep</t>
        </is>
      </c>
      <c r="E1759" t="inlineStr">
        <is>
          <t>Europe</t>
        </is>
      </c>
      <c r="F1759" t="inlineStr">
        <is>
          <t>France</t>
        </is>
      </c>
      <c r="G1759" t="inlineStr">
        <is>
          <t>Gasoline</t>
        </is>
      </c>
      <c r="H1759" t="inlineStr">
        <is>
          <t>Term contract</t>
        </is>
      </c>
      <c r="I1759" t="inlineStr">
        <is>
          <t>National oil company</t>
        </is>
      </c>
      <c r="J1759" t="inlineStr">
        <is>
          <t>Omar Haddad</t>
        </is>
      </c>
      <c r="K1759" s="70" t="n">
        <v>184000</v>
      </c>
      <c r="L1759" s="71" t="n">
        <v>95.93000000000001</v>
      </c>
      <c r="M1759" s="71" t="n">
        <v>17651120</v>
      </c>
      <c r="N1759" s="71" t="n">
        <v>0</v>
      </c>
      <c r="O1759" s="71" t="n">
        <v>17651120</v>
      </c>
      <c r="P1759" s="71" t="n">
        <v>12947770.43</v>
      </c>
      <c r="Q1759" s="71" t="n">
        <v>4703349.57</v>
      </c>
      <c r="R1759" t="inlineStr">
        <is>
          <t>Refined</t>
        </is>
      </c>
      <c r="S1759" t="inlineStr">
        <is>
          <t>Yes</t>
        </is>
      </c>
      <c r="T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SA101751</t>
        </is>
      </c>
      <c r="B1760" s="68" t="n">
        <v>45917</v>
      </c>
      <c r="C1760" s="69" t="n">
        <v>2025</v>
      </c>
      <c r="D1760" t="inlineStr">
        <is>
          <t>Sep</t>
        </is>
      </c>
      <c r="E1760" t="inlineStr">
        <is>
          <t>Middle East</t>
        </is>
      </c>
      <c r="F1760" t="inlineStr">
        <is>
          <t>Saudi Arabia</t>
        </is>
      </c>
      <c r="G1760" t="inlineStr">
        <is>
          <t>Arab Heavy</t>
        </is>
      </c>
      <c r="H1760" t="inlineStr">
        <is>
          <t>Domestic</t>
        </is>
      </c>
      <c r="I1760" t="inlineStr">
        <is>
          <t>National oil company</t>
        </is>
      </c>
      <c r="J1760" t="inlineStr">
        <is>
          <t>Arjun Mehta</t>
        </is>
      </c>
      <c r="K1760" s="70" t="n">
        <v>1277000</v>
      </c>
      <c r="L1760" s="71" t="n">
        <v>75.02</v>
      </c>
      <c r="M1760" s="71" t="n">
        <v>95800540</v>
      </c>
      <c r="N1760" s="71" t="n">
        <v>958005.4</v>
      </c>
      <c r="O1760" s="71" t="n">
        <v>94842534.59999999</v>
      </c>
      <c r="P1760" s="71" t="n">
        <v>22602992.52</v>
      </c>
      <c r="Q1760" s="71" t="n">
        <v>72239542.08</v>
      </c>
      <c r="R1760" t="inlineStr">
        <is>
          <t>Crude</t>
        </is>
      </c>
      <c r="S1760" t="inlineStr">
        <is>
          <t>No</t>
        </is>
      </c>
      <c r="T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SA101752</t>
        </is>
      </c>
      <c r="B1761" s="68" t="n">
        <v>45917</v>
      </c>
      <c r="C1761" s="69" t="n">
        <v>2025</v>
      </c>
      <c r="D1761" t="inlineStr">
        <is>
          <t>Sep</t>
        </is>
      </c>
      <c r="E1761" t="inlineStr">
        <is>
          <t>Asia</t>
        </is>
      </c>
      <c r="F1761" t="inlineStr">
        <is>
          <t>South Korea</t>
        </is>
      </c>
      <c r="G1761" t="inlineStr">
        <is>
          <t>Arab Extra Light</t>
        </is>
      </c>
      <c r="H1761" t="inlineStr">
        <is>
          <t>Term contract</t>
        </is>
      </c>
      <c r="I1761" t="inlineStr">
        <is>
          <t>Refiner</t>
        </is>
      </c>
      <c r="J1761" t="inlineStr">
        <is>
          <t>Olivia Brown</t>
        </is>
      </c>
      <c r="K1761" s="70" t="n">
        <v>1760000</v>
      </c>
      <c r="L1761" s="71" t="n">
        <v>90.34999999999999</v>
      </c>
      <c r="M1761" s="71" t="n">
        <v>159016000</v>
      </c>
      <c r="N1761" s="71" t="n">
        <v>1590160</v>
      </c>
      <c r="O1761" s="71" t="n">
        <v>157425840</v>
      </c>
      <c r="P1761" s="71" t="n">
        <v>31940901.96</v>
      </c>
      <c r="Q1761" s="71" t="n">
        <v>125484938.04</v>
      </c>
      <c r="R1761" t="inlineStr">
        <is>
          <t>Crude</t>
        </is>
      </c>
      <c r="S1761" t="inlineStr">
        <is>
          <t>Yes</t>
        </is>
      </c>
      <c r="T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SA101753</t>
        </is>
      </c>
      <c r="B1762" s="68" t="n">
        <v>45917</v>
      </c>
      <c r="C1762" s="69" t="n">
        <v>2025</v>
      </c>
      <c r="D1762" t="inlineStr">
        <is>
          <t>Sep</t>
        </is>
      </c>
      <c r="E1762" t="inlineStr">
        <is>
          <t>Asia</t>
        </is>
      </c>
      <c r="F1762" t="inlineStr">
        <is>
          <t>Japan</t>
        </is>
      </c>
      <c r="G1762" t="inlineStr">
        <is>
          <t>Arab Light</t>
        </is>
      </c>
      <c r="H1762" t="inlineStr">
        <is>
          <t>Term contract</t>
        </is>
      </c>
      <c r="I1762" t="inlineStr">
        <is>
          <t>Refiner</t>
        </is>
      </c>
      <c r="J1762" t="inlineStr">
        <is>
          <t>Zoya Ahmed</t>
        </is>
      </c>
      <c r="K1762" s="70" t="n">
        <v>770000</v>
      </c>
      <c r="L1762" s="71" t="n">
        <v>76.98999999999999</v>
      </c>
      <c r="M1762" s="71" t="n">
        <v>59282300</v>
      </c>
      <c r="N1762" s="71" t="n">
        <v>0</v>
      </c>
      <c r="O1762" s="71" t="n">
        <v>59282300</v>
      </c>
      <c r="P1762" s="71" t="n">
        <v>13446620.89</v>
      </c>
      <c r="Q1762" s="71" t="n">
        <v>45835679.11</v>
      </c>
      <c r="R1762" t="inlineStr">
        <is>
          <t>Crude</t>
        </is>
      </c>
      <c r="S1762" t="inlineStr">
        <is>
          <t>Yes</t>
        </is>
      </c>
      <c r="T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SA101754</t>
        </is>
      </c>
      <c r="B1763" s="68" t="n">
        <v>45917</v>
      </c>
      <c r="C1763" s="69" t="n">
        <v>2025</v>
      </c>
      <c r="D1763" t="inlineStr">
        <is>
          <t>Sep</t>
        </is>
      </c>
      <c r="E1763" t="inlineStr">
        <is>
          <t>North America</t>
        </is>
      </c>
      <c r="F1763" t="inlineStr">
        <is>
          <t>USA</t>
        </is>
      </c>
      <c r="G1763" t="inlineStr">
        <is>
          <t>Jet fuel</t>
        </is>
      </c>
      <c r="H1763" t="inlineStr">
        <is>
          <t>Term contract</t>
        </is>
      </c>
      <c r="I1763" t="inlineStr">
        <is>
          <t>Refiner</t>
        </is>
      </c>
      <c r="J1763" t="inlineStr">
        <is>
          <t>Ruhi Shaikh</t>
        </is>
      </c>
      <c r="K1763" s="70" t="n">
        <v>224000</v>
      </c>
      <c r="L1763" s="71" t="n">
        <v>96.76000000000001</v>
      </c>
      <c r="M1763" s="71" t="n">
        <v>21674240</v>
      </c>
      <c r="N1763" s="71" t="n">
        <v>0</v>
      </c>
      <c r="O1763" s="71" t="n">
        <v>21674240</v>
      </c>
      <c r="P1763" s="71" t="n">
        <v>16150534.03</v>
      </c>
      <c r="Q1763" s="71" t="n">
        <v>5523705.97</v>
      </c>
      <c r="R1763" t="inlineStr">
        <is>
          <t>Refined</t>
        </is>
      </c>
      <c r="S1763" t="inlineStr">
        <is>
          <t>Yes</t>
        </is>
      </c>
      <c r="T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SA101755</t>
        </is>
      </c>
      <c r="B1764" s="68" t="n">
        <v>45917</v>
      </c>
      <c r="C1764" s="69" t="n">
        <v>2025</v>
      </c>
      <c r="D1764" t="inlineStr">
        <is>
          <t>Sep</t>
        </is>
      </c>
      <c r="E1764" t="inlineStr">
        <is>
          <t>Asia</t>
        </is>
      </c>
      <c r="F1764" t="inlineStr">
        <is>
          <t>Japan</t>
        </is>
      </c>
      <c r="G1764" t="inlineStr">
        <is>
          <t>Jet fuel</t>
        </is>
      </c>
      <c r="H1764" t="inlineStr">
        <is>
          <t>Term contract</t>
        </is>
      </c>
      <c r="I1764" t="inlineStr">
        <is>
          <t>National oil company</t>
        </is>
      </c>
      <c r="J1764" t="inlineStr">
        <is>
          <t>Wei Chen</t>
        </is>
      </c>
      <c r="K1764" s="70" t="n">
        <v>449000</v>
      </c>
      <c r="L1764" s="71" t="n">
        <v>106.12</v>
      </c>
      <c r="M1764" s="71" t="n">
        <v>47647880</v>
      </c>
      <c r="N1764" s="71" t="n">
        <v>0</v>
      </c>
      <c r="O1764" s="71" t="n">
        <v>47647880</v>
      </c>
      <c r="P1764" s="71" t="n">
        <v>33421764.46</v>
      </c>
      <c r="Q1764" s="71" t="n">
        <v>14226115.54</v>
      </c>
      <c r="R1764" t="inlineStr">
        <is>
          <t>Refined</t>
        </is>
      </c>
      <c r="S1764" t="inlineStr">
        <is>
          <t>Yes</t>
        </is>
      </c>
      <c r="T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SA101756</t>
        </is>
      </c>
      <c r="B1765" s="68" t="n">
        <v>45917</v>
      </c>
      <c r="C1765" s="69" t="n">
        <v>2025</v>
      </c>
      <c r="D1765" t="inlineStr">
        <is>
          <t>Sep</t>
        </is>
      </c>
      <c r="E1765" t="inlineStr">
        <is>
          <t>Middle East</t>
        </is>
      </c>
      <c r="F1765" t="inlineStr">
        <is>
          <t>UAE</t>
        </is>
      </c>
      <c r="G1765" t="inlineStr">
        <is>
          <t>Gasoline</t>
        </is>
      </c>
      <c r="H1765" t="inlineStr">
        <is>
          <t>Term contract</t>
        </is>
      </c>
      <c r="I1765" t="inlineStr">
        <is>
          <t>Refiner</t>
        </is>
      </c>
      <c r="J1765" t="inlineStr">
        <is>
          <t>Wei Chen</t>
        </is>
      </c>
      <c r="K1765" s="70" t="n">
        <v>488000</v>
      </c>
      <c r="L1765" s="71" t="n">
        <v>103.85</v>
      </c>
      <c r="M1765" s="71" t="n">
        <v>50678800</v>
      </c>
      <c r="N1765" s="71" t="n">
        <v>0</v>
      </c>
      <c r="O1765" s="71" t="n">
        <v>50678800</v>
      </c>
      <c r="P1765" s="71" t="n">
        <v>34963728.28</v>
      </c>
      <c r="Q1765" s="71" t="n">
        <v>15715071.72</v>
      </c>
      <c r="R1765" t="inlineStr">
        <is>
          <t>Refined</t>
        </is>
      </c>
      <c r="S1765" t="inlineStr">
        <is>
          <t>Yes</t>
        </is>
      </c>
      <c r="T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SA101757</t>
        </is>
      </c>
      <c r="B1766" s="68" t="n">
        <v>45917</v>
      </c>
      <c r="C1766" s="69" t="n">
        <v>2025</v>
      </c>
      <c r="D1766" t="inlineStr">
        <is>
          <t>Sep</t>
        </is>
      </c>
      <c r="E1766" t="inlineStr">
        <is>
          <t>Europe</t>
        </is>
      </c>
      <c r="F1766" t="inlineStr">
        <is>
          <t>Italy</t>
        </is>
      </c>
      <c r="G1766" t="inlineStr">
        <is>
          <t>Arab Heavy</t>
        </is>
      </c>
      <c r="H1766" t="inlineStr">
        <is>
          <t>Spot</t>
        </is>
      </c>
      <c r="I1766" t="inlineStr">
        <is>
          <t>Refiner</t>
        </is>
      </c>
      <c r="J1766" t="inlineStr">
        <is>
          <t>Fatima Al-Saud</t>
        </is>
      </c>
      <c r="K1766" s="70" t="n">
        <v>1176000</v>
      </c>
      <c r="L1766" s="71" t="n">
        <v>79.79000000000001</v>
      </c>
      <c r="M1766" s="71" t="n">
        <v>93833040</v>
      </c>
      <c r="N1766" s="71" t="n">
        <v>938330.4</v>
      </c>
      <c r="O1766" s="71" t="n">
        <v>92894709.59999999</v>
      </c>
      <c r="P1766" s="71" t="n">
        <v>20835124.25</v>
      </c>
      <c r="Q1766" s="71" t="n">
        <v>72059585.34999999</v>
      </c>
      <c r="R1766" t="inlineStr">
        <is>
          <t>Crude</t>
        </is>
      </c>
      <c r="S1766" t="inlineStr">
        <is>
          <t>Yes</t>
        </is>
      </c>
      <c r="T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SA101758</t>
        </is>
      </c>
      <c r="B1767" s="68" t="n">
        <v>45917</v>
      </c>
      <c r="C1767" s="69" t="n">
        <v>2025</v>
      </c>
      <c r="D1767" t="inlineStr">
        <is>
          <t>Sep</t>
        </is>
      </c>
      <c r="E1767" t="inlineStr">
        <is>
          <t>North America</t>
        </is>
      </c>
      <c r="F1767" t="inlineStr">
        <is>
          <t>USA</t>
        </is>
      </c>
      <c r="G1767" t="inlineStr">
        <is>
          <t>Arab Light</t>
        </is>
      </c>
      <c r="H1767" t="inlineStr">
        <is>
          <t>Term contract</t>
        </is>
      </c>
      <c r="I1767" t="inlineStr">
        <is>
          <t>National oil company</t>
        </is>
      </c>
      <c r="J1767" t="inlineStr">
        <is>
          <t>Wei Chen</t>
        </is>
      </c>
      <c r="K1767" s="70" t="n">
        <v>500000</v>
      </c>
      <c r="L1767" s="71" t="n">
        <v>84.04000000000001</v>
      </c>
      <c r="M1767" s="71" t="n">
        <v>42020000</v>
      </c>
      <c r="N1767" s="71" t="n">
        <v>0</v>
      </c>
      <c r="O1767" s="71" t="n">
        <v>42020000</v>
      </c>
      <c r="P1767" s="71" t="n">
        <v>8669157.43</v>
      </c>
      <c r="Q1767" s="71" t="n">
        <v>33350842.57</v>
      </c>
      <c r="R1767" t="inlineStr">
        <is>
          <t>Crude</t>
        </is>
      </c>
      <c r="S1767" t="inlineStr">
        <is>
          <t>Yes</t>
        </is>
      </c>
      <c r="T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SA101759</t>
        </is>
      </c>
      <c r="B1768" s="68" t="n">
        <v>45917</v>
      </c>
      <c r="C1768" s="69" t="n">
        <v>2025</v>
      </c>
      <c r="D1768" t="inlineStr">
        <is>
          <t>Sep</t>
        </is>
      </c>
      <c r="E1768" t="inlineStr">
        <is>
          <t>Middle East</t>
        </is>
      </c>
      <c r="F1768" t="inlineStr">
        <is>
          <t>UAE</t>
        </is>
      </c>
      <c r="G1768" t="inlineStr">
        <is>
          <t>Gasoline</t>
        </is>
      </c>
      <c r="H1768" t="inlineStr">
        <is>
          <t>Term contract</t>
        </is>
      </c>
      <c r="I1768" t="inlineStr">
        <is>
          <t>Refiner</t>
        </is>
      </c>
      <c r="J1768" t="inlineStr">
        <is>
          <t>Liam O'Brien</t>
        </is>
      </c>
      <c r="K1768" s="70" t="n">
        <v>389000</v>
      </c>
      <c r="L1768" s="71" t="n">
        <v>96</v>
      </c>
      <c r="M1768" s="71" t="n">
        <v>37344000</v>
      </c>
      <c r="N1768" s="71" t="n">
        <v>373440</v>
      </c>
      <c r="O1768" s="71" t="n">
        <v>36970560</v>
      </c>
      <c r="P1768" s="71" t="n">
        <v>26957079.05</v>
      </c>
      <c r="Q1768" s="71" t="n">
        <v>10013480.95</v>
      </c>
      <c r="R1768" t="inlineStr">
        <is>
          <t>Refined</t>
        </is>
      </c>
      <c r="S1768" t="inlineStr">
        <is>
          <t>Yes</t>
        </is>
      </c>
      <c r="T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SA101760</t>
        </is>
      </c>
      <c r="B1769" s="68" t="n">
        <v>45917</v>
      </c>
      <c r="C1769" s="69" t="n">
        <v>2025</v>
      </c>
      <c r="D1769" t="inlineStr">
        <is>
          <t>Sep</t>
        </is>
      </c>
      <c r="E1769" t="inlineStr">
        <is>
          <t>Asia</t>
        </is>
      </c>
      <c r="F1769" t="inlineStr">
        <is>
          <t>South Korea</t>
        </is>
      </c>
      <c r="G1769" t="inlineStr">
        <is>
          <t>Arab Light</t>
        </is>
      </c>
      <c r="H1769" t="inlineStr">
        <is>
          <t>Spot</t>
        </is>
      </c>
      <c r="I1769" t="inlineStr">
        <is>
          <t>National oil company</t>
        </is>
      </c>
      <c r="J1769" t="inlineStr">
        <is>
          <t>Ana Costa</t>
        </is>
      </c>
      <c r="K1769" s="70" t="n">
        <v>1688000</v>
      </c>
      <c r="L1769" s="71" t="n">
        <v>86.3</v>
      </c>
      <c r="M1769" s="71" t="n">
        <v>145674400</v>
      </c>
      <c r="N1769" s="71" t="n">
        <v>0</v>
      </c>
      <c r="O1769" s="71" t="n">
        <v>145674400</v>
      </c>
      <c r="P1769" s="71" t="n">
        <v>31335502.1</v>
      </c>
      <c r="Q1769" s="71" t="n">
        <v>114338897.9</v>
      </c>
      <c r="R1769" t="inlineStr">
        <is>
          <t>Crude</t>
        </is>
      </c>
      <c r="S1769" t="inlineStr">
        <is>
          <t>Yes</t>
        </is>
      </c>
      <c r="T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SA101761</t>
        </is>
      </c>
      <c r="B1770" s="68" t="n">
        <v>45917</v>
      </c>
      <c r="C1770" s="69" t="n">
        <v>2025</v>
      </c>
      <c r="D1770" t="inlineStr">
        <is>
          <t>Sep</t>
        </is>
      </c>
      <c r="E1770" t="inlineStr">
        <is>
          <t>Europe</t>
        </is>
      </c>
      <c r="F1770" t="inlineStr">
        <is>
          <t>Netherlands</t>
        </is>
      </c>
      <c r="G1770" t="inlineStr">
        <is>
          <t>Arab Light</t>
        </is>
      </c>
      <c r="H1770" t="inlineStr">
        <is>
          <t>Term contract</t>
        </is>
      </c>
      <c r="I1770" t="inlineStr">
        <is>
          <t>Refiner</t>
        </is>
      </c>
      <c r="J1770" t="inlineStr">
        <is>
          <t>Ana Costa</t>
        </is>
      </c>
      <c r="K1770" s="70" t="n">
        <v>897000</v>
      </c>
      <c r="L1770" s="71" t="n">
        <v>80.86</v>
      </c>
      <c r="M1770" s="71" t="n">
        <v>72531420</v>
      </c>
      <c r="N1770" s="71" t="n">
        <v>0</v>
      </c>
      <c r="O1770" s="71" t="n">
        <v>72531420</v>
      </c>
      <c r="P1770" s="71" t="n">
        <v>16058845.53</v>
      </c>
      <c r="Q1770" s="71" t="n">
        <v>56472574.47</v>
      </c>
      <c r="R1770" t="inlineStr">
        <is>
          <t>Crude</t>
        </is>
      </c>
      <c r="S1770" t="inlineStr">
        <is>
          <t>Yes</t>
        </is>
      </c>
      <c r="T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SA101762</t>
        </is>
      </c>
      <c r="B1771" s="68" t="n">
        <v>45918</v>
      </c>
      <c r="C1771" s="69" t="n">
        <v>2025</v>
      </c>
      <c r="D1771" t="inlineStr">
        <is>
          <t>Sep</t>
        </is>
      </c>
      <c r="E1771" t="inlineStr">
        <is>
          <t>Asia</t>
        </is>
      </c>
      <c r="F1771" t="inlineStr">
        <is>
          <t>China</t>
        </is>
      </c>
      <c r="G1771" t="inlineStr">
        <is>
          <t>Arab Heavy</t>
        </is>
      </c>
      <c r="H1771" t="inlineStr">
        <is>
          <t>Term contract</t>
        </is>
      </c>
      <c r="I1771" t="inlineStr">
        <is>
          <t>Refiner</t>
        </is>
      </c>
      <c r="J1771" t="inlineStr">
        <is>
          <t>Aisha Bello</t>
        </is>
      </c>
      <c r="K1771" s="70" t="n">
        <v>879000</v>
      </c>
      <c r="L1771" s="71" t="n">
        <v>73.05</v>
      </c>
      <c r="M1771" s="71" t="n">
        <v>64210950</v>
      </c>
      <c r="N1771" s="71" t="n">
        <v>0</v>
      </c>
      <c r="O1771" s="71" t="n">
        <v>64210950</v>
      </c>
      <c r="P1771" s="71" t="n">
        <v>16125222.39</v>
      </c>
      <c r="Q1771" s="71" t="n">
        <v>48085727.61</v>
      </c>
      <c r="R1771" t="inlineStr">
        <is>
          <t>Crude</t>
        </is>
      </c>
      <c r="S1771" t="inlineStr">
        <is>
          <t>Yes</t>
        </is>
      </c>
      <c r="T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SA101763</t>
        </is>
      </c>
      <c r="B1772" s="68" t="n">
        <v>45918</v>
      </c>
      <c r="C1772" s="69" t="n">
        <v>2025</v>
      </c>
      <c r="D1772" t="inlineStr">
        <is>
          <t>Sep</t>
        </is>
      </c>
      <c r="E1772" t="inlineStr">
        <is>
          <t>Asia</t>
        </is>
      </c>
      <c r="F1772" t="inlineStr">
        <is>
          <t>South Korea</t>
        </is>
      </c>
      <c r="G1772" t="inlineStr">
        <is>
          <t>Arab Medium</t>
        </is>
      </c>
      <c r="H1772" t="inlineStr">
        <is>
          <t>Spot</t>
        </is>
      </c>
      <c r="I1772" t="inlineStr">
        <is>
          <t>National oil company</t>
        </is>
      </c>
      <c r="J1772" t="inlineStr">
        <is>
          <t>Ravindra Patil</t>
        </is>
      </c>
      <c r="K1772" s="70" t="n">
        <v>729000</v>
      </c>
      <c r="L1772" s="71" t="n">
        <v>80.65000000000001</v>
      </c>
      <c r="M1772" s="71" t="n">
        <v>58793850</v>
      </c>
      <c r="N1772" s="71" t="n">
        <v>587938.5</v>
      </c>
      <c r="O1772" s="71" t="n">
        <v>58205911.5</v>
      </c>
      <c r="P1772" s="71" t="n">
        <v>12604458.98</v>
      </c>
      <c r="Q1772" s="71" t="n">
        <v>45601452.52</v>
      </c>
      <c r="R1772" t="inlineStr">
        <is>
          <t>Crude</t>
        </is>
      </c>
      <c r="S1772" t="inlineStr">
        <is>
          <t>Yes</t>
        </is>
      </c>
      <c r="T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SA101764</t>
        </is>
      </c>
      <c r="B1773" s="68" t="n">
        <v>45918</v>
      </c>
      <c r="C1773" s="69" t="n">
        <v>2025</v>
      </c>
      <c r="D1773" t="inlineStr">
        <is>
          <t>Sep</t>
        </is>
      </c>
      <c r="E1773" t="inlineStr">
        <is>
          <t>Middle East</t>
        </is>
      </c>
      <c r="F1773" t="inlineStr">
        <is>
          <t>Bahrain</t>
        </is>
      </c>
      <c r="G1773" t="inlineStr">
        <is>
          <t>Arab Light</t>
        </is>
      </c>
      <c r="H1773" t="inlineStr">
        <is>
          <t>Spot</t>
        </is>
      </c>
      <c r="I1773" t="inlineStr">
        <is>
          <t>National oil company</t>
        </is>
      </c>
      <c r="J1773" t="inlineStr">
        <is>
          <t>Fatima Al-Saud</t>
        </is>
      </c>
      <c r="K1773" s="70" t="n">
        <v>1439000</v>
      </c>
      <c r="L1773" s="71" t="n">
        <v>89.06</v>
      </c>
      <c r="M1773" s="71" t="n">
        <v>128157340</v>
      </c>
      <c r="N1773" s="71" t="n">
        <v>0</v>
      </c>
      <c r="O1773" s="71" t="n">
        <v>128157340</v>
      </c>
      <c r="P1773" s="71" t="n">
        <v>25187648.19</v>
      </c>
      <c r="Q1773" s="71" t="n">
        <v>102969691.81</v>
      </c>
      <c r="R1773" t="inlineStr">
        <is>
          <t>Crude</t>
        </is>
      </c>
      <c r="S1773" t="inlineStr">
        <is>
          <t>Yes</t>
        </is>
      </c>
      <c r="T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SA101765</t>
        </is>
      </c>
      <c r="B1774" s="68" t="n">
        <v>45918</v>
      </c>
      <c r="C1774" s="69" t="n">
        <v>2025</v>
      </c>
      <c r="D1774" t="inlineStr">
        <is>
          <t>Sep</t>
        </is>
      </c>
      <c r="E1774" t="inlineStr">
        <is>
          <t>Asia</t>
        </is>
      </c>
      <c r="F1774" t="inlineStr">
        <is>
          <t>China</t>
        </is>
      </c>
      <c r="G1774" t="inlineStr">
        <is>
          <t>Gasoline</t>
        </is>
      </c>
      <c r="H1774" t="inlineStr">
        <is>
          <t>Term contract</t>
        </is>
      </c>
      <c r="I1774" t="inlineStr">
        <is>
          <t>Refiner</t>
        </is>
      </c>
      <c r="J1774" t="inlineStr">
        <is>
          <t>Amir Khan</t>
        </is>
      </c>
      <c r="K1774" s="70" t="n">
        <v>418000</v>
      </c>
      <c r="L1774" s="71" t="n">
        <v>98.79000000000001</v>
      </c>
      <c r="M1774" s="71" t="n">
        <v>41294220</v>
      </c>
      <c r="N1774" s="71" t="n">
        <v>0</v>
      </c>
      <c r="O1774" s="71" t="n">
        <v>41294220</v>
      </c>
      <c r="P1774" s="71" t="n">
        <v>30522153.92</v>
      </c>
      <c r="Q1774" s="71" t="n">
        <v>10772066.08</v>
      </c>
      <c r="R1774" t="inlineStr">
        <is>
          <t>Refined</t>
        </is>
      </c>
      <c r="S1774" t="inlineStr">
        <is>
          <t>Yes</t>
        </is>
      </c>
      <c r="T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SA101766</t>
        </is>
      </c>
      <c r="B1775" s="68" t="n">
        <v>45918</v>
      </c>
      <c r="C1775" s="69" t="n">
        <v>2025</v>
      </c>
      <c r="D1775" t="inlineStr">
        <is>
          <t>Sep</t>
        </is>
      </c>
      <c r="E1775" t="inlineStr">
        <is>
          <t>Asia</t>
        </is>
      </c>
      <c r="F1775" t="inlineStr">
        <is>
          <t>China</t>
        </is>
      </c>
      <c r="G1775" t="inlineStr">
        <is>
          <t>Arab Medium</t>
        </is>
      </c>
      <c r="H1775" t="inlineStr">
        <is>
          <t>Term contract</t>
        </is>
      </c>
      <c r="I1775" t="inlineStr">
        <is>
          <t>National oil company</t>
        </is>
      </c>
      <c r="J1775" t="inlineStr">
        <is>
          <t>Priya Nair</t>
        </is>
      </c>
      <c r="K1775" s="70" t="n">
        <v>1988000</v>
      </c>
      <c r="L1775" s="71" t="n">
        <v>81.02</v>
      </c>
      <c r="M1775" s="71" t="n">
        <v>161067760</v>
      </c>
      <c r="N1775" s="71" t="n">
        <v>0</v>
      </c>
      <c r="O1775" s="71" t="n">
        <v>161067760</v>
      </c>
      <c r="P1775" s="71" t="n">
        <v>36298049.52</v>
      </c>
      <c r="Q1775" s="71" t="n">
        <v>124769710.48</v>
      </c>
      <c r="R1775" t="inlineStr">
        <is>
          <t>Crude</t>
        </is>
      </c>
      <c r="S1775" t="inlineStr">
        <is>
          <t>Yes</t>
        </is>
      </c>
      <c r="T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SA101767</t>
        </is>
      </c>
      <c r="B1776" s="68" t="n">
        <v>45918</v>
      </c>
      <c r="C1776" s="69" t="n">
        <v>2025</v>
      </c>
      <c r="D1776" t="inlineStr">
        <is>
          <t>Sep</t>
        </is>
      </c>
      <c r="E1776" t="inlineStr">
        <is>
          <t>Asia</t>
        </is>
      </c>
      <c r="F1776" t="inlineStr">
        <is>
          <t>India</t>
        </is>
      </c>
      <c r="G1776" t="inlineStr">
        <is>
          <t>Arab Heavy</t>
        </is>
      </c>
      <c r="H1776" t="inlineStr">
        <is>
          <t>Term contract</t>
        </is>
      </c>
      <c r="I1776" t="inlineStr">
        <is>
          <t>Refiner</t>
        </is>
      </c>
      <c r="J1776" t="inlineStr">
        <is>
          <t>Liam O'Brien</t>
        </is>
      </c>
      <c r="K1776" s="70" t="n">
        <v>930000</v>
      </c>
      <c r="L1776" s="71" t="n">
        <v>74.19</v>
      </c>
      <c r="M1776" s="71" t="n">
        <v>68996700</v>
      </c>
      <c r="N1776" s="71" t="n">
        <v>689967</v>
      </c>
      <c r="O1776" s="71" t="n">
        <v>68306733</v>
      </c>
      <c r="P1776" s="71" t="n">
        <v>16177829.21</v>
      </c>
      <c r="Q1776" s="71" t="n">
        <v>52128903.79</v>
      </c>
      <c r="R1776" t="inlineStr">
        <is>
          <t>Crude</t>
        </is>
      </c>
      <c r="S1776" t="inlineStr">
        <is>
          <t>Yes</t>
        </is>
      </c>
      <c r="T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SA101768</t>
        </is>
      </c>
      <c r="B1777" s="68" t="n">
        <v>45919</v>
      </c>
      <c r="C1777" s="69" t="n">
        <v>2025</v>
      </c>
      <c r="D1777" t="inlineStr">
        <is>
          <t>Sep</t>
        </is>
      </c>
      <c r="E1777" t="inlineStr">
        <is>
          <t>Middle East</t>
        </is>
      </c>
      <c r="F1777" t="inlineStr">
        <is>
          <t>UAE</t>
        </is>
      </c>
      <c r="G1777" t="inlineStr">
        <is>
          <t>Gasoline</t>
        </is>
      </c>
      <c r="H1777" t="inlineStr">
        <is>
          <t>Term contract</t>
        </is>
      </c>
      <c r="I1777" t="inlineStr">
        <is>
          <t>National oil company</t>
        </is>
      </c>
      <c r="J1777" t="inlineStr">
        <is>
          <t>Sophie Müller</t>
        </is>
      </c>
      <c r="K1777" s="70" t="n">
        <v>521000</v>
      </c>
      <c r="L1777" s="71" t="n">
        <v>89.16</v>
      </c>
      <c r="M1777" s="71" t="n">
        <v>46452360</v>
      </c>
      <c r="N1777" s="71" t="n">
        <v>464523.6</v>
      </c>
      <c r="O1777" s="71" t="n">
        <v>45987836.4</v>
      </c>
      <c r="P1777" s="71" t="n">
        <v>35971114.17</v>
      </c>
      <c r="Q1777" s="71" t="n">
        <v>10016722.23</v>
      </c>
      <c r="R1777" t="inlineStr">
        <is>
          <t>Refined</t>
        </is>
      </c>
      <c r="S1777" t="inlineStr">
        <is>
          <t>Yes</t>
        </is>
      </c>
      <c r="T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SA101769</t>
        </is>
      </c>
      <c r="B1778" s="68" t="n">
        <v>45919</v>
      </c>
      <c r="C1778" s="69" t="n">
        <v>2025</v>
      </c>
      <c r="D1778" t="inlineStr">
        <is>
          <t>Sep</t>
        </is>
      </c>
      <c r="E1778" t="inlineStr">
        <is>
          <t>Middle East</t>
        </is>
      </c>
      <c r="F1778" t="inlineStr">
        <is>
          <t>UAE</t>
        </is>
      </c>
      <c r="G1778" t="inlineStr">
        <is>
          <t>Gasoline</t>
        </is>
      </c>
      <c r="H1778" t="inlineStr">
        <is>
          <t>Term contract</t>
        </is>
      </c>
      <c r="I1778" t="inlineStr">
        <is>
          <t>National oil company</t>
        </is>
      </c>
      <c r="J1778" t="inlineStr">
        <is>
          <t>Ana Costa</t>
        </is>
      </c>
      <c r="K1778" s="70" t="n">
        <v>198000</v>
      </c>
      <c r="L1778" s="71" t="n">
        <v>90.23999999999999</v>
      </c>
      <c r="M1778" s="71" t="n">
        <v>17867520</v>
      </c>
      <c r="N1778" s="71" t="n">
        <v>0</v>
      </c>
      <c r="O1778" s="71" t="n">
        <v>17867520</v>
      </c>
      <c r="P1778" s="71" t="n">
        <v>13500625.9</v>
      </c>
      <c r="Q1778" s="71" t="n">
        <v>4366894.1</v>
      </c>
      <c r="R1778" t="inlineStr">
        <is>
          <t>Refined</t>
        </is>
      </c>
      <c r="S1778" t="inlineStr">
        <is>
          <t>Yes</t>
        </is>
      </c>
      <c r="T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SA101770</t>
        </is>
      </c>
      <c r="B1779" s="68" t="n">
        <v>45919</v>
      </c>
      <c r="C1779" s="69" t="n">
        <v>2025</v>
      </c>
      <c r="D1779" t="inlineStr">
        <is>
          <t>Sep</t>
        </is>
      </c>
      <c r="E1779" t="inlineStr">
        <is>
          <t>Asia</t>
        </is>
      </c>
      <c r="F1779" t="inlineStr">
        <is>
          <t>South Korea</t>
        </is>
      </c>
      <c r="G1779" t="inlineStr">
        <is>
          <t>Diesel</t>
        </is>
      </c>
      <c r="H1779" t="inlineStr">
        <is>
          <t>Term contract</t>
        </is>
      </c>
      <c r="I1779" t="inlineStr">
        <is>
          <t>National oil company</t>
        </is>
      </c>
      <c r="J1779" t="inlineStr">
        <is>
          <t>Amir Khan</t>
        </is>
      </c>
      <c r="K1779" s="70" t="n">
        <v>275000</v>
      </c>
      <c r="L1779" s="71" t="n">
        <v>103.36</v>
      </c>
      <c r="M1779" s="71" t="n">
        <v>28424000</v>
      </c>
      <c r="N1779" s="71" t="n">
        <v>0</v>
      </c>
      <c r="O1779" s="71" t="n">
        <v>28424000</v>
      </c>
      <c r="P1779" s="71" t="n">
        <v>18856728.5</v>
      </c>
      <c r="Q1779" s="71" t="n">
        <v>9567271.5</v>
      </c>
      <c r="R1779" t="inlineStr">
        <is>
          <t>Refined</t>
        </is>
      </c>
      <c r="S1779" t="inlineStr">
        <is>
          <t>Yes</t>
        </is>
      </c>
      <c r="T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SA101771</t>
        </is>
      </c>
      <c r="B1780" s="68" t="n">
        <v>45919</v>
      </c>
      <c r="C1780" s="69" t="n">
        <v>2025</v>
      </c>
      <c r="D1780" t="inlineStr">
        <is>
          <t>Sep</t>
        </is>
      </c>
      <c r="E1780" t="inlineStr">
        <is>
          <t>Asia</t>
        </is>
      </c>
      <c r="F1780" t="inlineStr">
        <is>
          <t>Japan</t>
        </is>
      </c>
      <c r="G1780" t="inlineStr">
        <is>
          <t>Jet fuel</t>
        </is>
      </c>
      <c r="H1780" t="inlineStr">
        <is>
          <t>Spot</t>
        </is>
      </c>
      <c r="I1780" t="inlineStr">
        <is>
          <t>Trader</t>
        </is>
      </c>
      <c r="J1780" t="inlineStr">
        <is>
          <t>Zoya Ahmed</t>
        </is>
      </c>
      <c r="K1780" s="70" t="n">
        <v>485000</v>
      </c>
      <c r="L1780" s="71" t="n">
        <v>104.01</v>
      </c>
      <c r="M1780" s="71" t="n">
        <v>50444850</v>
      </c>
      <c r="N1780" s="71" t="n">
        <v>1008897</v>
      </c>
      <c r="O1780" s="71" t="n">
        <v>49435953</v>
      </c>
      <c r="P1780" s="71" t="n">
        <v>34730826.86</v>
      </c>
      <c r="Q1780" s="71" t="n">
        <v>14705126.14</v>
      </c>
      <c r="R1780" t="inlineStr">
        <is>
          <t>Refined</t>
        </is>
      </c>
      <c r="S1780" t="inlineStr">
        <is>
          <t>Yes</t>
        </is>
      </c>
      <c r="T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SA101772</t>
        </is>
      </c>
      <c r="B1781" s="68" t="n">
        <v>45920</v>
      </c>
      <c r="C1781" s="69" t="n">
        <v>2025</v>
      </c>
      <c r="D1781" t="inlineStr">
        <is>
          <t>Sep</t>
        </is>
      </c>
      <c r="E1781" t="inlineStr">
        <is>
          <t>Middle East</t>
        </is>
      </c>
      <c r="F1781" t="inlineStr">
        <is>
          <t>Saudi Arabia</t>
        </is>
      </c>
      <c r="G1781" t="inlineStr">
        <is>
          <t>Arab Medium</t>
        </is>
      </c>
      <c r="H1781" t="inlineStr">
        <is>
          <t>Domestic</t>
        </is>
      </c>
      <c r="I1781" t="inlineStr">
        <is>
          <t>Trader</t>
        </is>
      </c>
      <c r="J1781" t="inlineStr">
        <is>
          <t>Ana Costa</t>
        </is>
      </c>
      <c r="K1781" s="70" t="n">
        <v>363000</v>
      </c>
      <c r="L1781" s="71" t="n">
        <v>86.87</v>
      </c>
      <c r="M1781" s="71" t="n">
        <v>31533810</v>
      </c>
      <c r="N1781" s="71" t="n">
        <v>315338.1</v>
      </c>
      <c r="O1781" s="71" t="n">
        <v>31218471.9</v>
      </c>
      <c r="P1781" s="71" t="n">
        <v>6291098.42</v>
      </c>
      <c r="Q1781" s="71" t="n">
        <v>24927373.48</v>
      </c>
      <c r="R1781" t="inlineStr">
        <is>
          <t>Crude</t>
        </is>
      </c>
      <c r="S1781" t="inlineStr">
        <is>
          <t>No</t>
        </is>
      </c>
      <c r="T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SA101773</t>
        </is>
      </c>
      <c r="B1782" s="68" t="n">
        <v>45920</v>
      </c>
      <c r="C1782" s="69" t="n">
        <v>2025</v>
      </c>
      <c r="D1782" t="inlineStr">
        <is>
          <t>Sep</t>
        </is>
      </c>
      <c r="E1782" t="inlineStr">
        <is>
          <t>Europe</t>
        </is>
      </c>
      <c r="F1782" t="inlineStr">
        <is>
          <t>France</t>
        </is>
      </c>
      <c r="G1782" t="inlineStr">
        <is>
          <t>Arab Heavy</t>
        </is>
      </c>
      <c r="H1782" t="inlineStr">
        <is>
          <t>Term contract</t>
        </is>
      </c>
      <c r="I1782" t="inlineStr">
        <is>
          <t>National oil company</t>
        </is>
      </c>
      <c r="J1782" t="inlineStr">
        <is>
          <t>Sara Rossi</t>
        </is>
      </c>
      <c r="K1782" s="70" t="n">
        <v>1608000</v>
      </c>
      <c r="L1782" s="71" t="n">
        <v>78.03</v>
      </c>
      <c r="M1782" s="71" t="n">
        <v>125472240</v>
      </c>
      <c r="N1782" s="71" t="n">
        <v>2509444.8</v>
      </c>
      <c r="O1782" s="71" t="n">
        <v>122962795.2</v>
      </c>
      <c r="P1782" s="71" t="n">
        <v>28562405.09</v>
      </c>
      <c r="Q1782" s="71" t="n">
        <v>94400390.11</v>
      </c>
      <c r="R1782" t="inlineStr">
        <is>
          <t>Crude</t>
        </is>
      </c>
      <c r="S1782" t="inlineStr">
        <is>
          <t>Yes</t>
        </is>
      </c>
      <c r="T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SA101774</t>
        </is>
      </c>
      <c r="B1783" s="68" t="n">
        <v>45920</v>
      </c>
      <c r="C1783" s="69" t="n">
        <v>2025</v>
      </c>
      <c r="D1783" t="inlineStr">
        <is>
          <t>Sep</t>
        </is>
      </c>
      <c r="E1783" t="inlineStr">
        <is>
          <t>Asia</t>
        </is>
      </c>
      <c r="F1783" t="inlineStr">
        <is>
          <t>China</t>
        </is>
      </c>
      <c r="G1783" t="inlineStr">
        <is>
          <t>Arab Light</t>
        </is>
      </c>
      <c r="H1783" t="inlineStr">
        <is>
          <t>Term contract</t>
        </is>
      </c>
      <c r="I1783" t="inlineStr">
        <is>
          <t>Refiner</t>
        </is>
      </c>
      <c r="J1783" t="inlineStr">
        <is>
          <t>Aisha Bello</t>
        </is>
      </c>
      <c r="K1783" s="70" t="n">
        <v>644000</v>
      </c>
      <c r="L1783" s="71" t="n">
        <v>83.84999999999999</v>
      </c>
      <c r="M1783" s="71" t="n">
        <v>53999400</v>
      </c>
      <c r="N1783" s="71" t="n">
        <v>0</v>
      </c>
      <c r="O1783" s="71" t="n">
        <v>53999400</v>
      </c>
      <c r="P1783" s="71" t="n">
        <v>11937020.43</v>
      </c>
      <c r="Q1783" s="71" t="n">
        <v>42062379.57</v>
      </c>
      <c r="R1783" t="inlineStr">
        <is>
          <t>Crude</t>
        </is>
      </c>
      <c r="S1783" t="inlineStr">
        <is>
          <t>Yes</t>
        </is>
      </c>
      <c r="T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SA101775</t>
        </is>
      </c>
      <c r="B1784" s="68" t="n">
        <v>45920</v>
      </c>
      <c r="C1784" s="69" t="n">
        <v>2025</v>
      </c>
      <c r="D1784" t="inlineStr">
        <is>
          <t>Sep</t>
        </is>
      </c>
      <c r="E1784" t="inlineStr">
        <is>
          <t>Asia</t>
        </is>
      </c>
      <c r="F1784" t="inlineStr">
        <is>
          <t>South Korea</t>
        </is>
      </c>
      <c r="G1784" t="inlineStr">
        <is>
          <t>Arab Extra Light</t>
        </is>
      </c>
      <c r="H1784" t="inlineStr">
        <is>
          <t>Term contract</t>
        </is>
      </c>
      <c r="I1784" t="inlineStr">
        <is>
          <t>National oil company</t>
        </is>
      </c>
      <c r="J1784" t="inlineStr">
        <is>
          <t>Sara Rossi</t>
        </is>
      </c>
      <c r="K1784" s="70" t="n">
        <v>448000</v>
      </c>
      <c r="L1784" s="71" t="n">
        <v>81.81999999999999</v>
      </c>
      <c r="M1784" s="71" t="n">
        <v>36655360</v>
      </c>
      <c r="N1784" s="71" t="n">
        <v>0</v>
      </c>
      <c r="O1784" s="71" t="n">
        <v>36655360</v>
      </c>
      <c r="P1784" s="71" t="n">
        <v>8177647.7</v>
      </c>
      <c r="Q1784" s="71" t="n">
        <v>28477712.3</v>
      </c>
      <c r="R1784" t="inlineStr">
        <is>
          <t>Crude</t>
        </is>
      </c>
      <c r="S1784" t="inlineStr">
        <is>
          <t>Yes</t>
        </is>
      </c>
      <c r="T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SA101776</t>
        </is>
      </c>
      <c r="B1785" s="68" t="n">
        <v>45920</v>
      </c>
      <c r="C1785" s="69" t="n">
        <v>2025</v>
      </c>
      <c r="D1785" t="inlineStr">
        <is>
          <t>Sep</t>
        </is>
      </c>
      <c r="E1785" t="inlineStr">
        <is>
          <t>Asia</t>
        </is>
      </c>
      <c r="F1785" t="inlineStr">
        <is>
          <t>India</t>
        </is>
      </c>
      <c r="G1785" t="inlineStr">
        <is>
          <t>Arab Heavy</t>
        </is>
      </c>
      <c r="H1785" t="inlineStr">
        <is>
          <t>Term contract</t>
        </is>
      </c>
      <c r="I1785" t="inlineStr">
        <is>
          <t>National oil company</t>
        </is>
      </c>
      <c r="J1785" t="inlineStr">
        <is>
          <t>Ravindra Patil</t>
        </is>
      </c>
      <c r="K1785" s="70" t="n">
        <v>1656000</v>
      </c>
      <c r="L1785" s="71" t="n">
        <v>69.95999999999999</v>
      </c>
      <c r="M1785" s="71" t="n">
        <v>115853760</v>
      </c>
      <c r="N1785" s="71" t="n">
        <v>0</v>
      </c>
      <c r="O1785" s="71" t="n">
        <v>115853760</v>
      </c>
      <c r="P1785" s="71" t="n">
        <v>30466649.81</v>
      </c>
      <c r="Q1785" s="71" t="n">
        <v>85387110.19</v>
      </c>
      <c r="R1785" t="inlineStr">
        <is>
          <t>Crude</t>
        </is>
      </c>
      <c r="S1785" t="inlineStr">
        <is>
          <t>Yes</t>
        </is>
      </c>
      <c r="T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SA101777</t>
        </is>
      </c>
      <c r="B1786" s="68" t="n">
        <v>45920</v>
      </c>
      <c r="C1786" s="69" t="n">
        <v>2025</v>
      </c>
      <c r="D1786" t="inlineStr">
        <is>
          <t>Sep</t>
        </is>
      </c>
      <c r="E1786" t="inlineStr">
        <is>
          <t>North America</t>
        </is>
      </c>
      <c r="F1786" t="inlineStr">
        <is>
          <t>USA</t>
        </is>
      </c>
      <c r="G1786" t="inlineStr">
        <is>
          <t>Arab Medium</t>
        </is>
      </c>
      <c r="H1786" t="inlineStr">
        <is>
          <t>Spot</t>
        </is>
      </c>
      <c r="I1786" t="inlineStr">
        <is>
          <t>Refiner</t>
        </is>
      </c>
      <c r="J1786" t="inlineStr">
        <is>
          <t>Lucas Martin</t>
        </is>
      </c>
      <c r="K1786" s="70" t="n">
        <v>397000</v>
      </c>
      <c r="L1786" s="71" t="n">
        <v>76.3</v>
      </c>
      <c r="M1786" s="71" t="n">
        <v>30291100</v>
      </c>
      <c r="N1786" s="71" t="n">
        <v>302911</v>
      </c>
      <c r="O1786" s="71" t="n">
        <v>29988189</v>
      </c>
      <c r="P1786" s="71" t="n">
        <v>6850243.05</v>
      </c>
      <c r="Q1786" s="71" t="n">
        <v>23137945.95</v>
      </c>
      <c r="R1786" t="inlineStr">
        <is>
          <t>Crude</t>
        </is>
      </c>
      <c r="S1786" t="inlineStr">
        <is>
          <t>Yes</t>
        </is>
      </c>
      <c r="T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SA101778</t>
        </is>
      </c>
      <c r="B1787" s="68" t="n">
        <v>45920</v>
      </c>
      <c r="C1787" s="69" t="n">
        <v>2025</v>
      </c>
      <c r="D1787" t="inlineStr">
        <is>
          <t>Sep</t>
        </is>
      </c>
      <c r="E1787" t="inlineStr">
        <is>
          <t>Europe</t>
        </is>
      </c>
      <c r="F1787" t="inlineStr">
        <is>
          <t>France</t>
        </is>
      </c>
      <c r="G1787" t="inlineStr">
        <is>
          <t>Arab Light</t>
        </is>
      </c>
      <c r="H1787" t="inlineStr">
        <is>
          <t>Term contract</t>
        </is>
      </c>
      <c r="I1787" t="inlineStr">
        <is>
          <t>Refiner</t>
        </is>
      </c>
      <c r="J1787" t="inlineStr">
        <is>
          <t>Sara Rossi</t>
        </is>
      </c>
      <c r="K1787" s="70" t="n">
        <v>435000</v>
      </c>
      <c r="L1787" s="71" t="n">
        <v>79.31</v>
      </c>
      <c r="M1787" s="71" t="n">
        <v>34499850</v>
      </c>
      <c r="N1787" s="71" t="n">
        <v>0</v>
      </c>
      <c r="O1787" s="71" t="n">
        <v>34499850</v>
      </c>
      <c r="P1787" s="71" t="n">
        <v>7885047.4</v>
      </c>
      <c r="Q1787" s="71" t="n">
        <v>26614802.6</v>
      </c>
      <c r="R1787" t="inlineStr">
        <is>
          <t>Crude</t>
        </is>
      </c>
      <c r="S1787" t="inlineStr">
        <is>
          <t>Yes</t>
        </is>
      </c>
      <c r="T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SA101779</t>
        </is>
      </c>
      <c r="B1788" s="68" t="n">
        <v>45920</v>
      </c>
      <c r="C1788" s="69" t="n">
        <v>2025</v>
      </c>
      <c r="D1788" t="inlineStr">
        <is>
          <t>Sep</t>
        </is>
      </c>
      <c r="E1788" t="inlineStr">
        <is>
          <t>Middle East</t>
        </is>
      </c>
      <c r="F1788" t="inlineStr">
        <is>
          <t>UAE</t>
        </is>
      </c>
      <c r="G1788" t="inlineStr">
        <is>
          <t>Gasoline</t>
        </is>
      </c>
      <c r="H1788" t="inlineStr">
        <is>
          <t>Spot</t>
        </is>
      </c>
      <c r="I1788" t="inlineStr">
        <is>
          <t>National oil company</t>
        </is>
      </c>
      <c r="J1788" t="inlineStr">
        <is>
          <t>Sophie Müller</t>
        </is>
      </c>
      <c r="K1788" s="70" t="n">
        <v>171000</v>
      </c>
      <c r="L1788" s="71" t="n">
        <v>103.62</v>
      </c>
      <c r="M1788" s="71" t="n">
        <v>17719020</v>
      </c>
      <c r="N1788" s="71" t="n">
        <v>354380.4</v>
      </c>
      <c r="O1788" s="71" t="n">
        <v>17364639.6</v>
      </c>
      <c r="P1788" s="71" t="n">
        <v>11812893.66</v>
      </c>
      <c r="Q1788" s="71" t="n">
        <v>5551745.94</v>
      </c>
      <c r="R1788" t="inlineStr">
        <is>
          <t>Refined</t>
        </is>
      </c>
      <c r="S1788" t="inlineStr">
        <is>
          <t>Yes</t>
        </is>
      </c>
      <c r="T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SA101780</t>
        </is>
      </c>
      <c r="B1789" s="68" t="n">
        <v>45920</v>
      </c>
      <c r="C1789" s="69" t="n">
        <v>2025</v>
      </c>
      <c r="D1789" t="inlineStr">
        <is>
          <t>Sep</t>
        </is>
      </c>
      <c r="E1789" t="inlineStr">
        <is>
          <t>Asia</t>
        </is>
      </c>
      <c r="F1789" t="inlineStr">
        <is>
          <t>India</t>
        </is>
      </c>
      <c r="G1789" t="inlineStr">
        <is>
          <t>Jet fuel</t>
        </is>
      </c>
      <c r="H1789" t="inlineStr">
        <is>
          <t>Term contract</t>
        </is>
      </c>
      <c r="I1789" t="inlineStr">
        <is>
          <t>Trader</t>
        </is>
      </c>
      <c r="J1789" t="inlineStr">
        <is>
          <t>Arjun Mehta</t>
        </is>
      </c>
      <c r="K1789" s="70" t="n">
        <v>160000</v>
      </c>
      <c r="L1789" s="71" t="n">
        <v>108.72</v>
      </c>
      <c r="M1789" s="71" t="n">
        <v>17395200</v>
      </c>
      <c r="N1789" s="71" t="n">
        <v>347904</v>
      </c>
      <c r="O1789" s="71" t="n">
        <v>17047296</v>
      </c>
      <c r="P1789" s="71" t="n">
        <v>11445057.79</v>
      </c>
      <c r="Q1789" s="71" t="n">
        <v>5602238.21</v>
      </c>
      <c r="R1789" t="inlineStr">
        <is>
          <t>Refined</t>
        </is>
      </c>
      <c r="S1789" t="inlineStr">
        <is>
          <t>Yes</t>
        </is>
      </c>
      <c r="T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SA101781</t>
        </is>
      </c>
      <c r="B1790" s="68" t="n">
        <v>45921</v>
      </c>
      <c r="C1790" s="69" t="n">
        <v>2025</v>
      </c>
      <c r="D1790" t="inlineStr">
        <is>
          <t>Sep</t>
        </is>
      </c>
      <c r="E1790" t="inlineStr">
        <is>
          <t>Asia</t>
        </is>
      </c>
      <c r="F1790" t="inlineStr">
        <is>
          <t>South Korea</t>
        </is>
      </c>
      <c r="G1790" t="inlineStr">
        <is>
          <t>Arab Light</t>
        </is>
      </c>
      <c r="H1790" t="inlineStr">
        <is>
          <t>Term contract</t>
        </is>
      </c>
      <c r="I1790" t="inlineStr">
        <is>
          <t>Refiner</t>
        </is>
      </c>
      <c r="J1790" t="inlineStr">
        <is>
          <t>Sara Rossi</t>
        </is>
      </c>
      <c r="K1790" s="70" t="n">
        <v>966000</v>
      </c>
      <c r="L1790" s="71" t="n">
        <v>85.31</v>
      </c>
      <c r="M1790" s="71" t="n">
        <v>82409460</v>
      </c>
      <c r="N1790" s="71" t="n">
        <v>0</v>
      </c>
      <c r="O1790" s="71" t="n">
        <v>82409460</v>
      </c>
      <c r="P1790" s="71" t="n">
        <v>17087157.39</v>
      </c>
      <c r="Q1790" s="71" t="n">
        <v>65322302.61</v>
      </c>
      <c r="R1790" t="inlineStr">
        <is>
          <t>Crude</t>
        </is>
      </c>
      <c r="S1790" t="inlineStr">
        <is>
          <t>Yes</t>
        </is>
      </c>
      <c r="T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SA101782</t>
        </is>
      </c>
      <c r="B1791" s="68" t="n">
        <v>45921</v>
      </c>
      <c r="C1791" s="69" t="n">
        <v>2025</v>
      </c>
      <c r="D1791" t="inlineStr">
        <is>
          <t>Sep</t>
        </is>
      </c>
      <c r="E1791" t="inlineStr">
        <is>
          <t>Middle East</t>
        </is>
      </c>
      <c r="F1791" t="inlineStr">
        <is>
          <t>Saudi Arabia</t>
        </is>
      </c>
      <c r="G1791" t="inlineStr">
        <is>
          <t>Arab Light</t>
        </is>
      </c>
      <c r="H1791" t="inlineStr">
        <is>
          <t>Domestic</t>
        </is>
      </c>
      <c r="I1791" t="inlineStr">
        <is>
          <t>Trader</t>
        </is>
      </c>
      <c r="J1791" t="inlineStr">
        <is>
          <t>Mei Lin</t>
        </is>
      </c>
      <c r="K1791" s="70" t="n">
        <v>475000</v>
      </c>
      <c r="L1791" s="71" t="n">
        <v>89.56</v>
      </c>
      <c r="M1791" s="71" t="n">
        <v>42541000</v>
      </c>
      <c r="N1791" s="71" t="n">
        <v>425410</v>
      </c>
      <c r="O1791" s="71" t="n">
        <v>42115590</v>
      </c>
      <c r="P1791" s="71" t="n">
        <v>8889336.16</v>
      </c>
      <c r="Q1791" s="71" t="n">
        <v>33226253.84</v>
      </c>
      <c r="R1791" t="inlineStr">
        <is>
          <t>Crude</t>
        </is>
      </c>
      <c r="S1791" t="inlineStr">
        <is>
          <t>No</t>
        </is>
      </c>
      <c r="T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SA101783</t>
        </is>
      </c>
      <c r="B1792" s="68" t="n">
        <v>45921</v>
      </c>
      <c r="C1792" s="69" t="n">
        <v>2025</v>
      </c>
      <c r="D1792" t="inlineStr">
        <is>
          <t>Sep</t>
        </is>
      </c>
      <c r="E1792" t="inlineStr">
        <is>
          <t>Asia</t>
        </is>
      </c>
      <c r="F1792" t="inlineStr">
        <is>
          <t>India</t>
        </is>
      </c>
      <c r="G1792" t="inlineStr">
        <is>
          <t>Arab Extra Light</t>
        </is>
      </c>
      <c r="H1792" t="inlineStr">
        <is>
          <t>Term contract</t>
        </is>
      </c>
      <c r="I1792" t="inlineStr">
        <is>
          <t>National oil company</t>
        </is>
      </c>
      <c r="J1792" t="inlineStr">
        <is>
          <t>Fatima Al-Saud</t>
        </is>
      </c>
      <c r="K1792" s="70" t="n">
        <v>1898000</v>
      </c>
      <c r="L1792" s="71" t="n">
        <v>76.89</v>
      </c>
      <c r="M1792" s="71" t="n">
        <v>145937220</v>
      </c>
      <c r="N1792" s="71" t="n">
        <v>0</v>
      </c>
      <c r="O1792" s="71" t="n">
        <v>145937220</v>
      </c>
      <c r="P1792" s="71" t="n">
        <v>34183501.52</v>
      </c>
      <c r="Q1792" s="71" t="n">
        <v>111753718.48</v>
      </c>
      <c r="R1792" t="inlineStr">
        <is>
          <t>Crude</t>
        </is>
      </c>
      <c r="S1792" t="inlineStr">
        <is>
          <t>Yes</t>
        </is>
      </c>
      <c r="T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SA101784</t>
        </is>
      </c>
      <c r="B1793" s="68" t="n">
        <v>45921</v>
      </c>
      <c r="C1793" s="69" t="n">
        <v>2025</v>
      </c>
      <c r="D1793" t="inlineStr">
        <is>
          <t>Sep</t>
        </is>
      </c>
      <c r="E1793" t="inlineStr">
        <is>
          <t>Asia</t>
        </is>
      </c>
      <c r="F1793" t="inlineStr">
        <is>
          <t>China</t>
        </is>
      </c>
      <c r="G1793" t="inlineStr">
        <is>
          <t>Jet fuel</t>
        </is>
      </c>
      <c r="H1793" t="inlineStr">
        <is>
          <t>Term contract</t>
        </is>
      </c>
      <c r="I1793" t="inlineStr">
        <is>
          <t>National oil company</t>
        </is>
      </c>
      <c r="J1793" t="inlineStr">
        <is>
          <t>Mei Lin</t>
        </is>
      </c>
      <c r="K1793" s="70" t="n">
        <v>202000</v>
      </c>
      <c r="L1793" s="71" t="n">
        <v>106.91</v>
      </c>
      <c r="M1793" s="71" t="n">
        <v>21595820</v>
      </c>
      <c r="N1793" s="71" t="n">
        <v>0</v>
      </c>
      <c r="O1793" s="71" t="n">
        <v>21595820</v>
      </c>
      <c r="P1793" s="71" t="n">
        <v>14186612.69</v>
      </c>
      <c r="Q1793" s="71" t="n">
        <v>7409207.31</v>
      </c>
      <c r="R1793" t="inlineStr">
        <is>
          <t>Refined</t>
        </is>
      </c>
      <c r="S1793" t="inlineStr">
        <is>
          <t>Yes</t>
        </is>
      </c>
      <c r="T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SA101785</t>
        </is>
      </c>
      <c r="B1794" s="68" t="n">
        <v>45921</v>
      </c>
      <c r="C1794" s="69" t="n">
        <v>2025</v>
      </c>
      <c r="D1794" t="inlineStr">
        <is>
          <t>Sep</t>
        </is>
      </c>
      <c r="E1794" t="inlineStr">
        <is>
          <t>North America</t>
        </is>
      </c>
      <c r="F1794" t="inlineStr">
        <is>
          <t>USA</t>
        </is>
      </c>
      <c r="G1794" t="inlineStr">
        <is>
          <t>Diesel</t>
        </is>
      </c>
      <c r="H1794" t="inlineStr">
        <is>
          <t>Term contract</t>
        </is>
      </c>
      <c r="I1794" t="inlineStr">
        <is>
          <t>Refiner</t>
        </is>
      </c>
      <c r="J1794" t="inlineStr">
        <is>
          <t>Olivia Brown</t>
        </is>
      </c>
      <c r="K1794" s="70" t="n">
        <v>155000</v>
      </c>
      <c r="L1794" s="71" t="n">
        <v>103.12</v>
      </c>
      <c r="M1794" s="71" t="n">
        <v>15983600</v>
      </c>
      <c r="N1794" s="71" t="n">
        <v>0</v>
      </c>
      <c r="O1794" s="71" t="n">
        <v>15983600</v>
      </c>
      <c r="P1794" s="71" t="n">
        <v>10672320.63</v>
      </c>
      <c r="Q1794" s="71" t="n">
        <v>5311279.37</v>
      </c>
      <c r="R1794" t="inlineStr">
        <is>
          <t>Refined</t>
        </is>
      </c>
      <c r="S1794" t="inlineStr">
        <is>
          <t>Yes</t>
        </is>
      </c>
      <c r="T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SA101786</t>
        </is>
      </c>
      <c r="B1795" s="68" t="n">
        <v>45921</v>
      </c>
      <c r="C1795" s="69" t="n">
        <v>2025</v>
      </c>
      <c r="D1795" t="inlineStr">
        <is>
          <t>Sep</t>
        </is>
      </c>
      <c r="E1795" t="inlineStr">
        <is>
          <t>Asia</t>
        </is>
      </c>
      <c r="F1795" t="inlineStr">
        <is>
          <t>Japan</t>
        </is>
      </c>
      <c r="G1795" t="inlineStr">
        <is>
          <t>Arab Heavy</t>
        </is>
      </c>
      <c r="H1795" t="inlineStr">
        <is>
          <t>Term contract</t>
        </is>
      </c>
      <c r="I1795" t="inlineStr">
        <is>
          <t>Refiner</t>
        </is>
      </c>
      <c r="J1795" t="inlineStr">
        <is>
          <t>Arjun Mehta</t>
        </is>
      </c>
      <c r="K1795" s="70" t="n">
        <v>1091000</v>
      </c>
      <c r="L1795" s="71" t="n">
        <v>77.48999999999999</v>
      </c>
      <c r="M1795" s="71" t="n">
        <v>84541590</v>
      </c>
      <c r="N1795" s="71" t="n">
        <v>845415.9</v>
      </c>
      <c r="O1795" s="71" t="n">
        <v>83696174.09999999</v>
      </c>
      <c r="P1795" s="71" t="n">
        <v>18815457.57</v>
      </c>
      <c r="Q1795" s="71" t="n">
        <v>64880716.53</v>
      </c>
      <c r="R1795" t="inlineStr">
        <is>
          <t>Crude</t>
        </is>
      </c>
      <c r="S1795" t="inlineStr">
        <is>
          <t>Yes</t>
        </is>
      </c>
      <c r="T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SA101787</t>
        </is>
      </c>
      <c r="B1796" s="68" t="n">
        <v>45921</v>
      </c>
      <c r="C1796" s="69" t="n">
        <v>2025</v>
      </c>
      <c r="D1796" t="inlineStr">
        <is>
          <t>Sep</t>
        </is>
      </c>
      <c r="E1796" t="inlineStr">
        <is>
          <t>Europe</t>
        </is>
      </c>
      <c r="F1796" t="inlineStr">
        <is>
          <t>France</t>
        </is>
      </c>
      <c r="G1796" t="inlineStr">
        <is>
          <t>Gasoline</t>
        </is>
      </c>
      <c r="H1796" t="inlineStr">
        <is>
          <t>Spot</t>
        </is>
      </c>
      <c r="I1796" t="inlineStr">
        <is>
          <t>National oil company</t>
        </is>
      </c>
      <c r="J1796" t="inlineStr">
        <is>
          <t>Omar Haddad</t>
        </is>
      </c>
      <c r="K1796" s="70" t="n">
        <v>346000</v>
      </c>
      <c r="L1796" s="71" t="n">
        <v>102.78</v>
      </c>
      <c r="M1796" s="71" t="n">
        <v>35561880</v>
      </c>
      <c r="N1796" s="71" t="n">
        <v>355618.8</v>
      </c>
      <c r="O1796" s="71" t="n">
        <v>35206261.2</v>
      </c>
      <c r="P1796" s="71" t="n">
        <v>24855501.6</v>
      </c>
      <c r="Q1796" s="71" t="n">
        <v>10350759.6</v>
      </c>
      <c r="R1796" t="inlineStr">
        <is>
          <t>Refined</t>
        </is>
      </c>
      <c r="S1796" t="inlineStr">
        <is>
          <t>Yes</t>
        </is>
      </c>
      <c r="T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SA101788</t>
        </is>
      </c>
      <c r="B1797" s="68" t="n">
        <v>45921</v>
      </c>
      <c r="C1797" s="69" t="n">
        <v>2025</v>
      </c>
      <c r="D1797" t="inlineStr">
        <is>
          <t>Sep</t>
        </is>
      </c>
      <c r="E1797" t="inlineStr">
        <is>
          <t>Middle East</t>
        </is>
      </c>
      <c r="F1797" t="inlineStr">
        <is>
          <t>UAE</t>
        </is>
      </c>
      <c r="G1797" t="inlineStr">
        <is>
          <t>Arab Heavy</t>
        </is>
      </c>
      <c r="H1797" t="inlineStr">
        <is>
          <t>Spot</t>
        </is>
      </c>
      <c r="I1797" t="inlineStr">
        <is>
          <t>National oil company</t>
        </is>
      </c>
      <c r="J1797" t="inlineStr">
        <is>
          <t>Priya Nair</t>
        </is>
      </c>
      <c r="K1797" s="70" t="n">
        <v>460000</v>
      </c>
      <c r="L1797" s="71" t="n">
        <v>82.05</v>
      </c>
      <c r="M1797" s="71" t="n">
        <v>37743000</v>
      </c>
      <c r="N1797" s="71" t="n">
        <v>0</v>
      </c>
      <c r="O1797" s="71" t="n">
        <v>37743000</v>
      </c>
      <c r="P1797" s="71" t="n">
        <v>7866063.31</v>
      </c>
      <c r="Q1797" s="71" t="n">
        <v>29876936.69</v>
      </c>
      <c r="R1797" t="inlineStr">
        <is>
          <t>Crude</t>
        </is>
      </c>
      <c r="S1797" t="inlineStr">
        <is>
          <t>Yes</t>
        </is>
      </c>
      <c r="T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SA101789</t>
        </is>
      </c>
      <c r="B1798" s="68" t="n">
        <v>45922</v>
      </c>
      <c r="C1798" s="69" t="n">
        <v>2025</v>
      </c>
      <c r="D1798" t="inlineStr">
        <is>
          <t>Sep</t>
        </is>
      </c>
      <c r="E1798" t="inlineStr">
        <is>
          <t>Asia</t>
        </is>
      </c>
      <c r="F1798" t="inlineStr">
        <is>
          <t>Japan</t>
        </is>
      </c>
      <c r="G1798" t="inlineStr">
        <is>
          <t>Diesel</t>
        </is>
      </c>
      <c r="H1798" t="inlineStr">
        <is>
          <t>Term contract</t>
        </is>
      </c>
      <c r="I1798" t="inlineStr">
        <is>
          <t>National oil company</t>
        </is>
      </c>
      <c r="J1798" t="inlineStr">
        <is>
          <t>Yuki Sato</t>
        </is>
      </c>
      <c r="K1798" s="70" t="n">
        <v>307000</v>
      </c>
      <c r="L1798" s="71" t="n">
        <v>103.15</v>
      </c>
      <c r="M1798" s="71" t="n">
        <v>31667050</v>
      </c>
      <c r="N1798" s="71" t="n">
        <v>633341</v>
      </c>
      <c r="O1798" s="71" t="n">
        <v>31033709</v>
      </c>
      <c r="P1798" s="71" t="n">
        <v>21753614.93</v>
      </c>
      <c r="Q1798" s="71" t="n">
        <v>9280094.07</v>
      </c>
      <c r="R1798" t="inlineStr">
        <is>
          <t>Refined</t>
        </is>
      </c>
      <c r="S1798" t="inlineStr">
        <is>
          <t>Yes</t>
        </is>
      </c>
      <c r="T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SA101790</t>
        </is>
      </c>
      <c r="B1799" s="68" t="n">
        <v>45922</v>
      </c>
      <c r="C1799" s="69" t="n">
        <v>2025</v>
      </c>
      <c r="D1799" t="inlineStr">
        <is>
          <t>Sep</t>
        </is>
      </c>
      <c r="E1799" t="inlineStr">
        <is>
          <t>Middle East</t>
        </is>
      </c>
      <c r="F1799" t="inlineStr">
        <is>
          <t>Saudi Arabia</t>
        </is>
      </c>
      <c r="G1799" t="inlineStr">
        <is>
          <t>Gasoline</t>
        </is>
      </c>
      <c r="H1799" t="inlineStr">
        <is>
          <t>Domestic</t>
        </is>
      </c>
      <c r="I1799" t="inlineStr">
        <is>
          <t>Trader</t>
        </is>
      </c>
      <c r="J1799" t="inlineStr">
        <is>
          <t>Amir Khan</t>
        </is>
      </c>
      <c r="K1799" s="70" t="n">
        <v>334000</v>
      </c>
      <c r="L1799" s="71" t="n">
        <v>92.20999999999999</v>
      </c>
      <c r="M1799" s="71" t="n">
        <v>30798140</v>
      </c>
      <c r="N1799" s="71" t="n">
        <v>0</v>
      </c>
      <c r="O1799" s="71" t="n">
        <v>30798140</v>
      </c>
      <c r="P1799" s="71" t="n">
        <v>22748092.61</v>
      </c>
      <c r="Q1799" s="71" t="n">
        <v>8050047.39</v>
      </c>
      <c r="R1799" t="inlineStr">
        <is>
          <t>Refined</t>
        </is>
      </c>
      <c r="S1799" t="inlineStr">
        <is>
          <t>No</t>
        </is>
      </c>
      <c r="T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SA101791</t>
        </is>
      </c>
      <c r="B1800" s="68" t="n">
        <v>45922</v>
      </c>
      <c r="C1800" s="69" t="n">
        <v>2025</v>
      </c>
      <c r="D1800" t="inlineStr">
        <is>
          <t>Sep</t>
        </is>
      </c>
      <c r="E1800" t="inlineStr">
        <is>
          <t>Asia</t>
        </is>
      </c>
      <c r="F1800" t="inlineStr">
        <is>
          <t>China</t>
        </is>
      </c>
      <c r="G1800" t="inlineStr">
        <is>
          <t>Arab Light</t>
        </is>
      </c>
      <c r="H1800" t="inlineStr">
        <is>
          <t>Term contract</t>
        </is>
      </c>
      <c r="I1800" t="inlineStr">
        <is>
          <t>National oil company</t>
        </is>
      </c>
      <c r="J1800" t="inlineStr">
        <is>
          <t>Priya Nair</t>
        </is>
      </c>
      <c r="K1800" s="70" t="n">
        <v>473000</v>
      </c>
      <c r="L1800" s="71" t="n">
        <v>85.78</v>
      </c>
      <c r="M1800" s="71" t="n">
        <v>40573940</v>
      </c>
      <c r="N1800" s="71" t="n">
        <v>0</v>
      </c>
      <c r="O1800" s="71" t="n">
        <v>40573940</v>
      </c>
      <c r="P1800" s="71" t="n">
        <v>8406664.99</v>
      </c>
      <c r="Q1800" s="71" t="n">
        <v>32167275.01</v>
      </c>
      <c r="R1800" t="inlineStr">
        <is>
          <t>Crude</t>
        </is>
      </c>
      <c r="S1800" t="inlineStr">
        <is>
          <t>Yes</t>
        </is>
      </c>
      <c r="T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SA101792</t>
        </is>
      </c>
      <c r="B1801" s="68" t="n">
        <v>45922</v>
      </c>
      <c r="C1801" s="69" t="n">
        <v>2025</v>
      </c>
      <c r="D1801" t="inlineStr">
        <is>
          <t>Sep</t>
        </is>
      </c>
      <c r="E1801" t="inlineStr">
        <is>
          <t>Asia</t>
        </is>
      </c>
      <c r="F1801" t="inlineStr">
        <is>
          <t>China</t>
        </is>
      </c>
      <c r="G1801" t="inlineStr">
        <is>
          <t>Arab Light</t>
        </is>
      </c>
      <c r="H1801" t="inlineStr">
        <is>
          <t>Term contract</t>
        </is>
      </c>
      <c r="I1801" t="inlineStr">
        <is>
          <t>Trader</t>
        </is>
      </c>
      <c r="J1801" t="inlineStr">
        <is>
          <t>Emma Clarke</t>
        </is>
      </c>
      <c r="K1801" s="70" t="n">
        <v>1401000</v>
      </c>
      <c r="L1801" s="71" t="n">
        <v>75.73999999999999</v>
      </c>
      <c r="M1801" s="71" t="n">
        <v>106111740</v>
      </c>
      <c r="N1801" s="71" t="n">
        <v>1061117.4</v>
      </c>
      <c r="O1801" s="71" t="n">
        <v>105050622.6</v>
      </c>
      <c r="P1801" s="71" t="n">
        <v>25935903.13</v>
      </c>
      <c r="Q1801" s="71" t="n">
        <v>79114719.47</v>
      </c>
      <c r="R1801" t="inlineStr">
        <is>
          <t>Crude</t>
        </is>
      </c>
      <c r="S1801" t="inlineStr">
        <is>
          <t>Yes</t>
        </is>
      </c>
      <c r="T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SA101793</t>
        </is>
      </c>
      <c r="B1802" s="68" t="n">
        <v>45922</v>
      </c>
      <c r="C1802" s="69" t="n">
        <v>2025</v>
      </c>
      <c r="D1802" t="inlineStr">
        <is>
          <t>Sep</t>
        </is>
      </c>
      <c r="E1802" t="inlineStr">
        <is>
          <t>Asia</t>
        </is>
      </c>
      <c r="F1802" t="inlineStr">
        <is>
          <t>South Korea</t>
        </is>
      </c>
      <c r="G1802" t="inlineStr">
        <is>
          <t>Arab Light</t>
        </is>
      </c>
      <c r="H1802" t="inlineStr">
        <is>
          <t>Term contract</t>
        </is>
      </c>
      <c r="I1802" t="inlineStr">
        <is>
          <t>Refiner</t>
        </is>
      </c>
      <c r="J1802" t="inlineStr">
        <is>
          <t>Omar Haddad</t>
        </is>
      </c>
      <c r="K1802" s="70" t="n">
        <v>710000</v>
      </c>
      <c r="L1802" s="71" t="n">
        <v>75.66</v>
      </c>
      <c r="M1802" s="71" t="n">
        <v>53718600</v>
      </c>
      <c r="N1802" s="71" t="n">
        <v>1074372</v>
      </c>
      <c r="O1802" s="71" t="n">
        <v>52644228</v>
      </c>
      <c r="P1802" s="71" t="n">
        <v>13277861.99</v>
      </c>
      <c r="Q1802" s="71" t="n">
        <v>39366366.01</v>
      </c>
      <c r="R1802" t="inlineStr">
        <is>
          <t>Crude</t>
        </is>
      </c>
      <c r="S1802" t="inlineStr">
        <is>
          <t>Yes</t>
        </is>
      </c>
      <c r="T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SA101794</t>
        </is>
      </c>
      <c r="B1803" s="68" t="n">
        <v>45922</v>
      </c>
      <c r="C1803" s="69" t="n">
        <v>2025</v>
      </c>
      <c r="D1803" t="inlineStr">
        <is>
          <t>Sep</t>
        </is>
      </c>
      <c r="E1803" t="inlineStr">
        <is>
          <t>North America</t>
        </is>
      </c>
      <c r="F1803" t="inlineStr">
        <is>
          <t>USA</t>
        </is>
      </c>
      <c r="G1803" t="inlineStr">
        <is>
          <t>Arab Light</t>
        </is>
      </c>
      <c r="H1803" t="inlineStr">
        <is>
          <t>Term contract</t>
        </is>
      </c>
      <c r="I1803" t="inlineStr">
        <is>
          <t>Refiner</t>
        </is>
      </c>
      <c r="J1803" t="inlineStr">
        <is>
          <t>Amir Khan</t>
        </is>
      </c>
      <c r="K1803" s="70" t="n">
        <v>1114000</v>
      </c>
      <c r="L1803" s="71" t="n">
        <v>80.08</v>
      </c>
      <c r="M1803" s="71" t="n">
        <v>89209120</v>
      </c>
      <c r="N1803" s="71" t="n">
        <v>0</v>
      </c>
      <c r="O1803" s="71" t="n">
        <v>89209120</v>
      </c>
      <c r="P1803" s="71" t="n">
        <v>20171055.03</v>
      </c>
      <c r="Q1803" s="71" t="n">
        <v>69038064.97</v>
      </c>
      <c r="R1803" t="inlineStr">
        <is>
          <t>Crude</t>
        </is>
      </c>
      <c r="S1803" t="inlineStr">
        <is>
          <t>Yes</t>
        </is>
      </c>
      <c r="T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SA101795</t>
        </is>
      </c>
      <c r="B1804" s="68" t="n">
        <v>45923</v>
      </c>
      <c r="C1804" s="69" t="n">
        <v>2025</v>
      </c>
      <c r="D1804" t="inlineStr">
        <is>
          <t>Sep</t>
        </is>
      </c>
      <c r="E1804" t="inlineStr">
        <is>
          <t>Middle East</t>
        </is>
      </c>
      <c r="F1804" t="inlineStr">
        <is>
          <t>Bahrain</t>
        </is>
      </c>
      <c r="G1804" t="inlineStr">
        <is>
          <t>Jet fuel</t>
        </is>
      </c>
      <c r="H1804" t="inlineStr">
        <is>
          <t>Term contract</t>
        </is>
      </c>
      <c r="I1804" t="inlineStr">
        <is>
          <t>Refiner</t>
        </is>
      </c>
      <c r="J1804" t="inlineStr">
        <is>
          <t>Shraddha Kulkarni</t>
        </is>
      </c>
      <c r="K1804" s="70" t="n">
        <v>290000</v>
      </c>
      <c r="L1804" s="71" t="n">
        <v>100.47</v>
      </c>
      <c r="M1804" s="71" t="n">
        <v>29136300</v>
      </c>
      <c r="N1804" s="71" t="n">
        <v>0</v>
      </c>
      <c r="O1804" s="71" t="n">
        <v>29136300</v>
      </c>
      <c r="P1804" s="71" t="n">
        <v>21116561.3</v>
      </c>
      <c r="Q1804" s="71" t="n">
        <v>8019738.7</v>
      </c>
      <c r="R1804" t="inlineStr">
        <is>
          <t>Refined</t>
        </is>
      </c>
      <c r="S1804" t="inlineStr">
        <is>
          <t>Yes</t>
        </is>
      </c>
      <c r="T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SA101796</t>
        </is>
      </c>
      <c r="B1805" s="68" t="n">
        <v>45923</v>
      </c>
      <c r="C1805" s="69" t="n">
        <v>2025</v>
      </c>
      <c r="D1805" t="inlineStr">
        <is>
          <t>Sep</t>
        </is>
      </c>
      <c r="E1805" t="inlineStr">
        <is>
          <t>North America</t>
        </is>
      </c>
      <c r="F1805" t="inlineStr">
        <is>
          <t>USA</t>
        </is>
      </c>
      <c r="G1805" t="inlineStr">
        <is>
          <t>Arab Light</t>
        </is>
      </c>
      <c r="H1805" t="inlineStr">
        <is>
          <t>Spot</t>
        </is>
      </c>
      <c r="I1805" t="inlineStr">
        <is>
          <t>National oil company</t>
        </is>
      </c>
      <c r="J1805" t="inlineStr">
        <is>
          <t>Omar Haddad</t>
        </is>
      </c>
      <c r="K1805" s="70" t="n">
        <v>1061000</v>
      </c>
      <c r="L1805" s="71" t="n">
        <v>90.11</v>
      </c>
      <c r="M1805" s="71" t="n">
        <v>95606710</v>
      </c>
      <c r="N1805" s="71" t="n">
        <v>0</v>
      </c>
      <c r="O1805" s="71" t="n">
        <v>95606710</v>
      </c>
      <c r="P1805" s="71" t="n">
        <v>19640028.39</v>
      </c>
      <c r="Q1805" s="71" t="n">
        <v>75966681.61</v>
      </c>
      <c r="R1805" t="inlineStr">
        <is>
          <t>Crude</t>
        </is>
      </c>
      <c r="S1805" t="inlineStr">
        <is>
          <t>Yes</t>
        </is>
      </c>
      <c r="T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SA101797</t>
        </is>
      </c>
      <c r="B1806" s="68" t="n">
        <v>45923</v>
      </c>
      <c r="C1806" s="69" t="n">
        <v>2025</v>
      </c>
      <c r="D1806" t="inlineStr">
        <is>
          <t>Sep</t>
        </is>
      </c>
      <c r="E1806" t="inlineStr">
        <is>
          <t>Europe</t>
        </is>
      </c>
      <c r="F1806" t="inlineStr">
        <is>
          <t>Netherlands</t>
        </is>
      </c>
      <c r="G1806" t="inlineStr">
        <is>
          <t>Gasoline</t>
        </is>
      </c>
      <c r="H1806" t="inlineStr">
        <is>
          <t>Term contract</t>
        </is>
      </c>
      <c r="I1806" t="inlineStr">
        <is>
          <t>National oil company</t>
        </is>
      </c>
      <c r="J1806" t="inlineStr">
        <is>
          <t>Liam O'Brien</t>
        </is>
      </c>
      <c r="K1806" s="70" t="n">
        <v>112000</v>
      </c>
      <c r="L1806" s="71" t="n">
        <v>87.04000000000001</v>
      </c>
      <c r="M1806" s="71" t="n">
        <v>9748480</v>
      </c>
      <c r="N1806" s="71" t="n">
        <v>97484.8</v>
      </c>
      <c r="O1806" s="71" t="n">
        <v>9650995.199999999</v>
      </c>
      <c r="P1806" s="71" t="n">
        <v>7827643.32</v>
      </c>
      <c r="Q1806" s="71" t="n">
        <v>1823351.88</v>
      </c>
      <c r="R1806" t="inlineStr">
        <is>
          <t>Refined</t>
        </is>
      </c>
      <c r="S1806" t="inlineStr">
        <is>
          <t>Yes</t>
        </is>
      </c>
      <c r="T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SA101798</t>
        </is>
      </c>
      <c r="B1807" s="68" t="n">
        <v>45923</v>
      </c>
      <c r="C1807" s="69" t="n">
        <v>2025</v>
      </c>
      <c r="D1807" t="inlineStr">
        <is>
          <t>Sep</t>
        </is>
      </c>
      <c r="E1807" t="inlineStr">
        <is>
          <t>Asia</t>
        </is>
      </c>
      <c r="F1807" t="inlineStr">
        <is>
          <t>Japan</t>
        </is>
      </c>
      <c r="G1807" t="inlineStr">
        <is>
          <t>Gasoline</t>
        </is>
      </c>
      <c r="H1807" t="inlineStr">
        <is>
          <t>Term contract</t>
        </is>
      </c>
      <c r="I1807" t="inlineStr">
        <is>
          <t>National oil company</t>
        </is>
      </c>
      <c r="J1807" t="inlineStr">
        <is>
          <t>Zoya Ahmed</t>
        </is>
      </c>
      <c r="K1807" s="70" t="n">
        <v>482000</v>
      </c>
      <c r="L1807" s="71" t="n">
        <v>89.45999999999999</v>
      </c>
      <c r="M1807" s="71" t="n">
        <v>43119720</v>
      </c>
      <c r="N1807" s="71" t="n">
        <v>431197.2</v>
      </c>
      <c r="O1807" s="71" t="n">
        <v>42688522.8</v>
      </c>
      <c r="P1807" s="71" t="n">
        <v>34176350.63</v>
      </c>
      <c r="Q1807" s="71" t="n">
        <v>8512172.17</v>
      </c>
      <c r="R1807" t="inlineStr">
        <is>
          <t>Refined</t>
        </is>
      </c>
      <c r="S1807" t="inlineStr">
        <is>
          <t>Yes</t>
        </is>
      </c>
      <c r="T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SA101799</t>
        </is>
      </c>
      <c r="B1808" s="68" t="n">
        <v>45923</v>
      </c>
      <c r="C1808" s="69" t="n">
        <v>2025</v>
      </c>
      <c r="D1808" t="inlineStr">
        <is>
          <t>Sep</t>
        </is>
      </c>
      <c r="E1808" t="inlineStr">
        <is>
          <t>Europe</t>
        </is>
      </c>
      <c r="F1808" t="inlineStr">
        <is>
          <t>Netherlands</t>
        </is>
      </c>
      <c r="G1808" t="inlineStr">
        <is>
          <t>Gasoline</t>
        </is>
      </c>
      <c r="H1808" t="inlineStr">
        <is>
          <t>Term contract</t>
        </is>
      </c>
      <c r="I1808" t="inlineStr">
        <is>
          <t>National oil company</t>
        </is>
      </c>
      <c r="J1808" t="inlineStr">
        <is>
          <t>Aisha Bello</t>
        </is>
      </c>
      <c r="K1808" s="70" t="n">
        <v>245000</v>
      </c>
      <c r="L1808" s="71" t="n">
        <v>96.09999999999999</v>
      </c>
      <c r="M1808" s="71" t="n">
        <v>23544500</v>
      </c>
      <c r="N1808" s="71" t="n">
        <v>470890</v>
      </c>
      <c r="O1808" s="71" t="n">
        <v>23073610</v>
      </c>
      <c r="P1808" s="71" t="n">
        <v>16673668.6</v>
      </c>
      <c r="Q1808" s="71" t="n">
        <v>6399941.4</v>
      </c>
      <c r="R1808" t="inlineStr">
        <is>
          <t>Refined</t>
        </is>
      </c>
      <c r="S1808" t="inlineStr">
        <is>
          <t>Yes</t>
        </is>
      </c>
      <c r="T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SA101800</t>
        </is>
      </c>
      <c r="B1809" s="68" t="n">
        <v>45923</v>
      </c>
      <c r="C1809" s="69" t="n">
        <v>2025</v>
      </c>
      <c r="D1809" t="inlineStr">
        <is>
          <t>Sep</t>
        </is>
      </c>
      <c r="E1809" t="inlineStr">
        <is>
          <t>Asia</t>
        </is>
      </c>
      <c r="F1809" t="inlineStr">
        <is>
          <t>Japan</t>
        </is>
      </c>
      <c r="G1809" t="inlineStr">
        <is>
          <t>Arab Light</t>
        </is>
      </c>
      <c r="H1809" t="inlineStr">
        <is>
          <t>Term contract</t>
        </is>
      </c>
      <c r="I1809" t="inlineStr">
        <is>
          <t>National oil company</t>
        </is>
      </c>
      <c r="J1809" t="inlineStr">
        <is>
          <t>Priya Nair</t>
        </is>
      </c>
      <c r="K1809" s="70" t="n">
        <v>460000</v>
      </c>
      <c r="L1809" s="71" t="n">
        <v>86.94</v>
      </c>
      <c r="M1809" s="71" t="n">
        <v>39992400</v>
      </c>
      <c r="N1809" s="71" t="n">
        <v>399924</v>
      </c>
      <c r="O1809" s="71" t="n">
        <v>39592476</v>
      </c>
      <c r="P1809" s="71" t="n">
        <v>8323299.51</v>
      </c>
      <c r="Q1809" s="71" t="n">
        <v>31269176.49</v>
      </c>
      <c r="R1809" t="inlineStr">
        <is>
          <t>Crude</t>
        </is>
      </c>
      <c r="S1809" t="inlineStr">
        <is>
          <t>Yes</t>
        </is>
      </c>
      <c r="T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SA101801</t>
        </is>
      </c>
      <c r="B1810" s="68" t="n">
        <v>45923</v>
      </c>
      <c r="C1810" s="69" t="n">
        <v>2025</v>
      </c>
      <c r="D1810" t="inlineStr">
        <is>
          <t>Sep</t>
        </is>
      </c>
      <c r="E1810" t="inlineStr">
        <is>
          <t>Middle East</t>
        </is>
      </c>
      <c r="F1810" t="inlineStr">
        <is>
          <t>Bahrain</t>
        </is>
      </c>
      <c r="G1810" t="inlineStr">
        <is>
          <t>Arab Extra Light</t>
        </is>
      </c>
      <c r="H1810" t="inlineStr">
        <is>
          <t>Spot</t>
        </is>
      </c>
      <c r="I1810" t="inlineStr">
        <is>
          <t>National oil company</t>
        </is>
      </c>
      <c r="J1810" t="inlineStr">
        <is>
          <t>Emma Clarke</t>
        </is>
      </c>
      <c r="K1810" s="70" t="n">
        <v>1206000</v>
      </c>
      <c r="L1810" s="71" t="n">
        <v>89.39</v>
      </c>
      <c r="M1810" s="71" t="n">
        <v>107804340</v>
      </c>
      <c r="N1810" s="71" t="n">
        <v>0</v>
      </c>
      <c r="O1810" s="71" t="n">
        <v>107804340</v>
      </c>
      <c r="P1810" s="71" t="n">
        <v>22079262.98</v>
      </c>
      <c r="Q1810" s="71" t="n">
        <v>85725077.02</v>
      </c>
      <c r="R1810" t="inlineStr">
        <is>
          <t>Crude</t>
        </is>
      </c>
      <c r="S1810" t="inlineStr">
        <is>
          <t>Yes</t>
        </is>
      </c>
      <c r="T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SA101802</t>
        </is>
      </c>
      <c r="B1811" s="68" t="n">
        <v>45923</v>
      </c>
      <c r="C1811" s="69" t="n">
        <v>2025</v>
      </c>
      <c r="D1811" t="inlineStr">
        <is>
          <t>Sep</t>
        </is>
      </c>
      <c r="E1811" t="inlineStr">
        <is>
          <t>Asia</t>
        </is>
      </c>
      <c r="F1811" t="inlineStr">
        <is>
          <t>Japan</t>
        </is>
      </c>
      <c r="G1811" t="inlineStr">
        <is>
          <t>Arab Light</t>
        </is>
      </c>
      <c r="H1811" t="inlineStr">
        <is>
          <t>Term contract</t>
        </is>
      </c>
      <c r="I1811" t="inlineStr">
        <is>
          <t>Refiner</t>
        </is>
      </c>
      <c r="J1811" t="inlineStr">
        <is>
          <t>Mei Lin</t>
        </is>
      </c>
      <c r="K1811" s="70" t="n">
        <v>1980000</v>
      </c>
      <c r="L1811" s="71" t="n">
        <v>88.68000000000001</v>
      </c>
      <c r="M1811" s="71" t="n">
        <v>175586400</v>
      </c>
      <c r="N1811" s="71" t="n">
        <v>0</v>
      </c>
      <c r="O1811" s="71" t="n">
        <v>175586400</v>
      </c>
      <c r="P1811" s="71" t="n">
        <v>36138930.78</v>
      </c>
      <c r="Q1811" s="71" t="n">
        <v>139447469.22</v>
      </c>
      <c r="R1811" t="inlineStr">
        <is>
          <t>Crude</t>
        </is>
      </c>
      <c r="S1811" t="inlineStr">
        <is>
          <t>Yes</t>
        </is>
      </c>
      <c r="T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SA101803</t>
        </is>
      </c>
      <c r="B1812" s="68" t="n">
        <v>45923</v>
      </c>
      <c r="C1812" s="69" t="n">
        <v>2025</v>
      </c>
      <c r="D1812" t="inlineStr">
        <is>
          <t>Sep</t>
        </is>
      </c>
      <c r="E1812" t="inlineStr">
        <is>
          <t>Europe</t>
        </is>
      </c>
      <c r="F1812" t="inlineStr">
        <is>
          <t>Netherlands</t>
        </is>
      </c>
      <c r="G1812" t="inlineStr">
        <is>
          <t>Arab Light</t>
        </is>
      </c>
      <c r="H1812" t="inlineStr">
        <is>
          <t>Spot</t>
        </is>
      </c>
      <c r="I1812" t="inlineStr">
        <is>
          <t>Refiner</t>
        </is>
      </c>
      <c r="J1812" t="inlineStr">
        <is>
          <t>Zoya Ahmed</t>
        </is>
      </c>
      <c r="K1812" s="70" t="n">
        <v>411000</v>
      </c>
      <c r="L1812" s="71" t="n">
        <v>76.52</v>
      </c>
      <c r="M1812" s="71" t="n">
        <v>31449720</v>
      </c>
      <c r="N1812" s="71" t="n">
        <v>628994.4</v>
      </c>
      <c r="O1812" s="71" t="n">
        <v>30820725.6</v>
      </c>
      <c r="P1812" s="71" t="n">
        <v>7226245.76</v>
      </c>
      <c r="Q1812" s="71" t="n">
        <v>23594479.84</v>
      </c>
      <c r="R1812" t="inlineStr">
        <is>
          <t>Crude</t>
        </is>
      </c>
      <c r="S1812" t="inlineStr">
        <is>
          <t>Yes</t>
        </is>
      </c>
      <c r="T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SA101804</t>
        </is>
      </c>
      <c r="B1813" s="68" t="n">
        <v>45924</v>
      </c>
      <c r="C1813" s="69" t="n">
        <v>2025</v>
      </c>
      <c r="D1813" t="inlineStr">
        <is>
          <t>Sep</t>
        </is>
      </c>
      <c r="E1813" t="inlineStr">
        <is>
          <t>North America</t>
        </is>
      </c>
      <c r="F1813" t="inlineStr">
        <is>
          <t>USA</t>
        </is>
      </c>
      <c r="G1813" t="inlineStr">
        <is>
          <t>Jet fuel</t>
        </is>
      </c>
      <c r="H1813" t="inlineStr">
        <is>
          <t>Term contract</t>
        </is>
      </c>
      <c r="I1813" t="inlineStr">
        <is>
          <t>Trader</t>
        </is>
      </c>
      <c r="J1813" t="inlineStr">
        <is>
          <t>Aisha Bello</t>
        </is>
      </c>
      <c r="K1813" s="70" t="n">
        <v>456000</v>
      </c>
      <c r="L1813" s="71" t="n">
        <v>101.33</v>
      </c>
      <c r="M1813" s="71" t="n">
        <v>46206480</v>
      </c>
      <c r="N1813" s="71" t="n">
        <v>462064.8</v>
      </c>
      <c r="O1813" s="71" t="n">
        <v>45744415.2</v>
      </c>
      <c r="P1813" s="71" t="n">
        <v>33662974.82</v>
      </c>
      <c r="Q1813" s="71" t="n">
        <v>12081440.38</v>
      </c>
      <c r="R1813" t="inlineStr">
        <is>
          <t>Refined</t>
        </is>
      </c>
      <c r="S1813" t="inlineStr">
        <is>
          <t>Yes</t>
        </is>
      </c>
      <c r="T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SA101805</t>
        </is>
      </c>
      <c r="B1814" s="68" t="n">
        <v>45924</v>
      </c>
      <c r="C1814" s="69" t="n">
        <v>2025</v>
      </c>
      <c r="D1814" t="inlineStr">
        <is>
          <t>Sep</t>
        </is>
      </c>
      <c r="E1814" t="inlineStr">
        <is>
          <t>Asia</t>
        </is>
      </c>
      <c r="F1814" t="inlineStr">
        <is>
          <t>China</t>
        </is>
      </c>
      <c r="G1814" t="inlineStr">
        <is>
          <t>Arab Light</t>
        </is>
      </c>
      <c r="H1814" t="inlineStr">
        <is>
          <t>Term contract</t>
        </is>
      </c>
      <c r="I1814" t="inlineStr">
        <is>
          <t>National oil company</t>
        </is>
      </c>
      <c r="J1814" t="inlineStr">
        <is>
          <t>Omar Haddad</t>
        </is>
      </c>
      <c r="K1814" s="70" t="n">
        <v>1926000</v>
      </c>
      <c r="L1814" s="71" t="n">
        <v>89.41</v>
      </c>
      <c r="M1814" s="71" t="n">
        <v>172203660</v>
      </c>
      <c r="N1814" s="71" t="n">
        <v>0</v>
      </c>
      <c r="O1814" s="71" t="n">
        <v>172203660</v>
      </c>
      <c r="P1814" s="71" t="n">
        <v>34443034.95</v>
      </c>
      <c r="Q1814" s="71" t="n">
        <v>137760625.05</v>
      </c>
      <c r="R1814" t="inlineStr">
        <is>
          <t>Crude</t>
        </is>
      </c>
      <c r="S1814" t="inlineStr">
        <is>
          <t>Yes</t>
        </is>
      </c>
      <c r="T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SA101806</t>
        </is>
      </c>
      <c r="B1815" s="68" t="n">
        <v>45924</v>
      </c>
      <c r="C1815" s="69" t="n">
        <v>2025</v>
      </c>
      <c r="D1815" t="inlineStr">
        <is>
          <t>Sep</t>
        </is>
      </c>
      <c r="E1815" t="inlineStr">
        <is>
          <t>Asia</t>
        </is>
      </c>
      <c r="F1815" t="inlineStr">
        <is>
          <t>Japan</t>
        </is>
      </c>
      <c r="G1815" t="inlineStr">
        <is>
          <t>Arab Light</t>
        </is>
      </c>
      <c r="H1815" t="inlineStr">
        <is>
          <t>Spot</t>
        </is>
      </c>
      <c r="I1815" t="inlineStr">
        <is>
          <t>National oil company</t>
        </is>
      </c>
      <c r="J1815" t="inlineStr">
        <is>
          <t>Aisha Bello</t>
        </is>
      </c>
      <c r="K1815" s="70" t="n">
        <v>1342000</v>
      </c>
      <c r="L1815" s="71" t="n">
        <v>83.92</v>
      </c>
      <c r="M1815" s="71" t="n">
        <v>112620640</v>
      </c>
      <c r="N1815" s="71" t="n">
        <v>2252412.8</v>
      </c>
      <c r="O1815" s="71" t="n">
        <v>110368227.2</v>
      </c>
      <c r="P1815" s="71" t="n">
        <v>23944235.31</v>
      </c>
      <c r="Q1815" s="71" t="n">
        <v>86423991.89</v>
      </c>
      <c r="R1815" t="inlineStr">
        <is>
          <t>Crude</t>
        </is>
      </c>
      <c r="S1815" t="inlineStr">
        <is>
          <t>Yes</t>
        </is>
      </c>
      <c r="T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SA101807</t>
        </is>
      </c>
      <c r="B1816" s="68" t="n">
        <v>45924</v>
      </c>
      <c r="C1816" s="69" t="n">
        <v>2025</v>
      </c>
      <c r="D1816" t="inlineStr">
        <is>
          <t>Sep</t>
        </is>
      </c>
      <c r="E1816" t="inlineStr">
        <is>
          <t>Asia</t>
        </is>
      </c>
      <c r="F1816" t="inlineStr">
        <is>
          <t>South Korea</t>
        </is>
      </c>
      <c r="G1816" t="inlineStr">
        <is>
          <t>Arab Light</t>
        </is>
      </c>
      <c r="H1816" t="inlineStr">
        <is>
          <t>Spot</t>
        </is>
      </c>
      <c r="I1816" t="inlineStr">
        <is>
          <t>National oil company</t>
        </is>
      </c>
      <c r="J1816" t="inlineStr">
        <is>
          <t>Yuki Sato</t>
        </is>
      </c>
      <c r="K1816" s="70" t="n">
        <v>310000</v>
      </c>
      <c r="L1816" s="71" t="n">
        <v>75.55</v>
      </c>
      <c r="M1816" s="71" t="n">
        <v>23420500</v>
      </c>
      <c r="N1816" s="71" t="n">
        <v>0</v>
      </c>
      <c r="O1816" s="71" t="n">
        <v>23420500</v>
      </c>
      <c r="P1816" s="71" t="n">
        <v>5579608.82</v>
      </c>
      <c r="Q1816" s="71" t="n">
        <v>17840891.18</v>
      </c>
      <c r="R1816" t="inlineStr">
        <is>
          <t>Crude</t>
        </is>
      </c>
      <c r="S1816" t="inlineStr">
        <is>
          <t>Yes</t>
        </is>
      </c>
      <c r="T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SA101808</t>
        </is>
      </c>
      <c r="B1817" s="68" t="n">
        <v>45924</v>
      </c>
      <c r="C1817" s="69" t="n">
        <v>2025</v>
      </c>
      <c r="D1817" t="inlineStr">
        <is>
          <t>Sep</t>
        </is>
      </c>
      <c r="E1817" t="inlineStr">
        <is>
          <t>Asia</t>
        </is>
      </c>
      <c r="F1817" t="inlineStr">
        <is>
          <t>Japan</t>
        </is>
      </c>
      <c r="G1817" t="inlineStr">
        <is>
          <t>Jet fuel</t>
        </is>
      </c>
      <c r="H1817" t="inlineStr">
        <is>
          <t>Spot</t>
        </is>
      </c>
      <c r="I1817" t="inlineStr">
        <is>
          <t>National oil company</t>
        </is>
      </c>
      <c r="J1817" t="inlineStr">
        <is>
          <t>Omar Haddad</t>
        </is>
      </c>
      <c r="K1817" s="70" t="n">
        <v>424000</v>
      </c>
      <c r="L1817" s="71" t="n">
        <v>90.08</v>
      </c>
      <c r="M1817" s="71" t="n">
        <v>38193920</v>
      </c>
      <c r="N1817" s="71" t="n">
        <v>763878.4</v>
      </c>
      <c r="O1817" s="71" t="n">
        <v>37430041.6</v>
      </c>
      <c r="P1817" s="71" t="n">
        <v>30731854.21</v>
      </c>
      <c r="Q1817" s="71" t="n">
        <v>6698187.39</v>
      </c>
      <c r="R1817" t="inlineStr">
        <is>
          <t>Refined</t>
        </is>
      </c>
      <c r="S1817" t="inlineStr">
        <is>
          <t>Yes</t>
        </is>
      </c>
      <c r="T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SA101809</t>
        </is>
      </c>
      <c r="B1818" s="68" t="n">
        <v>45924</v>
      </c>
      <c r="C1818" s="69" t="n">
        <v>2025</v>
      </c>
      <c r="D1818" t="inlineStr">
        <is>
          <t>Sep</t>
        </is>
      </c>
      <c r="E1818" t="inlineStr">
        <is>
          <t>Asia</t>
        </is>
      </c>
      <c r="F1818" t="inlineStr">
        <is>
          <t>Japan</t>
        </is>
      </c>
      <c r="G1818" t="inlineStr">
        <is>
          <t>Arab Heavy</t>
        </is>
      </c>
      <c r="H1818" t="inlineStr">
        <is>
          <t>Term contract</t>
        </is>
      </c>
      <c r="I1818" t="inlineStr">
        <is>
          <t>Trader</t>
        </is>
      </c>
      <c r="J1818" t="inlineStr">
        <is>
          <t>Hiroshi Tanaka</t>
        </is>
      </c>
      <c r="K1818" s="70" t="n">
        <v>1224000</v>
      </c>
      <c r="L1818" s="71" t="n">
        <v>77.45999999999999</v>
      </c>
      <c r="M1818" s="71" t="n">
        <v>94811040</v>
      </c>
      <c r="N1818" s="71" t="n">
        <v>948110.4</v>
      </c>
      <c r="O1818" s="71" t="n">
        <v>93862929.59999999</v>
      </c>
      <c r="P1818" s="71" t="n">
        <v>21230123.27</v>
      </c>
      <c r="Q1818" s="71" t="n">
        <v>72632806.33</v>
      </c>
      <c r="R1818" t="inlineStr">
        <is>
          <t>Crude</t>
        </is>
      </c>
      <c r="S1818" t="inlineStr">
        <is>
          <t>Yes</t>
        </is>
      </c>
      <c r="T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SA101810</t>
        </is>
      </c>
      <c r="B1819" s="68" t="n">
        <v>45924</v>
      </c>
      <c r="C1819" s="69" t="n">
        <v>2025</v>
      </c>
      <c r="D1819" t="inlineStr">
        <is>
          <t>Sep</t>
        </is>
      </c>
      <c r="E1819" t="inlineStr">
        <is>
          <t>Asia</t>
        </is>
      </c>
      <c r="F1819" t="inlineStr">
        <is>
          <t>China</t>
        </is>
      </c>
      <c r="G1819" t="inlineStr">
        <is>
          <t>Gasoline</t>
        </is>
      </c>
      <c r="H1819" t="inlineStr">
        <is>
          <t>Spot</t>
        </is>
      </c>
      <c r="I1819" t="inlineStr">
        <is>
          <t>Trader</t>
        </is>
      </c>
      <c r="J1819" t="inlineStr">
        <is>
          <t>Sara Rossi</t>
        </is>
      </c>
      <c r="K1819" s="70" t="n">
        <v>253000</v>
      </c>
      <c r="L1819" s="71" t="n">
        <v>92.12</v>
      </c>
      <c r="M1819" s="71" t="n">
        <v>23306360</v>
      </c>
      <c r="N1819" s="71" t="n">
        <v>233063.6</v>
      </c>
      <c r="O1819" s="71" t="n">
        <v>23073296.4</v>
      </c>
      <c r="P1819" s="71" t="n">
        <v>18144114.84</v>
      </c>
      <c r="Q1819" s="71" t="n">
        <v>4929181.56</v>
      </c>
      <c r="R1819" t="inlineStr">
        <is>
          <t>Refined</t>
        </is>
      </c>
      <c r="S1819" t="inlineStr">
        <is>
          <t>Yes</t>
        </is>
      </c>
      <c r="T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SA101811</t>
        </is>
      </c>
      <c r="B1820" s="68" t="n">
        <v>45924</v>
      </c>
      <c r="C1820" s="69" t="n">
        <v>2025</v>
      </c>
      <c r="D1820" t="inlineStr">
        <is>
          <t>Sep</t>
        </is>
      </c>
      <c r="E1820" t="inlineStr">
        <is>
          <t>Asia</t>
        </is>
      </c>
      <c r="F1820" t="inlineStr">
        <is>
          <t>South Korea</t>
        </is>
      </c>
      <c r="G1820" t="inlineStr">
        <is>
          <t>Arab Extra Light</t>
        </is>
      </c>
      <c r="H1820" t="inlineStr">
        <is>
          <t>Spot</t>
        </is>
      </c>
      <c r="I1820" t="inlineStr">
        <is>
          <t>National oil company</t>
        </is>
      </c>
      <c r="J1820" t="inlineStr">
        <is>
          <t>Zoya Ahmed</t>
        </is>
      </c>
      <c r="K1820" s="70" t="n">
        <v>1578000</v>
      </c>
      <c r="L1820" s="71" t="n">
        <v>85.17</v>
      </c>
      <c r="M1820" s="71" t="n">
        <v>134398260</v>
      </c>
      <c r="N1820" s="71" t="n">
        <v>0</v>
      </c>
      <c r="O1820" s="71" t="n">
        <v>134398260</v>
      </c>
      <c r="P1820" s="71" t="n">
        <v>28022938.97</v>
      </c>
      <c r="Q1820" s="71" t="n">
        <v>106375321.03</v>
      </c>
      <c r="R1820" t="inlineStr">
        <is>
          <t>Crude</t>
        </is>
      </c>
      <c r="S1820" t="inlineStr">
        <is>
          <t>Yes</t>
        </is>
      </c>
      <c r="T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SA101812</t>
        </is>
      </c>
      <c r="B1821" s="68" t="n">
        <v>45924</v>
      </c>
      <c r="C1821" s="69" t="n">
        <v>2025</v>
      </c>
      <c r="D1821" t="inlineStr">
        <is>
          <t>Sep</t>
        </is>
      </c>
      <c r="E1821" t="inlineStr">
        <is>
          <t>Middle East</t>
        </is>
      </c>
      <c r="F1821" t="inlineStr">
        <is>
          <t>UAE</t>
        </is>
      </c>
      <c r="G1821" t="inlineStr">
        <is>
          <t>Gasoline</t>
        </is>
      </c>
      <c r="H1821" t="inlineStr">
        <is>
          <t>Spot</t>
        </is>
      </c>
      <c r="I1821" t="inlineStr">
        <is>
          <t>Refiner</t>
        </is>
      </c>
      <c r="J1821" t="inlineStr">
        <is>
          <t>Liam O'Brien</t>
        </is>
      </c>
      <c r="K1821" s="70" t="n">
        <v>564000</v>
      </c>
      <c r="L1821" s="71" t="n">
        <v>96.06</v>
      </c>
      <c r="M1821" s="71" t="n">
        <v>54177840</v>
      </c>
      <c r="N1821" s="71" t="n">
        <v>1083556.8</v>
      </c>
      <c r="O1821" s="71" t="n">
        <v>53094283.2</v>
      </c>
      <c r="P1821" s="71" t="n">
        <v>39087760.64</v>
      </c>
      <c r="Q1821" s="71" t="n">
        <v>14006522.56</v>
      </c>
      <c r="R1821" t="inlineStr">
        <is>
          <t>Refined</t>
        </is>
      </c>
      <c r="S1821" t="inlineStr">
        <is>
          <t>Yes</t>
        </is>
      </c>
      <c r="T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SA101813</t>
        </is>
      </c>
      <c r="B1822" s="68" t="n">
        <v>45925</v>
      </c>
      <c r="C1822" s="69" t="n">
        <v>2025</v>
      </c>
      <c r="D1822" t="inlineStr">
        <is>
          <t>Sep</t>
        </is>
      </c>
      <c r="E1822" t="inlineStr">
        <is>
          <t>Asia</t>
        </is>
      </c>
      <c r="F1822" t="inlineStr">
        <is>
          <t>India</t>
        </is>
      </c>
      <c r="G1822" t="inlineStr">
        <is>
          <t>Arab Medium</t>
        </is>
      </c>
      <c r="H1822" t="inlineStr">
        <is>
          <t>Term contract</t>
        </is>
      </c>
      <c r="I1822" t="inlineStr">
        <is>
          <t>National oil company</t>
        </is>
      </c>
      <c r="J1822" t="inlineStr">
        <is>
          <t>Emma Clarke</t>
        </is>
      </c>
      <c r="K1822" s="70" t="n">
        <v>1951000</v>
      </c>
      <c r="L1822" s="71" t="n">
        <v>72.77</v>
      </c>
      <c r="M1822" s="71" t="n">
        <v>141974270</v>
      </c>
      <c r="N1822" s="71" t="n">
        <v>0</v>
      </c>
      <c r="O1822" s="71" t="n">
        <v>141974270</v>
      </c>
      <c r="P1822" s="71" t="n">
        <v>34628918.27</v>
      </c>
      <c r="Q1822" s="71" t="n">
        <v>107345351.73</v>
      </c>
      <c r="R1822" t="inlineStr">
        <is>
          <t>Crude</t>
        </is>
      </c>
      <c r="S1822" t="inlineStr">
        <is>
          <t>Yes</t>
        </is>
      </c>
      <c r="T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SA101814</t>
        </is>
      </c>
      <c r="B1823" s="68" t="n">
        <v>45925</v>
      </c>
      <c r="C1823" s="69" t="n">
        <v>2025</v>
      </c>
      <c r="D1823" t="inlineStr">
        <is>
          <t>Sep</t>
        </is>
      </c>
      <c r="E1823" t="inlineStr">
        <is>
          <t>Asia</t>
        </is>
      </c>
      <c r="F1823" t="inlineStr">
        <is>
          <t>South Korea</t>
        </is>
      </c>
      <c r="G1823" t="inlineStr">
        <is>
          <t>Jet fuel</t>
        </is>
      </c>
      <c r="H1823" t="inlineStr">
        <is>
          <t>Term contract</t>
        </is>
      </c>
      <c r="I1823" t="inlineStr">
        <is>
          <t>National oil company</t>
        </is>
      </c>
      <c r="J1823" t="inlineStr">
        <is>
          <t>Arjun Mehta</t>
        </is>
      </c>
      <c r="K1823" s="70" t="n">
        <v>226000</v>
      </c>
      <c r="L1823" s="71" t="n">
        <v>99.02</v>
      </c>
      <c r="M1823" s="71" t="n">
        <v>22378520</v>
      </c>
      <c r="N1823" s="71" t="n">
        <v>0</v>
      </c>
      <c r="O1823" s="71" t="n">
        <v>22378520</v>
      </c>
      <c r="P1823" s="71" t="n">
        <v>17032753.33</v>
      </c>
      <c r="Q1823" s="71" t="n">
        <v>5345766.67</v>
      </c>
      <c r="R1823" t="inlineStr">
        <is>
          <t>Refined</t>
        </is>
      </c>
      <c r="S1823" t="inlineStr">
        <is>
          <t>Yes</t>
        </is>
      </c>
      <c r="T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SA101815</t>
        </is>
      </c>
      <c r="B1824" s="68" t="n">
        <v>45925</v>
      </c>
      <c r="C1824" s="69" t="n">
        <v>2025</v>
      </c>
      <c r="D1824" t="inlineStr">
        <is>
          <t>Sep</t>
        </is>
      </c>
      <c r="E1824" t="inlineStr">
        <is>
          <t>Europe</t>
        </is>
      </c>
      <c r="F1824" t="inlineStr">
        <is>
          <t>France</t>
        </is>
      </c>
      <c r="G1824" t="inlineStr">
        <is>
          <t>Arab Light</t>
        </is>
      </c>
      <c r="H1824" t="inlineStr">
        <is>
          <t>Term contract</t>
        </is>
      </c>
      <c r="I1824" t="inlineStr">
        <is>
          <t>Trader</t>
        </is>
      </c>
      <c r="J1824" t="inlineStr">
        <is>
          <t>Shraddha Kulkarni</t>
        </is>
      </c>
      <c r="K1824" s="70" t="n">
        <v>1285000</v>
      </c>
      <c r="L1824" s="71" t="n">
        <v>82.47</v>
      </c>
      <c r="M1824" s="71" t="n">
        <v>105973950</v>
      </c>
      <c r="N1824" s="71" t="n">
        <v>0</v>
      </c>
      <c r="O1824" s="71" t="n">
        <v>105973950</v>
      </c>
      <c r="P1824" s="71" t="n">
        <v>23842386.42</v>
      </c>
      <c r="Q1824" s="71" t="n">
        <v>82131563.58</v>
      </c>
      <c r="R1824" t="inlineStr">
        <is>
          <t>Crude</t>
        </is>
      </c>
      <c r="S1824" t="inlineStr">
        <is>
          <t>Yes</t>
        </is>
      </c>
      <c r="T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SA101816</t>
        </is>
      </c>
      <c r="B1825" s="68" t="n">
        <v>45925</v>
      </c>
      <c r="C1825" s="69" t="n">
        <v>2025</v>
      </c>
      <c r="D1825" t="inlineStr">
        <is>
          <t>Sep</t>
        </is>
      </c>
      <c r="E1825" t="inlineStr">
        <is>
          <t>Europe</t>
        </is>
      </c>
      <c r="F1825" t="inlineStr">
        <is>
          <t>France</t>
        </is>
      </c>
      <c r="G1825" t="inlineStr">
        <is>
          <t>Arab Heavy</t>
        </is>
      </c>
      <c r="H1825" t="inlineStr">
        <is>
          <t>Spot</t>
        </is>
      </c>
      <c r="I1825" t="inlineStr">
        <is>
          <t>National oil company</t>
        </is>
      </c>
      <c r="J1825" t="inlineStr">
        <is>
          <t>Ravindra Patil</t>
        </is>
      </c>
      <c r="K1825" s="70" t="n">
        <v>1888000</v>
      </c>
      <c r="L1825" s="71" t="n">
        <v>77.27</v>
      </c>
      <c r="M1825" s="71" t="n">
        <v>145885760</v>
      </c>
      <c r="N1825" s="71" t="n">
        <v>1458857.6</v>
      </c>
      <c r="O1825" s="71" t="n">
        <v>144426902.4</v>
      </c>
      <c r="P1825" s="71" t="n">
        <v>34155702.98</v>
      </c>
      <c r="Q1825" s="71" t="n">
        <v>110271199.42</v>
      </c>
      <c r="R1825" t="inlineStr">
        <is>
          <t>Crude</t>
        </is>
      </c>
      <c r="S1825" t="inlineStr">
        <is>
          <t>Yes</t>
        </is>
      </c>
      <c r="T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SA101817</t>
        </is>
      </c>
      <c r="B1826" s="68" t="n">
        <v>45925</v>
      </c>
      <c r="C1826" s="69" t="n">
        <v>2025</v>
      </c>
      <c r="D1826" t="inlineStr">
        <is>
          <t>Sep</t>
        </is>
      </c>
      <c r="E1826" t="inlineStr">
        <is>
          <t>Middle East</t>
        </is>
      </c>
      <c r="F1826" t="inlineStr">
        <is>
          <t>Saudi Arabia</t>
        </is>
      </c>
      <c r="G1826" t="inlineStr">
        <is>
          <t>Jet fuel</t>
        </is>
      </c>
      <c r="H1826" t="inlineStr">
        <is>
          <t>Domestic</t>
        </is>
      </c>
      <c r="I1826" t="inlineStr">
        <is>
          <t>Trader</t>
        </is>
      </c>
      <c r="J1826" t="inlineStr">
        <is>
          <t>Liam O'Brien</t>
        </is>
      </c>
      <c r="K1826" s="70" t="n">
        <v>268000</v>
      </c>
      <c r="L1826" s="71" t="n">
        <v>95.88</v>
      </c>
      <c r="M1826" s="71" t="n">
        <v>25695840</v>
      </c>
      <c r="N1826" s="71" t="n">
        <v>0</v>
      </c>
      <c r="O1826" s="71" t="n">
        <v>25695840</v>
      </c>
      <c r="P1826" s="71" t="n">
        <v>19447178.18</v>
      </c>
      <c r="Q1826" s="71" t="n">
        <v>6248661.82</v>
      </c>
      <c r="R1826" t="inlineStr">
        <is>
          <t>Refined</t>
        </is>
      </c>
      <c r="S1826" t="inlineStr">
        <is>
          <t>No</t>
        </is>
      </c>
      <c r="T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SA101818</t>
        </is>
      </c>
      <c r="B1827" s="68" t="n">
        <v>45925</v>
      </c>
      <c r="C1827" s="69" t="n">
        <v>2025</v>
      </c>
      <c r="D1827" t="inlineStr">
        <is>
          <t>Sep</t>
        </is>
      </c>
      <c r="E1827" t="inlineStr">
        <is>
          <t>Middle East</t>
        </is>
      </c>
      <c r="F1827" t="inlineStr">
        <is>
          <t>UAE</t>
        </is>
      </c>
      <c r="G1827" t="inlineStr">
        <is>
          <t>Arab Medium</t>
        </is>
      </c>
      <c r="H1827" t="inlineStr">
        <is>
          <t>Term contract</t>
        </is>
      </c>
      <c r="I1827" t="inlineStr">
        <is>
          <t>Refiner</t>
        </is>
      </c>
      <c r="J1827" t="inlineStr">
        <is>
          <t>Ruhi Shaikh</t>
        </is>
      </c>
      <c r="K1827" s="70" t="n">
        <v>1154000</v>
      </c>
      <c r="L1827" s="71" t="n">
        <v>81.58</v>
      </c>
      <c r="M1827" s="71" t="n">
        <v>94143320</v>
      </c>
      <c r="N1827" s="71" t="n">
        <v>0</v>
      </c>
      <c r="O1827" s="71" t="n">
        <v>94143320</v>
      </c>
      <c r="P1827" s="71" t="n">
        <v>20612707.67</v>
      </c>
      <c r="Q1827" s="71" t="n">
        <v>73530612.33</v>
      </c>
      <c r="R1827" t="inlineStr">
        <is>
          <t>Crude</t>
        </is>
      </c>
      <c r="S1827" t="inlineStr">
        <is>
          <t>Yes</t>
        </is>
      </c>
      <c r="T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SA101819</t>
        </is>
      </c>
      <c r="B1828" s="68" t="n">
        <v>45925</v>
      </c>
      <c r="C1828" s="69" t="n">
        <v>2025</v>
      </c>
      <c r="D1828" t="inlineStr">
        <is>
          <t>Sep</t>
        </is>
      </c>
      <c r="E1828" t="inlineStr">
        <is>
          <t>Middle East</t>
        </is>
      </c>
      <c r="F1828" t="inlineStr">
        <is>
          <t>Bahrain</t>
        </is>
      </c>
      <c r="G1828" t="inlineStr">
        <is>
          <t>Arab Light</t>
        </is>
      </c>
      <c r="H1828" t="inlineStr">
        <is>
          <t>Term contract</t>
        </is>
      </c>
      <c r="I1828" t="inlineStr">
        <is>
          <t>Refiner</t>
        </is>
      </c>
      <c r="J1828" t="inlineStr">
        <is>
          <t>Ravindra Patil</t>
        </is>
      </c>
      <c r="K1828" s="70" t="n">
        <v>588000</v>
      </c>
      <c r="L1828" s="71" t="n">
        <v>83.34999999999999</v>
      </c>
      <c r="M1828" s="71" t="n">
        <v>49009800</v>
      </c>
      <c r="N1828" s="71" t="n">
        <v>0</v>
      </c>
      <c r="O1828" s="71" t="n">
        <v>49009800</v>
      </c>
      <c r="P1828" s="71" t="n">
        <v>10746094.54</v>
      </c>
      <c r="Q1828" s="71" t="n">
        <v>38263705.46</v>
      </c>
      <c r="R1828" t="inlineStr">
        <is>
          <t>Crude</t>
        </is>
      </c>
      <c r="S1828" t="inlineStr">
        <is>
          <t>Yes</t>
        </is>
      </c>
      <c r="T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SA101820</t>
        </is>
      </c>
      <c r="B1829" s="68" t="n">
        <v>45925</v>
      </c>
      <c r="C1829" s="69" t="n">
        <v>2025</v>
      </c>
      <c r="D1829" t="inlineStr">
        <is>
          <t>Sep</t>
        </is>
      </c>
      <c r="E1829" t="inlineStr">
        <is>
          <t>Asia</t>
        </is>
      </c>
      <c r="F1829" t="inlineStr">
        <is>
          <t>India</t>
        </is>
      </c>
      <c r="G1829" t="inlineStr">
        <is>
          <t>Arab Light</t>
        </is>
      </c>
      <c r="H1829" t="inlineStr">
        <is>
          <t>Term contract</t>
        </is>
      </c>
      <c r="I1829" t="inlineStr">
        <is>
          <t>Trader</t>
        </is>
      </c>
      <c r="J1829" t="inlineStr">
        <is>
          <t>Priya Nair</t>
        </is>
      </c>
      <c r="K1829" s="70" t="n">
        <v>985000</v>
      </c>
      <c r="L1829" s="71" t="n">
        <v>85.36</v>
      </c>
      <c r="M1829" s="71" t="n">
        <v>84079600</v>
      </c>
      <c r="N1829" s="71" t="n">
        <v>0</v>
      </c>
      <c r="O1829" s="71" t="n">
        <v>84079600</v>
      </c>
      <c r="P1829" s="71" t="n">
        <v>17917257.09</v>
      </c>
      <c r="Q1829" s="71" t="n">
        <v>66162342.91</v>
      </c>
      <c r="R1829" t="inlineStr">
        <is>
          <t>Crude</t>
        </is>
      </c>
      <c r="S1829" t="inlineStr">
        <is>
          <t>Yes</t>
        </is>
      </c>
      <c r="T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SA101821</t>
        </is>
      </c>
      <c r="B1830" s="68" t="n">
        <v>45926</v>
      </c>
      <c r="C1830" s="69" t="n">
        <v>2025</v>
      </c>
      <c r="D1830" t="inlineStr">
        <is>
          <t>Sep</t>
        </is>
      </c>
      <c r="E1830" t="inlineStr">
        <is>
          <t>Middle East</t>
        </is>
      </c>
      <c r="F1830" t="inlineStr">
        <is>
          <t>Bahrain</t>
        </is>
      </c>
      <c r="G1830" t="inlineStr">
        <is>
          <t>Arab Heavy</t>
        </is>
      </c>
      <c r="H1830" t="inlineStr">
        <is>
          <t>Term contract</t>
        </is>
      </c>
      <c r="I1830" t="inlineStr">
        <is>
          <t>National oil company</t>
        </is>
      </c>
      <c r="J1830" t="inlineStr">
        <is>
          <t>Omar Haddad</t>
        </is>
      </c>
      <c r="K1830" s="70" t="n">
        <v>877000</v>
      </c>
      <c r="L1830" s="71" t="n">
        <v>76.48</v>
      </c>
      <c r="M1830" s="71" t="n">
        <v>67072960</v>
      </c>
      <c r="N1830" s="71" t="n">
        <v>1341459.2</v>
      </c>
      <c r="O1830" s="71" t="n">
        <v>65731500.8</v>
      </c>
      <c r="P1830" s="71" t="n">
        <v>14988379.03</v>
      </c>
      <c r="Q1830" s="71" t="n">
        <v>50743121.77</v>
      </c>
      <c r="R1830" t="inlineStr">
        <is>
          <t>Crude</t>
        </is>
      </c>
      <c r="S1830" t="inlineStr">
        <is>
          <t>Yes</t>
        </is>
      </c>
      <c r="T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SA101822</t>
        </is>
      </c>
      <c r="B1831" s="68" t="n">
        <v>45926</v>
      </c>
      <c r="C1831" s="69" t="n">
        <v>2025</v>
      </c>
      <c r="D1831" t="inlineStr">
        <is>
          <t>Sep</t>
        </is>
      </c>
      <c r="E1831" t="inlineStr">
        <is>
          <t>Asia</t>
        </is>
      </c>
      <c r="F1831" t="inlineStr">
        <is>
          <t>China</t>
        </is>
      </c>
      <c r="G1831" t="inlineStr">
        <is>
          <t>Arab Light</t>
        </is>
      </c>
      <c r="H1831" t="inlineStr">
        <is>
          <t>Term contract</t>
        </is>
      </c>
      <c r="I1831" t="inlineStr">
        <is>
          <t>Trader</t>
        </is>
      </c>
      <c r="J1831" t="inlineStr">
        <is>
          <t>Arjun Mehta</t>
        </is>
      </c>
      <c r="K1831" s="70" t="n">
        <v>1108000</v>
      </c>
      <c r="L1831" s="71" t="n">
        <v>79.13</v>
      </c>
      <c r="M1831" s="71" t="n">
        <v>87676040</v>
      </c>
      <c r="N1831" s="71" t="n">
        <v>0</v>
      </c>
      <c r="O1831" s="71" t="n">
        <v>87676040</v>
      </c>
      <c r="P1831" s="71" t="n">
        <v>20096179.81</v>
      </c>
      <c r="Q1831" s="71" t="n">
        <v>67579860.19</v>
      </c>
      <c r="R1831" t="inlineStr">
        <is>
          <t>Crude</t>
        </is>
      </c>
      <c r="S1831" t="inlineStr">
        <is>
          <t>Yes</t>
        </is>
      </c>
      <c r="T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SA101823</t>
        </is>
      </c>
      <c r="B1832" s="68" t="n">
        <v>45926</v>
      </c>
      <c r="C1832" s="69" t="n">
        <v>2025</v>
      </c>
      <c r="D1832" t="inlineStr">
        <is>
          <t>Sep</t>
        </is>
      </c>
      <c r="E1832" t="inlineStr">
        <is>
          <t>Europe</t>
        </is>
      </c>
      <c r="F1832" t="inlineStr">
        <is>
          <t>Netherlands</t>
        </is>
      </c>
      <c r="G1832" t="inlineStr">
        <is>
          <t>Arab Light</t>
        </is>
      </c>
      <c r="H1832" t="inlineStr">
        <is>
          <t>Term contract</t>
        </is>
      </c>
      <c r="I1832" t="inlineStr">
        <is>
          <t>National oil company</t>
        </is>
      </c>
      <c r="J1832" t="inlineStr">
        <is>
          <t>Omar Haddad</t>
        </is>
      </c>
      <c r="K1832" s="70" t="n">
        <v>1386000</v>
      </c>
      <c r="L1832" s="71" t="n">
        <v>78.09</v>
      </c>
      <c r="M1832" s="71" t="n">
        <v>108232740</v>
      </c>
      <c r="N1832" s="71" t="n">
        <v>1082327.4</v>
      </c>
      <c r="O1832" s="71" t="n">
        <v>107150412.6</v>
      </c>
      <c r="P1832" s="71" t="n">
        <v>25601133.89</v>
      </c>
      <c r="Q1832" s="71" t="n">
        <v>81549278.70999999</v>
      </c>
      <c r="R1832" t="inlineStr">
        <is>
          <t>Crude</t>
        </is>
      </c>
      <c r="S1832" t="inlineStr">
        <is>
          <t>Yes</t>
        </is>
      </c>
      <c r="T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SA101824</t>
        </is>
      </c>
      <c r="B1833" s="68" t="n">
        <v>45926</v>
      </c>
      <c r="C1833" s="69" t="n">
        <v>2025</v>
      </c>
      <c r="D1833" t="inlineStr">
        <is>
          <t>Sep</t>
        </is>
      </c>
      <c r="E1833" t="inlineStr">
        <is>
          <t>Middle East</t>
        </is>
      </c>
      <c r="F1833" t="inlineStr">
        <is>
          <t>UAE</t>
        </is>
      </c>
      <c r="G1833" t="inlineStr">
        <is>
          <t>Diesel</t>
        </is>
      </c>
      <c r="H1833" t="inlineStr">
        <is>
          <t>Term contract</t>
        </is>
      </c>
      <c r="I1833" t="inlineStr">
        <is>
          <t>Refiner</t>
        </is>
      </c>
      <c r="J1833" t="inlineStr">
        <is>
          <t>Hiroshi Tanaka</t>
        </is>
      </c>
      <c r="K1833" s="70" t="n">
        <v>463000</v>
      </c>
      <c r="L1833" s="71" t="n">
        <v>92.09999999999999</v>
      </c>
      <c r="M1833" s="71" t="n">
        <v>42642300</v>
      </c>
      <c r="N1833" s="71" t="n">
        <v>0</v>
      </c>
      <c r="O1833" s="71" t="n">
        <v>42642300</v>
      </c>
      <c r="P1833" s="71" t="n">
        <v>32120782.7</v>
      </c>
      <c r="Q1833" s="71" t="n">
        <v>10521517.3</v>
      </c>
      <c r="R1833" t="inlineStr">
        <is>
          <t>Refined</t>
        </is>
      </c>
      <c r="S1833" t="inlineStr">
        <is>
          <t>Yes</t>
        </is>
      </c>
      <c r="T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SA101825</t>
        </is>
      </c>
      <c r="B1834" s="68" t="n">
        <v>45926</v>
      </c>
      <c r="C1834" s="69" t="n">
        <v>2025</v>
      </c>
      <c r="D1834" t="inlineStr">
        <is>
          <t>Sep</t>
        </is>
      </c>
      <c r="E1834" t="inlineStr">
        <is>
          <t>Asia</t>
        </is>
      </c>
      <c r="F1834" t="inlineStr">
        <is>
          <t>India</t>
        </is>
      </c>
      <c r="G1834" t="inlineStr">
        <is>
          <t>Arab Light</t>
        </is>
      </c>
      <c r="H1834" t="inlineStr">
        <is>
          <t>Term contract</t>
        </is>
      </c>
      <c r="I1834" t="inlineStr">
        <is>
          <t>National oil company</t>
        </is>
      </c>
      <c r="J1834" t="inlineStr">
        <is>
          <t>Shraddha Kulkarni</t>
        </is>
      </c>
      <c r="K1834" s="70" t="n">
        <v>854000</v>
      </c>
      <c r="L1834" s="71" t="n">
        <v>73.90000000000001</v>
      </c>
      <c r="M1834" s="71" t="n">
        <v>63110600</v>
      </c>
      <c r="N1834" s="71" t="n">
        <v>631106</v>
      </c>
      <c r="O1834" s="71" t="n">
        <v>62479494</v>
      </c>
      <c r="P1834" s="71" t="n">
        <v>15862883.91</v>
      </c>
      <c r="Q1834" s="71" t="n">
        <v>46616610.09</v>
      </c>
      <c r="R1834" t="inlineStr">
        <is>
          <t>Crude</t>
        </is>
      </c>
      <c r="S1834" t="inlineStr">
        <is>
          <t>Yes</t>
        </is>
      </c>
      <c r="T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SA101826</t>
        </is>
      </c>
      <c r="B1835" s="68" t="n">
        <v>45926</v>
      </c>
      <c r="C1835" s="69" t="n">
        <v>2025</v>
      </c>
      <c r="D1835" t="inlineStr">
        <is>
          <t>Sep</t>
        </is>
      </c>
      <c r="E1835" t="inlineStr">
        <is>
          <t>Europe</t>
        </is>
      </c>
      <c r="F1835" t="inlineStr">
        <is>
          <t>Netherlands</t>
        </is>
      </c>
      <c r="G1835" t="inlineStr">
        <is>
          <t>Arab Medium</t>
        </is>
      </c>
      <c r="H1835" t="inlineStr">
        <is>
          <t>Term contract</t>
        </is>
      </c>
      <c r="I1835" t="inlineStr">
        <is>
          <t>Refiner</t>
        </is>
      </c>
      <c r="J1835" t="inlineStr">
        <is>
          <t>Mei Lin</t>
        </is>
      </c>
      <c r="K1835" s="70" t="n">
        <v>1680000</v>
      </c>
      <c r="L1835" s="71" t="n">
        <v>85.06</v>
      </c>
      <c r="M1835" s="71" t="n">
        <v>142900800</v>
      </c>
      <c r="N1835" s="71" t="n">
        <v>2858016</v>
      </c>
      <c r="O1835" s="71" t="n">
        <v>140042784</v>
      </c>
      <c r="P1835" s="71" t="n">
        <v>30330756.52</v>
      </c>
      <c r="Q1835" s="71" t="n">
        <v>109712027.48</v>
      </c>
      <c r="R1835" t="inlineStr">
        <is>
          <t>Crude</t>
        </is>
      </c>
      <c r="S1835" t="inlineStr">
        <is>
          <t>Yes</t>
        </is>
      </c>
      <c r="T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SA101827</t>
        </is>
      </c>
      <c r="B1836" s="68" t="n">
        <v>45926</v>
      </c>
      <c r="C1836" s="69" t="n">
        <v>2025</v>
      </c>
      <c r="D1836" t="inlineStr">
        <is>
          <t>Sep</t>
        </is>
      </c>
      <c r="E1836" t="inlineStr">
        <is>
          <t>Middle East</t>
        </is>
      </c>
      <c r="F1836" t="inlineStr">
        <is>
          <t>UAE</t>
        </is>
      </c>
      <c r="G1836" t="inlineStr">
        <is>
          <t>Arab Medium</t>
        </is>
      </c>
      <c r="H1836" t="inlineStr">
        <is>
          <t>Term contract</t>
        </is>
      </c>
      <c r="I1836" t="inlineStr">
        <is>
          <t>Refiner</t>
        </is>
      </c>
      <c r="J1836" t="inlineStr">
        <is>
          <t>Sophie Müller</t>
        </is>
      </c>
      <c r="K1836" s="70" t="n">
        <v>1536000</v>
      </c>
      <c r="L1836" s="71" t="n">
        <v>74.15000000000001</v>
      </c>
      <c r="M1836" s="71" t="n">
        <v>113894400</v>
      </c>
      <c r="N1836" s="71" t="n">
        <v>1138944</v>
      </c>
      <c r="O1836" s="71" t="n">
        <v>112755456</v>
      </c>
      <c r="P1836" s="71" t="n">
        <v>26262201.76</v>
      </c>
      <c r="Q1836" s="71" t="n">
        <v>86493254.23999999</v>
      </c>
      <c r="R1836" t="inlineStr">
        <is>
          <t>Crude</t>
        </is>
      </c>
      <c r="S1836" t="inlineStr">
        <is>
          <t>Yes</t>
        </is>
      </c>
      <c r="T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SA101828</t>
        </is>
      </c>
      <c r="B1837" s="68" t="n">
        <v>45926</v>
      </c>
      <c r="C1837" s="69" t="n">
        <v>2025</v>
      </c>
      <c r="D1837" t="inlineStr">
        <is>
          <t>Sep</t>
        </is>
      </c>
      <c r="E1837" t="inlineStr">
        <is>
          <t>Asia</t>
        </is>
      </c>
      <c r="F1837" t="inlineStr">
        <is>
          <t>Japan</t>
        </is>
      </c>
      <c r="G1837" t="inlineStr">
        <is>
          <t>Arab Light</t>
        </is>
      </c>
      <c r="H1837" t="inlineStr">
        <is>
          <t>Term contract</t>
        </is>
      </c>
      <c r="I1837" t="inlineStr">
        <is>
          <t>Refiner</t>
        </is>
      </c>
      <c r="J1837" t="inlineStr">
        <is>
          <t>Mei Lin</t>
        </is>
      </c>
      <c r="K1837" s="70" t="n">
        <v>893000</v>
      </c>
      <c r="L1837" s="71" t="n">
        <v>80.97</v>
      </c>
      <c r="M1837" s="71" t="n">
        <v>72306210</v>
      </c>
      <c r="N1837" s="71" t="n">
        <v>1446124.2</v>
      </c>
      <c r="O1837" s="71" t="n">
        <v>70860085.8</v>
      </c>
      <c r="P1837" s="71" t="n">
        <v>16668839.5</v>
      </c>
      <c r="Q1837" s="71" t="n">
        <v>54191246.3</v>
      </c>
      <c r="R1837" t="inlineStr">
        <is>
          <t>Crude</t>
        </is>
      </c>
      <c r="S1837" t="inlineStr">
        <is>
          <t>Yes</t>
        </is>
      </c>
      <c r="T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SA101829</t>
        </is>
      </c>
      <c r="B1838" s="68" t="n">
        <v>45926</v>
      </c>
      <c r="C1838" s="69" t="n">
        <v>2025</v>
      </c>
      <c r="D1838" t="inlineStr">
        <is>
          <t>Sep</t>
        </is>
      </c>
      <c r="E1838" t="inlineStr">
        <is>
          <t>Asia</t>
        </is>
      </c>
      <c r="F1838" t="inlineStr">
        <is>
          <t>India</t>
        </is>
      </c>
      <c r="G1838" t="inlineStr">
        <is>
          <t>Jet fuel</t>
        </is>
      </c>
      <c r="H1838" t="inlineStr">
        <is>
          <t>Spot</t>
        </is>
      </c>
      <c r="I1838" t="inlineStr">
        <is>
          <t>National oil company</t>
        </is>
      </c>
      <c r="J1838" t="inlineStr">
        <is>
          <t>Aisha Bello</t>
        </is>
      </c>
      <c r="K1838" s="70" t="n">
        <v>510000</v>
      </c>
      <c r="L1838" s="71" t="n">
        <v>98.64</v>
      </c>
      <c r="M1838" s="71" t="n">
        <v>50306400</v>
      </c>
      <c r="N1838" s="71" t="n">
        <v>503064</v>
      </c>
      <c r="O1838" s="71" t="n">
        <v>49803336</v>
      </c>
      <c r="P1838" s="71" t="n">
        <v>38178136.63</v>
      </c>
      <c r="Q1838" s="71" t="n">
        <v>11625199.37</v>
      </c>
      <c r="R1838" t="inlineStr">
        <is>
          <t>Refined</t>
        </is>
      </c>
      <c r="S1838" t="inlineStr">
        <is>
          <t>Yes</t>
        </is>
      </c>
      <c r="T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SA101830</t>
        </is>
      </c>
      <c r="B1839" s="68" t="n">
        <v>45926</v>
      </c>
      <c r="C1839" s="69" t="n">
        <v>2025</v>
      </c>
      <c r="D1839" t="inlineStr">
        <is>
          <t>Sep</t>
        </is>
      </c>
      <c r="E1839" t="inlineStr">
        <is>
          <t>Asia</t>
        </is>
      </c>
      <c r="F1839" t="inlineStr">
        <is>
          <t>South Korea</t>
        </is>
      </c>
      <c r="G1839" t="inlineStr">
        <is>
          <t>Arab Light</t>
        </is>
      </c>
      <c r="H1839" t="inlineStr">
        <is>
          <t>Term contract</t>
        </is>
      </c>
      <c r="I1839" t="inlineStr">
        <is>
          <t>National oil company</t>
        </is>
      </c>
      <c r="J1839" t="inlineStr">
        <is>
          <t>Olivia Brown</t>
        </is>
      </c>
      <c r="K1839" s="70" t="n">
        <v>758000</v>
      </c>
      <c r="L1839" s="71" t="n">
        <v>77.88</v>
      </c>
      <c r="M1839" s="71" t="n">
        <v>59033040</v>
      </c>
      <c r="N1839" s="71" t="n">
        <v>0</v>
      </c>
      <c r="O1839" s="71" t="n">
        <v>59033040</v>
      </c>
      <c r="P1839" s="71" t="n">
        <v>13610187.87</v>
      </c>
      <c r="Q1839" s="71" t="n">
        <v>45422852.13</v>
      </c>
      <c r="R1839" t="inlineStr">
        <is>
          <t>Crude</t>
        </is>
      </c>
      <c r="S1839" t="inlineStr">
        <is>
          <t>Yes</t>
        </is>
      </c>
      <c r="T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SA101831</t>
        </is>
      </c>
      <c r="B1840" s="68" t="n">
        <v>45927</v>
      </c>
      <c r="C1840" s="69" t="n">
        <v>2025</v>
      </c>
      <c r="D1840" t="inlineStr">
        <is>
          <t>Sep</t>
        </is>
      </c>
      <c r="E1840" t="inlineStr">
        <is>
          <t>Middle East</t>
        </is>
      </c>
      <c r="F1840" t="inlineStr">
        <is>
          <t>Bahrain</t>
        </is>
      </c>
      <c r="G1840" t="inlineStr">
        <is>
          <t>Jet fuel</t>
        </is>
      </c>
      <c r="H1840" t="inlineStr">
        <is>
          <t>Term contract</t>
        </is>
      </c>
      <c r="I1840" t="inlineStr">
        <is>
          <t>National oil company</t>
        </is>
      </c>
      <c r="J1840" t="inlineStr">
        <is>
          <t>Zoya Ahmed</t>
        </is>
      </c>
      <c r="K1840" s="70" t="n">
        <v>521000</v>
      </c>
      <c r="L1840" s="71" t="n">
        <v>90.54000000000001</v>
      </c>
      <c r="M1840" s="71" t="n">
        <v>47171340</v>
      </c>
      <c r="N1840" s="71" t="n">
        <v>0</v>
      </c>
      <c r="O1840" s="71" t="n">
        <v>47171340</v>
      </c>
      <c r="P1840" s="71" t="n">
        <v>39271879.32</v>
      </c>
      <c r="Q1840" s="71" t="n">
        <v>7899460.68</v>
      </c>
      <c r="R1840" t="inlineStr">
        <is>
          <t>Refined</t>
        </is>
      </c>
      <c r="S1840" t="inlineStr">
        <is>
          <t>Yes</t>
        </is>
      </c>
      <c r="T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SA101832</t>
        </is>
      </c>
      <c r="B1841" s="68" t="n">
        <v>45927</v>
      </c>
      <c r="C1841" s="69" t="n">
        <v>2025</v>
      </c>
      <c r="D1841" t="inlineStr">
        <is>
          <t>Sep</t>
        </is>
      </c>
      <c r="E1841" t="inlineStr">
        <is>
          <t>Middle East</t>
        </is>
      </c>
      <c r="F1841" t="inlineStr">
        <is>
          <t>UAE</t>
        </is>
      </c>
      <c r="G1841" t="inlineStr">
        <is>
          <t>Jet fuel</t>
        </is>
      </c>
      <c r="H1841" t="inlineStr">
        <is>
          <t>Term contract</t>
        </is>
      </c>
      <c r="I1841" t="inlineStr">
        <is>
          <t>Refiner</t>
        </is>
      </c>
      <c r="J1841" t="inlineStr">
        <is>
          <t>Hiroshi Tanaka</t>
        </is>
      </c>
      <c r="K1841" s="70" t="n">
        <v>527000</v>
      </c>
      <c r="L1841" s="71" t="n">
        <v>94.59</v>
      </c>
      <c r="M1841" s="71" t="n">
        <v>49848930</v>
      </c>
      <c r="N1841" s="71" t="n">
        <v>0</v>
      </c>
      <c r="O1841" s="71" t="n">
        <v>49848930</v>
      </c>
      <c r="P1841" s="71" t="n">
        <v>39776308</v>
      </c>
      <c r="Q1841" s="71" t="n">
        <v>10072622</v>
      </c>
      <c r="R1841" t="inlineStr">
        <is>
          <t>Refined</t>
        </is>
      </c>
      <c r="S1841" t="inlineStr">
        <is>
          <t>Yes</t>
        </is>
      </c>
      <c r="T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SA101833</t>
        </is>
      </c>
      <c r="B1842" s="68" t="n">
        <v>45927</v>
      </c>
      <c r="C1842" s="69" t="n">
        <v>2025</v>
      </c>
      <c r="D1842" t="inlineStr">
        <is>
          <t>Sep</t>
        </is>
      </c>
      <c r="E1842" t="inlineStr">
        <is>
          <t>Asia</t>
        </is>
      </c>
      <c r="F1842" t="inlineStr">
        <is>
          <t>China</t>
        </is>
      </c>
      <c r="G1842" t="inlineStr">
        <is>
          <t>Arab Extra Light</t>
        </is>
      </c>
      <c r="H1842" t="inlineStr">
        <is>
          <t>Spot</t>
        </is>
      </c>
      <c r="I1842" t="inlineStr">
        <is>
          <t>Trader</t>
        </is>
      </c>
      <c r="J1842" t="inlineStr">
        <is>
          <t>Zoya Ahmed</t>
        </is>
      </c>
      <c r="K1842" s="70" t="n">
        <v>395000</v>
      </c>
      <c r="L1842" s="71" t="n">
        <v>82.65000000000001</v>
      </c>
      <c r="M1842" s="71" t="n">
        <v>32646750</v>
      </c>
      <c r="N1842" s="71" t="n">
        <v>652935</v>
      </c>
      <c r="O1842" s="71" t="n">
        <v>31993815</v>
      </c>
      <c r="P1842" s="71" t="n">
        <v>7190387.21</v>
      </c>
      <c r="Q1842" s="71" t="n">
        <v>24803427.79</v>
      </c>
      <c r="R1842" t="inlineStr">
        <is>
          <t>Crude</t>
        </is>
      </c>
      <c r="S1842" t="inlineStr">
        <is>
          <t>Yes</t>
        </is>
      </c>
      <c r="T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SA101834</t>
        </is>
      </c>
      <c r="B1843" s="68" t="n">
        <v>45927</v>
      </c>
      <c r="C1843" s="69" t="n">
        <v>2025</v>
      </c>
      <c r="D1843" t="inlineStr">
        <is>
          <t>Sep</t>
        </is>
      </c>
      <c r="E1843" t="inlineStr">
        <is>
          <t>North America</t>
        </is>
      </c>
      <c r="F1843" t="inlineStr">
        <is>
          <t>USA</t>
        </is>
      </c>
      <c r="G1843" t="inlineStr">
        <is>
          <t>Gasoline</t>
        </is>
      </c>
      <c r="H1843" t="inlineStr">
        <is>
          <t>Term contract</t>
        </is>
      </c>
      <c r="I1843" t="inlineStr">
        <is>
          <t>National oil company</t>
        </is>
      </c>
      <c r="J1843" t="inlineStr">
        <is>
          <t>Kofi Mensah</t>
        </is>
      </c>
      <c r="K1843" s="70" t="n">
        <v>506000</v>
      </c>
      <c r="L1843" s="71" t="n">
        <v>86.75</v>
      </c>
      <c r="M1843" s="71" t="n">
        <v>43895500</v>
      </c>
      <c r="N1843" s="71" t="n">
        <v>438955</v>
      </c>
      <c r="O1843" s="71" t="n">
        <v>43456545</v>
      </c>
      <c r="P1843" s="71" t="n">
        <v>36020299.81</v>
      </c>
      <c r="Q1843" s="71" t="n">
        <v>7436245.19</v>
      </c>
      <c r="R1843" t="inlineStr">
        <is>
          <t>Refined</t>
        </is>
      </c>
      <c r="S1843" t="inlineStr">
        <is>
          <t>Yes</t>
        </is>
      </c>
      <c r="T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SA101835</t>
        </is>
      </c>
      <c r="B1844" s="68" t="n">
        <v>45927</v>
      </c>
      <c r="C1844" s="69" t="n">
        <v>2025</v>
      </c>
      <c r="D1844" t="inlineStr">
        <is>
          <t>Sep</t>
        </is>
      </c>
      <c r="E1844" t="inlineStr">
        <is>
          <t>Europe</t>
        </is>
      </c>
      <c r="F1844" t="inlineStr">
        <is>
          <t>Netherlands</t>
        </is>
      </c>
      <c r="G1844" t="inlineStr">
        <is>
          <t>Jet fuel</t>
        </is>
      </c>
      <c r="H1844" t="inlineStr">
        <is>
          <t>Spot</t>
        </is>
      </c>
      <c r="I1844" t="inlineStr">
        <is>
          <t>National oil company</t>
        </is>
      </c>
      <c r="J1844" t="inlineStr">
        <is>
          <t>Ravindra Patil</t>
        </is>
      </c>
      <c r="K1844" s="70" t="n">
        <v>120000</v>
      </c>
      <c r="L1844" s="71" t="n">
        <v>97.16</v>
      </c>
      <c r="M1844" s="71" t="n">
        <v>11659200</v>
      </c>
      <c r="N1844" s="71" t="n">
        <v>0</v>
      </c>
      <c r="O1844" s="71" t="n">
        <v>11659200</v>
      </c>
      <c r="P1844" s="71" t="n">
        <v>8620447.960000001</v>
      </c>
      <c r="Q1844" s="71" t="n">
        <v>3038752.04</v>
      </c>
      <c r="R1844" t="inlineStr">
        <is>
          <t>Refined</t>
        </is>
      </c>
      <c r="S1844" t="inlineStr">
        <is>
          <t>Yes</t>
        </is>
      </c>
      <c r="T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SA101836</t>
        </is>
      </c>
      <c r="B1845" s="68" t="n">
        <v>45927</v>
      </c>
      <c r="C1845" s="69" t="n">
        <v>2025</v>
      </c>
      <c r="D1845" t="inlineStr">
        <is>
          <t>Sep</t>
        </is>
      </c>
      <c r="E1845" t="inlineStr">
        <is>
          <t>Asia</t>
        </is>
      </c>
      <c r="F1845" t="inlineStr">
        <is>
          <t>South Korea</t>
        </is>
      </c>
      <c r="G1845" t="inlineStr">
        <is>
          <t>Diesel</t>
        </is>
      </c>
      <c r="H1845" t="inlineStr">
        <is>
          <t>Term contract</t>
        </is>
      </c>
      <c r="I1845" t="inlineStr">
        <is>
          <t>Trader</t>
        </is>
      </c>
      <c r="J1845" t="inlineStr">
        <is>
          <t>Shraddha Kulkarni</t>
        </is>
      </c>
      <c r="K1845" s="70" t="n">
        <v>184000</v>
      </c>
      <c r="L1845" s="71" t="n">
        <v>101.42</v>
      </c>
      <c r="M1845" s="71" t="n">
        <v>18661280</v>
      </c>
      <c r="N1845" s="71" t="n">
        <v>373225.6</v>
      </c>
      <c r="O1845" s="71" t="n">
        <v>18288054.4</v>
      </c>
      <c r="P1845" s="71" t="n">
        <v>12546286.94</v>
      </c>
      <c r="Q1845" s="71" t="n">
        <v>5741767.46</v>
      </c>
      <c r="R1845" t="inlineStr">
        <is>
          <t>Refined</t>
        </is>
      </c>
      <c r="S1845" t="inlineStr">
        <is>
          <t>Yes</t>
        </is>
      </c>
      <c r="T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SA101837</t>
        </is>
      </c>
      <c r="B1846" s="68" t="n">
        <v>45927</v>
      </c>
      <c r="C1846" s="69" t="n">
        <v>2025</v>
      </c>
      <c r="D1846" t="inlineStr">
        <is>
          <t>Sep</t>
        </is>
      </c>
      <c r="E1846" t="inlineStr">
        <is>
          <t>North America</t>
        </is>
      </c>
      <c r="F1846" t="inlineStr">
        <is>
          <t>USA</t>
        </is>
      </c>
      <c r="G1846" t="inlineStr">
        <is>
          <t>Arab Extra Light</t>
        </is>
      </c>
      <c r="H1846" t="inlineStr">
        <is>
          <t>Term contract</t>
        </is>
      </c>
      <c r="I1846" t="inlineStr">
        <is>
          <t>National oil company</t>
        </is>
      </c>
      <c r="J1846" t="inlineStr">
        <is>
          <t>Omar Haddad</t>
        </is>
      </c>
      <c r="K1846" s="70" t="n">
        <v>1640000</v>
      </c>
      <c r="L1846" s="71" t="n">
        <v>79.51000000000001</v>
      </c>
      <c r="M1846" s="71" t="n">
        <v>130396400</v>
      </c>
      <c r="N1846" s="71" t="n">
        <v>0</v>
      </c>
      <c r="O1846" s="71" t="n">
        <v>130396400</v>
      </c>
      <c r="P1846" s="71" t="n">
        <v>29287131.02</v>
      </c>
      <c r="Q1846" s="71" t="n">
        <v>101109268.98</v>
      </c>
      <c r="R1846" t="inlineStr">
        <is>
          <t>Crude</t>
        </is>
      </c>
      <c r="S1846" t="inlineStr">
        <is>
          <t>Yes</t>
        </is>
      </c>
      <c r="T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SA101838</t>
        </is>
      </c>
      <c r="B1847" s="68" t="n">
        <v>45927</v>
      </c>
      <c r="C1847" s="69" t="n">
        <v>2025</v>
      </c>
      <c r="D1847" t="inlineStr">
        <is>
          <t>Sep</t>
        </is>
      </c>
      <c r="E1847" t="inlineStr">
        <is>
          <t>Middle East</t>
        </is>
      </c>
      <c r="F1847" t="inlineStr">
        <is>
          <t>Saudi Arabia</t>
        </is>
      </c>
      <c r="G1847" t="inlineStr">
        <is>
          <t>Diesel</t>
        </is>
      </c>
      <c r="H1847" t="inlineStr">
        <is>
          <t>Domestic</t>
        </is>
      </c>
      <c r="I1847" t="inlineStr">
        <is>
          <t>National oil company</t>
        </is>
      </c>
      <c r="J1847" t="inlineStr">
        <is>
          <t>Aisha Bello</t>
        </is>
      </c>
      <c r="K1847" s="70" t="n">
        <v>509000</v>
      </c>
      <c r="L1847" s="71" t="n">
        <v>104.46</v>
      </c>
      <c r="M1847" s="71" t="n">
        <v>53170140</v>
      </c>
      <c r="N1847" s="71" t="n">
        <v>0</v>
      </c>
      <c r="O1847" s="71" t="n">
        <v>53170140</v>
      </c>
      <c r="P1847" s="71" t="n">
        <v>37184502.65</v>
      </c>
      <c r="Q1847" s="71" t="n">
        <v>15985637.35</v>
      </c>
      <c r="R1847" t="inlineStr">
        <is>
          <t>Refined</t>
        </is>
      </c>
      <c r="S1847" t="inlineStr">
        <is>
          <t>No</t>
        </is>
      </c>
      <c r="T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SA101839</t>
        </is>
      </c>
      <c r="B1848" s="68" t="n">
        <v>45928</v>
      </c>
      <c r="C1848" s="69" t="n">
        <v>2025</v>
      </c>
      <c r="D1848" t="inlineStr">
        <is>
          <t>Sep</t>
        </is>
      </c>
      <c r="E1848" t="inlineStr">
        <is>
          <t>Europe</t>
        </is>
      </c>
      <c r="F1848" t="inlineStr">
        <is>
          <t>Netherlands</t>
        </is>
      </c>
      <c r="G1848" t="inlineStr">
        <is>
          <t>Arab Medium</t>
        </is>
      </c>
      <c r="H1848" t="inlineStr">
        <is>
          <t>Spot</t>
        </is>
      </c>
      <c r="I1848" t="inlineStr">
        <is>
          <t>Refiner</t>
        </is>
      </c>
      <c r="J1848" t="inlineStr">
        <is>
          <t>Zoya Ahmed</t>
        </is>
      </c>
      <c r="K1848" s="70" t="n">
        <v>573000</v>
      </c>
      <c r="L1848" s="71" t="n">
        <v>85.45</v>
      </c>
      <c r="M1848" s="71" t="n">
        <v>48962850</v>
      </c>
      <c r="N1848" s="71" t="n">
        <v>0</v>
      </c>
      <c r="O1848" s="71" t="n">
        <v>48962850</v>
      </c>
      <c r="P1848" s="71" t="n">
        <v>10085190.56</v>
      </c>
      <c r="Q1848" s="71" t="n">
        <v>38877659.44</v>
      </c>
      <c r="R1848" t="inlineStr">
        <is>
          <t>Crude</t>
        </is>
      </c>
      <c r="S1848" t="inlineStr">
        <is>
          <t>Yes</t>
        </is>
      </c>
      <c r="T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SA101840</t>
        </is>
      </c>
      <c r="B1849" s="68" t="n">
        <v>45928</v>
      </c>
      <c r="C1849" s="69" t="n">
        <v>2025</v>
      </c>
      <c r="D1849" t="inlineStr">
        <is>
          <t>Sep</t>
        </is>
      </c>
      <c r="E1849" t="inlineStr">
        <is>
          <t>Middle East</t>
        </is>
      </c>
      <c r="F1849" t="inlineStr">
        <is>
          <t>Saudi Arabia</t>
        </is>
      </c>
      <c r="G1849" t="inlineStr">
        <is>
          <t>Arab Light</t>
        </is>
      </c>
      <c r="H1849" t="inlineStr">
        <is>
          <t>Domestic</t>
        </is>
      </c>
      <c r="I1849" t="inlineStr">
        <is>
          <t>National oil company</t>
        </is>
      </c>
      <c r="J1849" t="inlineStr">
        <is>
          <t>Hiroshi Tanaka</t>
        </is>
      </c>
      <c r="K1849" s="70" t="n">
        <v>1885000</v>
      </c>
      <c r="L1849" s="71" t="n">
        <v>83.08</v>
      </c>
      <c r="M1849" s="71" t="n">
        <v>156605800</v>
      </c>
      <c r="N1849" s="71" t="n">
        <v>0</v>
      </c>
      <c r="O1849" s="71" t="n">
        <v>156605800</v>
      </c>
      <c r="P1849" s="71" t="n">
        <v>33327059.65</v>
      </c>
      <c r="Q1849" s="71" t="n">
        <v>123278740.35</v>
      </c>
      <c r="R1849" t="inlineStr">
        <is>
          <t>Crude</t>
        </is>
      </c>
      <c r="S1849" t="inlineStr">
        <is>
          <t>No</t>
        </is>
      </c>
      <c r="T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SA101841</t>
        </is>
      </c>
      <c r="B1850" s="68" t="n">
        <v>45928</v>
      </c>
      <c r="C1850" s="69" t="n">
        <v>2025</v>
      </c>
      <c r="D1850" t="inlineStr">
        <is>
          <t>Sep</t>
        </is>
      </c>
      <c r="E1850" t="inlineStr">
        <is>
          <t>Middle East</t>
        </is>
      </c>
      <c r="F1850" t="inlineStr">
        <is>
          <t>Bahrain</t>
        </is>
      </c>
      <c r="G1850" t="inlineStr">
        <is>
          <t>Arab Medium</t>
        </is>
      </c>
      <c r="H1850" t="inlineStr">
        <is>
          <t>Term contract</t>
        </is>
      </c>
      <c r="I1850" t="inlineStr">
        <is>
          <t>Refiner</t>
        </is>
      </c>
      <c r="J1850" t="inlineStr">
        <is>
          <t>Sara Rossi</t>
        </is>
      </c>
      <c r="K1850" s="70" t="n">
        <v>1507000</v>
      </c>
      <c r="L1850" s="71" t="n">
        <v>76.45</v>
      </c>
      <c r="M1850" s="71" t="n">
        <v>115210150</v>
      </c>
      <c r="N1850" s="71" t="n">
        <v>0</v>
      </c>
      <c r="O1850" s="71" t="n">
        <v>115210150</v>
      </c>
      <c r="P1850" s="71" t="n">
        <v>26334249.86</v>
      </c>
      <c r="Q1850" s="71" t="n">
        <v>88875900.14</v>
      </c>
      <c r="R1850" t="inlineStr">
        <is>
          <t>Crude</t>
        </is>
      </c>
      <c r="S1850" t="inlineStr">
        <is>
          <t>Yes</t>
        </is>
      </c>
      <c r="T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SA101842</t>
        </is>
      </c>
      <c r="B1851" s="68" t="n">
        <v>45928</v>
      </c>
      <c r="C1851" s="69" t="n">
        <v>2025</v>
      </c>
      <c r="D1851" t="inlineStr">
        <is>
          <t>Sep</t>
        </is>
      </c>
      <c r="E1851" t="inlineStr">
        <is>
          <t>North America</t>
        </is>
      </c>
      <c r="F1851" t="inlineStr">
        <is>
          <t>USA</t>
        </is>
      </c>
      <c r="G1851" t="inlineStr">
        <is>
          <t>Arab Heavy</t>
        </is>
      </c>
      <c r="H1851" t="inlineStr">
        <is>
          <t>Term contract</t>
        </is>
      </c>
      <c r="I1851" t="inlineStr">
        <is>
          <t>Refiner</t>
        </is>
      </c>
      <c r="J1851" t="inlineStr">
        <is>
          <t>Lucas Martin</t>
        </is>
      </c>
      <c r="K1851" s="70" t="n">
        <v>1425000</v>
      </c>
      <c r="L1851" s="71" t="n">
        <v>69.94</v>
      </c>
      <c r="M1851" s="71" t="n">
        <v>99664500</v>
      </c>
      <c r="N1851" s="71" t="n">
        <v>1993290</v>
      </c>
      <c r="O1851" s="71" t="n">
        <v>97671210</v>
      </c>
      <c r="P1851" s="71" t="n">
        <v>24242927.93</v>
      </c>
      <c r="Q1851" s="71" t="n">
        <v>73428282.06999999</v>
      </c>
      <c r="R1851" t="inlineStr">
        <is>
          <t>Crude</t>
        </is>
      </c>
      <c r="S1851" t="inlineStr">
        <is>
          <t>Yes</t>
        </is>
      </c>
      <c r="T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SA101843</t>
        </is>
      </c>
      <c r="B1852" s="68" t="n">
        <v>45928</v>
      </c>
      <c r="C1852" s="69" t="n">
        <v>2025</v>
      </c>
      <c r="D1852" t="inlineStr">
        <is>
          <t>Sep</t>
        </is>
      </c>
      <c r="E1852" t="inlineStr">
        <is>
          <t>Middle East</t>
        </is>
      </c>
      <c r="F1852" t="inlineStr">
        <is>
          <t>UAE</t>
        </is>
      </c>
      <c r="G1852" t="inlineStr">
        <is>
          <t>Arab Light</t>
        </is>
      </c>
      <c r="H1852" t="inlineStr">
        <is>
          <t>Term contract</t>
        </is>
      </c>
      <c r="I1852" t="inlineStr">
        <is>
          <t>Refiner</t>
        </is>
      </c>
      <c r="J1852" t="inlineStr">
        <is>
          <t>Sophie Müller</t>
        </is>
      </c>
      <c r="K1852" s="70" t="n">
        <v>1084000</v>
      </c>
      <c r="L1852" s="71" t="n">
        <v>75.69</v>
      </c>
      <c r="M1852" s="71" t="n">
        <v>82047960</v>
      </c>
      <c r="N1852" s="71" t="n">
        <v>0</v>
      </c>
      <c r="O1852" s="71" t="n">
        <v>82047960</v>
      </c>
      <c r="P1852" s="71" t="n">
        <v>19926511.02</v>
      </c>
      <c r="Q1852" s="71" t="n">
        <v>62121448.98</v>
      </c>
      <c r="R1852" t="inlineStr">
        <is>
          <t>Crude</t>
        </is>
      </c>
      <c r="S1852" t="inlineStr">
        <is>
          <t>Yes</t>
        </is>
      </c>
      <c r="T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SA101844</t>
        </is>
      </c>
      <c r="B1853" s="68" t="n">
        <v>45928</v>
      </c>
      <c r="C1853" s="69" t="n">
        <v>2025</v>
      </c>
      <c r="D1853" t="inlineStr">
        <is>
          <t>Sep</t>
        </is>
      </c>
      <c r="E1853" t="inlineStr">
        <is>
          <t>Asia</t>
        </is>
      </c>
      <c r="F1853" t="inlineStr">
        <is>
          <t>India</t>
        </is>
      </c>
      <c r="G1853" t="inlineStr">
        <is>
          <t>Diesel</t>
        </is>
      </c>
      <c r="H1853" t="inlineStr">
        <is>
          <t>Term contract</t>
        </is>
      </c>
      <c r="I1853" t="inlineStr">
        <is>
          <t>Refiner</t>
        </is>
      </c>
      <c r="J1853" t="inlineStr">
        <is>
          <t>Wei Chen</t>
        </is>
      </c>
      <c r="K1853" s="70" t="n">
        <v>187000</v>
      </c>
      <c r="L1853" s="71" t="n">
        <v>100.73</v>
      </c>
      <c r="M1853" s="71" t="n">
        <v>18836510</v>
      </c>
      <c r="N1853" s="71" t="n">
        <v>376730.2</v>
      </c>
      <c r="O1853" s="71" t="n">
        <v>18459779.8</v>
      </c>
      <c r="P1853" s="71" t="n">
        <v>13157892.56</v>
      </c>
      <c r="Q1853" s="71" t="n">
        <v>5301887.24</v>
      </c>
      <c r="R1853" t="inlineStr">
        <is>
          <t>Refined</t>
        </is>
      </c>
      <c r="S1853" t="inlineStr">
        <is>
          <t>Yes</t>
        </is>
      </c>
      <c r="T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SA101845</t>
        </is>
      </c>
      <c r="B1854" s="68" t="n">
        <v>45928</v>
      </c>
      <c r="C1854" s="69" t="n">
        <v>2025</v>
      </c>
      <c r="D1854" t="inlineStr">
        <is>
          <t>Sep</t>
        </is>
      </c>
      <c r="E1854" t="inlineStr">
        <is>
          <t>Asia</t>
        </is>
      </c>
      <c r="F1854" t="inlineStr">
        <is>
          <t>South Korea</t>
        </is>
      </c>
      <c r="G1854" t="inlineStr">
        <is>
          <t>Arab Extra Light</t>
        </is>
      </c>
      <c r="H1854" t="inlineStr">
        <is>
          <t>Term contract</t>
        </is>
      </c>
      <c r="I1854" t="inlineStr">
        <is>
          <t>National oil company</t>
        </is>
      </c>
      <c r="J1854" t="inlineStr">
        <is>
          <t>Mei Lin</t>
        </is>
      </c>
      <c r="K1854" s="70" t="n">
        <v>922000</v>
      </c>
      <c r="L1854" s="71" t="n">
        <v>90.18000000000001</v>
      </c>
      <c r="M1854" s="71" t="n">
        <v>83145960</v>
      </c>
      <c r="N1854" s="71" t="n">
        <v>1662919.2</v>
      </c>
      <c r="O1854" s="71" t="n">
        <v>81483040.8</v>
      </c>
      <c r="P1854" s="71" t="n">
        <v>17645287.56</v>
      </c>
      <c r="Q1854" s="71" t="n">
        <v>63837753.24</v>
      </c>
      <c r="R1854" t="inlineStr">
        <is>
          <t>Crude</t>
        </is>
      </c>
      <c r="S1854" t="inlineStr">
        <is>
          <t>Yes</t>
        </is>
      </c>
      <c r="T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SA101846</t>
        </is>
      </c>
      <c r="B1855" s="68" t="n">
        <v>45928</v>
      </c>
      <c r="C1855" s="69" t="n">
        <v>2025</v>
      </c>
      <c r="D1855" t="inlineStr">
        <is>
          <t>Sep</t>
        </is>
      </c>
      <c r="E1855" t="inlineStr">
        <is>
          <t>Asia</t>
        </is>
      </c>
      <c r="F1855" t="inlineStr">
        <is>
          <t>India</t>
        </is>
      </c>
      <c r="G1855" t="inlineStr">
        <is>
          <t>Arab Light</t>
        </is>
      </c>
      <c r="H1855" t="inlineStr">
        <is>
          <t>Term contract</t>
        </is>
      </c>
      <c r="I1855" t="inlineStr">
        <is>
          <t>Refiner</t>
        </is>
      </c>
      <c r="J1855" t="inlineStr">
        <is>
          <t>Ana Costa</t>
        </is>
      </c>
      <c r="K1855" s="70" t="n">
        <v>1391000</v>
      </c>
      <c r="L1855" s="71" t="n">
        <v>79.34</v>
      </c>
      <c r="M1855" s="71" t="n">
        <v>110361940</v>
      </c>
      <c r="N1855" s="71" t="n">
        <v>0</v>
      </c>
      <c r="O1855" s="71" t="n">
        <v>110361940</v>
      </c>
      <c r="P1855" s="71" t="n">
        <v>25994415.95</v>
      </c>
      <c r="Q1855" s="71" t="n">
        <v>84367524.05</v>
      </c>
      <c r="R1855" t="inlineStr">
        <is>
          <t>Crude</t>
        </is>
      </c>
      <c r="S1855" t="inlineStr">
        <is>
          <t>Yes</t>
        </is>
      </c>
      <c r="T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SA101847</t>
        </is>
      </c>
      <c r="B1856" s="68" t="n">
        <v>45928</v>
      </c>
      <c r="C1856" s="69" t="n">
        <v>2025</v>
      </c>
      <c r="D1856" t="inlineStr">
        <is>
          <t>Sep</t>
        </is>
      </c>
      <c r="E1856" t="inlineStr">
        <is>
          <t>Europe</t>
        </is>
      </c>
      <c r="F1856" t="inlineStr">
        <is>
          <t>Italy</t>
        </is>
      </c>
      <c r="G1856" t="inlineStr">
        <is>
          <t>Arab Light</t>
        </is>
      </c>
      <c r="H1856" t="inlineStr">
        <is>
          <t>Term contract</t>
        </is>
      </c>
      <c r="I1856" t="inlineStr">
        <is>
          <t>Refiner</t>
        </is>
      </c>
      <c r="J1856" t="inlineStr">
        <is>
          <t>Shraddha Kulkarni</t>
        </is>
      </c>
      <c r="K1856" s="70" t="n">
        <v>1735000</v>
      </c>
      <c r="L1856" s="71" t="n">
        <v>77.31</v>
      </c>
      <c r="M1856" s="71" t="n">
        <v>134132850</v>
      </c>
      <c r="N1856" s="71" t="n">
        <v>0</v>
      </c>
      <c r="O1856" s="71" t="n">
        <v>134132850</v>
      </c>
      <c r="P1856" s="71" t="n">
        <v>31621695.88</v>
      </c>
      <c r="Q1856" s="71" t="n">
        <v>102511154.12</v>
      </c>
      <c r="R1856" t="inlineStr">
        <is>
          <t>Crude</t>
        </is>
      </c>
      <c r="S1856" t="inlineStr">
        <is>
          <t>Yes</t>
        </is>
      </c>
      <c r="T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SA101848</t>
        </is>
      </c>
      <c r="B1857" s="68" t="n">
        <v>45928</v>
      </c>
      <c r="C1857" s="69" t="n">
        <v>2025</v>
      </c>
      <c r="D1857" t="inlineStr">
        <is>
          <t>Sep</t>
        </is>
      </c>
      <c r="E1857" t="inlineStr">
        <is>
          <t>Middle East</t>
        </is>
      </c>
      <c r="F1857" t="inlineStr">
        <is>
          <t>UAE</t>
        </is>
      </c>
      <c r="G1857" t="inlineStr">
        <is>
          <t>Gasoline</t>
        </is>
      </c>
      <c r="H1857" t="inlineStr">
        <is>
          <t>Term contract</t>
        </is>
      </c>
      <c r="I1857" t="inlineStr">
        <is>
          <t>Refiner</t>
        </is>
      </c>
      <c r="J1857" t="inlineStr">
        <is>
          <t>Omar Haddad</t>
        </is>
      </c>
      <c r="K1857" s="70" t="n">
        <v>447000</v>
      </c>
      <c r="L1857" s="71" t="n">
        <v>98.06</v>
      </c>
      <c r="M1857" s="71" t="n">
        <v>43832820</v>
      </c>
      <c r="N1857" s="71" t="n">
        <v>0</v>
      </c>
      <c r="O1857" s="71" t="n">
        <v>43832820</v>
      </c>
      <c r="P1857" s="71" t="n">
        <v>30179495.48</v>
      </c>
      <c r="Q1857" s="71" t="n">
        <v>13653324.52</v>
      </c>
      <c r="R1857" t="inlineStr">
        <is>
          <t>Refined</t>
        </is>
      </c>
      <c r="S1857" t="inlineStr">
        <is>
          <t>Yes</t>
        </is>
      </c>
      <c r="T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SA101849</t>
        </is>
      </c>
      <c r="B1858" s="68" t="n">
        <v>45931</v>
      </c>
      <c r="C1858" s="69" t="n">
        <v>2025</v>
      </c>
      <c r="D1858" t="inlineStr">
        <is>
          <t>Oct</t>
        </is>
      </c>
      <c r="E1858" t="inlineStr">
        <is>
          <t>Asia</t>
        </is>
      </c>
      <c r="F1858" t="inlineStr">
        <is>
          <t>Japan</t>
        </is>
      </c>
      <c r="G1858" t="inlineStr">
        <is>
          <t>Arab Medium</t>
        </is>
      </c>
      <c r="H1858" t="inlineStr">
        <is>
          <t>Term contract</t>
        </is>
      </c>
      <c r="I1858" t="inlineStr">
        <is>
          <t>National oil company</t>
        </is>
      </c>
      <c r="J1858" t="inlineStr">
        <is>
          <t>Liam O'Brien</t>
        </is>
      </c>
      <c r="K1858" s="70" t="n">
        <v>1939350</v>
      </c>
      <c r="L1858" s="71" t="n">
        <v>84.36</v>
      </c>
      <c r="M1858" s="71" t="n">
        <v>163603566</v>
      </c>
      <c r="N1858" s="71" t="n">
        <v>1636035.66</v>
      </c>
      <c r="O1858" s="71" t="n">
        <v>161967530.34</v>
      </c>
      <c r="P1858" s="71" t="n">
        <v>33537592.78</v>
      </c>
      <c r="Q1858" s="71" t="n">
        <v>128429937.56</v>
      </c>
      <c r="R1858" t="inlineStr">
        <is>
          <t>Crude</t>
        </is>
      </c>
      <c r="S1858" t="inlineStr">
        <is>
          <t>Yes</t>
        </is>
      </c>
      <c r="T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SA101850</t>
        </is>
      </c>
      <c r="B1859" s="68" t="n">
        <v>45931</v>
      </c>
      <c r="C1859" s="69" t="n">
        <v>2025</v>
      </c>
      <c r="D1859" t="inlineStr">
        <is>
          <t>Oct</t>
        </is>
      </c>
      <c r="E1859" t="inlineStr">
        <is>
          <t>Asia</t>
        </is>
      </c>
      <c r="F1859" t="inlineStr">
        <is>
          <t>South Korea</t>
        </is>
      </c>
      <c r="G1859" t="inlineStr">
        <is>
          <t>Arab Medium</t>
        </is>
      </c>
      <c r="H1859" t="inlineStr">
        <is>
          <t>Term contract</t>
        </is>
      </c>
      <c r="I1859" t="inlineStr">
        <is>
          <t>Refiner</t>
        </is>
      </c>
      <c r="J1859" t="inlineStr">
        <is>
          <t>Sophie Müller</t>
        </is>
      </c>
      <c r="K1859" s="70" t="n">
        <v>1919400</v>
      </c>
      <c r="L1859" s="71" t="n">
        <v>80.90000000000001</v>
      </c>
      <c r="M1859" s="71" t="n">
        <v>155279460</v>
      </c>
      <c r="N1859" s="71" t="n">
        <v>0</v>
      </c>
      <c r="O1859" s="71" t="n">
        <v>155279460</v>
      </c>
      <c r="P1859" s="71" t="n">
        <v>33979122.41</v>
      </c>
      <c r="Q1859" s="71" t="n">
        <v>121300337.59</v>
      </c>
      <c r="R1859" t="inlineStr">
        <is>
          <t>Crude</t>
        </is>
      </c>
      <c r="S1859" t="inlineStr">
        <is>
          <t>Yes</t>
        </is>
      </c>
      <c r="T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SA101851</t>
        </is>
      </c>
      <c r="B1860" s="68" t="n">
        <v>45931</v>
      </c>
      <c r="C1860" s="69" t="n">
        <v>2025</v>
      </c>
      <c r="D1860" t="inlineStr">
        <is>
          <t>Oct</t>
        </is>
      </c>
      <c r="E1860" t="inlineStr">
        <is>
          <t>Middle East</t>
        </is>
      </c>
      <c r="F1860" t="inlineStr">
        <is>
          <t>UAE</t>
        </is>
      </c>
      <c r="G1860" t="inlineStr">
        <is>
          <t>Arab Light</t>
        </is>
      </c>
      <c r="H1860" t="inlineStr">
        <is>
          <t>Term contract</t>
        </is>
      </c>
      <c r="I1860" t="inlineStr">
        <is>
          <t>National oil company</t>
        </is>
      </c>
      <c r="J1860" t="inlineStr">
        <is>
          <t>Liam O'Brien</t>
        </is>
      </c>
      <c r="K1860" s="70" t="n">
        <v>826350</v>
      </c>
      <c r="L1860" s="71" t="n">
        <v>88.93000000000001</v>
      </c>
      <c r="M1860" s="71" t="n">
        <v>73487305.5</v>
      </c>
      <c r="N1860" s="71" t="n">
        <v>0</v>
      </c>
      <c r="O1860" s="71" t="n">
        <v>73487305.5</v>
      </c>
      <c r="P1860" s="71" t="n">
        <v>14639172.31</v>
      </c>
      <c r="Q1860" s="71" t="n">
        <v>58848133.19</v>
      </c>
      <c r="R1860" t="inlineStr">
        <is>
          <t>Crude</t>
        </is>
      </c>
      <c r="S1860" t="inlineStr">
        <is>
          <t>Yes</t>
        </is>
      </c>
      <c r="T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SA101852</t>
        </is>
      </c>
      <c r="B1861" s="68" t="n">
        <v>45931</v>
      </c>
      <c r="C1861" s="69" t="n">
        <v>2025</v>
      </c>
      <c r="D1861" t="inlineStr">
        <is>
          <t>Oct</t>
        </is>
      </c>
      <c r="E1861" t="inlineStr">
        <is>
          <t>North America</t>
        </is>
      </c>
      <c r="F1861" t="inlineStr">
        <is>
          <t>USA</t>
        </is>
      </c>
      <c r="G1861" t="inlineStr">
        <is>
          <t>Arab Extra Light</t>
        </is>
      </c>
      <c r="H1861" t="inlineStr">
        <is>
          <t>Term contract</t>
        </is>
      </c>
      <c r="I1861" t="inlineStr">
        <is>
          <t>Refiner</t>
        </is>
      </c>
      <c r="J1861" t="inlineStr">
        <is>
          <t>Fatima Al-Saud</t>
        </is>
      </c>
      <c r="K1861" s="70" t="n">
        <v>1204350</v>
      </c>
      <c r="L1861" s="71" t="n">
        <v>82.38</v>
      </c>
      <c r="M1861" s="71" t="n">
        <v>99214353</v>
      </c>
      <c r="N1861" s="71" t="n">
        <v>1984287.06</v>
      </c>
      <c r="O1861" s="71" t="n">
        <v>97230065.94</v>
      </c>
      <c r="P1861" s="71" t="n">
        <v>23111562.84</v>
      </c>
      <c r="Q1861" s="71" t="n">
        <v>74118503.09999999</v>
      </c>
      <c r="R1861" t="inlineStr">
        <is>
          <t>Crude</t>
        </is>
      </c>
      <c r="S1861" t="inlineStr">
        <is>
          <t>Yes</t>
        </is>
      </c>
      <c r="T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SA101853</t>
        </is>
      </c>
      <c r="B1862" s="68" t="n">
        <v>45931</v>
      </c>
      <c r="C1862" s="69" t="n">
        <v>2025</v>
      </c>
      <c r="D1862" t="inlineStr">
        <is>
          <t>Oct</t>
        </is>
      </c>
      <c r="E1862" t="inlineStr">
        <is>
          <t>Asia</t>
        </is>
      </c>
      <c r="F1862" t="inlineStr">
        <is>
          <t>Japan</t>
        </is>
      </c>
      <c r="G1862" t="inlineStr">
        <is>
          <t>Arab Heavy</t>
        </is>
      </c>
      <c r="H1862" t="inlineStr">
        <is>
          <t>Term contract</t>
        </is>
      </c>
      <c r="I1862" t="inlineStr">
        <is>
          <t>National oil company</t>
        </is>
      </c>
      <c r="J1862" t="inlineStr">
        <is>
          <t>Kofi Mensah</t>
        </is>
      </c>
      <c r="K1862" s="70" t="n">
        <v>750750</v>
      </c>
      <c r="L1862" s="71" t="n">
        <v>76.06999999999999</v>
      </c>
      <c r="M1862" s="71" t="n">
        <v>57109552.5</v>
      </c>
      <c r="N1862" s="71" t="n">
        <v>0</v>
      </c>
      <c r="O1862" s="71" t="n">
        <v>57109552.5</v>
      </c>
      <c r="P1862" s="71" t="n">
        <v>13122595.74</v>
      </c>
      <c r="Q1862" s="71" t="n">
        <v>43986956.76</v>
      </c>
      <c r="R1862" t="inlineStr">
        <is>
          <t>Crude</t>
        </is>
      </c>
      <c r="S1862" t="inlineStr">
        <is>
          <t>Yes</t>
        </is>
      </c>
      <c r="T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SA101854</t>
        </is>
      </c>
      <c r="B1863" s="68" t="n">
        <v>45931</v>
      </c>
      <c r="C1863" s="69" t="n">
        <v>2025</v>
      </c>
      <c r="D1863" t="inlineStr">
        <is>
          <t>Oct</t>
        </is>
      </c>
      <c r="E1863" t="inlineStr">
        <is>
          <t>Asia</t>
        </is>
      </c>
      <c r="F1863" t="inlineStr">
        <is>
          <t>Japan</t>
        </is>
      </c>
      <c r="G1863" t="inlineStr">
        <is>
          <t>Arab Extra Light</t>
        </is>
      </c>
      <c r="H1863" t="inlineStr">
        <is>
          <t>Term contract</t>
        </is>
      </c>
      <c r="I1863" t="inlineStr">
        <is>
          <t>Refiner</t>
        </is>
      </c>
      <c r="J1863" t="inlineStr">
        <is>
          <t>Sara Rossi</t>
        </is>
      </c>
      <c r="K1863" s="70" t="n">
        <v>2084250</v>
      </c>
      <c r="L1863" s="71" t="n">
        <v>82.33</v>
      </c>
      <c r="M1863" s="71" t="n">
        <v>171596302.5</v>
      </c>
      <c r="N1863" s="71" t="n">
        <v>3431926.05</v>
      </c>
      <c r="O1863" s="71" t="n">
        <v>168164376.45</v>
      </c>
      <c r="P1863" s="71" t="n">
        <v>37255800.16</v>
      </c>
      <c r="Q1863" s="71" t="n">
        <v>130908576.29</v>
      </c>
      <c r="R1863" t="inlineStr">
        <is>
          <t>Crude</t>
        </is>
      </c>
      <c r="S1863" t="inlineStr">
        <is>
          <t>Yes</t>
        </is>
      </c>
      <c r="T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SA101855</t>
        </is>
      </c>
      <c r="B1864" s="68" t="n">
        <v>45931</v>
      </c>
      <c r="C1864" s="69" t="n">
        <v>2025</v>
      </c>
      <c r="D1864" t="inlineStr">
        <is>
          <t>Oct</t>
        </is>
      </c>
      <c r="E1864" t="inlineStr">
        <is>
          <t>Europe</t>
        </is>
      </c>
      <c r="F1864" t="inlineStr">
        <is>
          <t>Italy</t>
        </is>
      </c>
      <c r="G1864" t="inlineStr">
        <is>
          <t>Arab Medium</t>
        </is>
      </c>
      <c r="H1864" t="inlineStr">
        <is>
          <t>Term contract</t>
        </is>
      </c>
      <c r="I1864" t="inlineStr">
        <is>
          <t>Refiner</t>
        </is>
      </c>
      <c r="J1864" t="inlineStr">
        <is>
          <t>Carlos Silva</t>
        </is>
      </c>
      <c r="K1864" s="70" t="n">
        <v>1569750</v>
      </c>
      <c r="L1864" s="71" t="n">
        <v>78.06999999999999</v>
      </c>
      <c r="M1864" s="71" t="n">
        <v>122550382.5</v>
      </c>
      <c r="N1864" s="71" t="n">
        <v>0</v>
      </c>
      <c r="O1864" s="71" t="n">
        <v>122550382.5</v>
      </c>
      <c r="P1864" s="71" t="n">
        <v>26683149.56</v>
      </c>
      <c r="Q1864" s="71" t="n">
        <v>95867232.94</v>
      </c>
      <c r="R1864" t="inlineStr">
        <is>
          <t>Crude</t>
        </is>
      </c>
      <c r="S1864" t="inlineStr">
        <is>
          <t>Yes</t>
        </is>
      </c>
      <c r="T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SA101856</t>
        </is>
      </c>
      <c r="B1865" s="68" t="n">
        <v>45931</v>
      </c>
      <c r="C1865" s="69" t="n">
        <v>2025</v>
      </c>
      <c r="D1865" t="inlineStr">
        <is>
          <t>Oct</t>
        </is>
      </c>
      <c r="E1865" t="inlineStr">
        <is>
          <t>North America</t>
        </is>
      </c>
      <c r="F1865" t="inlineStr">
        <is>
          <t>USA</t>
        </is>
      </c>
      <c r="G1865" t="inlineStr">
        <is>
          <t>Arab Heavy</t>
        </is>
      </c>
      <c r="H1865" t="inlineStr">
        <is>
          <t>Term contract</t>
        </is>
      </c>
      <c r="I1865" t="inlineStr">
        <is>
          <t>National oil company</t>
        </is>
      </c>
      <c r="J1865" t="inlineStr">
        <is>
          <t>Hiroshi Tanaka</t>
        </is>
      </c>
      <c r="K1865" s="70" t="n">
        <v>1445850</v>
      </c>
      <c r="L1865" s="71" t="n">
        <v>75.98</v>
      </c>
      <c r="M1865" s="71" t="n">
        <v>109855683</v>
      </c>
      <c r="N1865" s="71" t="n">
        <v>1098556.83</v>
      </c>
      <c r="O1865" s="71" t="n">
        <v>108757126.17</v>
      </c>
      <c r="P1865" s="71" t="n">
        <v>26424227.97</v>
      </c>
      <c r="Q1865" s="71" t="n">
        <v>82332898.2</v>
      </c>
      <c r="R1865" t="inlineStr">
        <is>
          <t>Crude</t>
        </is>
      </c>
      <c r="S1865" t="inlineStr">
        <is>
          <t>Yes</t>
        </is>
      </c>
      <c r="T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SA101857</t>
        </is>
      </c>
      <c r="B1866" s="68" t="n">
        <v>45931</v>
      </c>
      <c r="C1866" s="69" t="n">
        <v>2025</v>
      </c>
      <c r="D1866" t="inlineStr">
        <is>
          <t>Oct</t>
        </is>
      </c>
      <c r="E1866" t="inlineStr">
        <is>
          <t>Asia</t>
        </is>
      </c>
      <c r="F1866" t="inlineStr">
        <is>
          <t>India</t>
        </is>
      </c>
      <c r="G1866" t="inlineStr">
        <is>
          <t>Arab Extra Light</t>
        </is>
      </c>
      <c r="H1866" t="inlineStr">
        <is>
          <t>Spot</t>
        </is>
      </c>
      <c r="I1866" t="inlineStr">
        <is>
          <t>Refiner</t>
        </is>
      </c>
      <c r="J1866" t="inlineStr">
        <is>
          <t>Liam O'Brien</t>
        </is>
      </c>
      <c r="K1866" s="70" t="n">
        <v>922950</v>
      </c>
      <c r="L1866" s="71" t="n">
        <v>87.5</v>
      </c>
      <c r="M1866" s="71" t="n">
        <v>80758125</v>
      </c>
      <c r="N1866" s="71" t="n">
        <v>0</v>
      </c>
      <c r="O1866" s="71" t="n">
        <v>80758125</v>
      </c>
      <c r="P1866" s="71" t="n">
        <v>17401039.31</v>
      </c>
      <c r="Q1866" s="71" t="n">
        <v>63357085.69</v>
      </c>
      <c r="R1866" t="inlineStr">
        <is>
          <t>Crude</t>
        </is>
      </c>
      <c r="S1866" t="inlineStr">
        <is>
          <t>Yes</t>
        </is>
      </c>
      <c r="T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SA101858</t>
        </is>
      </c>
      <c r="B1867" s="68" t="n">
        <v>45932</v>
      </c>
      <c r="C1867" s="69" t="n">
        <v>2025</v>
      </c>
      <c r="D1867" t="inlineStr">
        <is>
          <t>Oct</t>
        </is>
      </c>
      <c r="E1867" t="inlineStr">
        <is>
          <t>North America</t>
        </is>
      </c>
      <c r="F1867" t="inlineStr">
        <is>
          <t>USA</t>
        </is>
      </c>
      <c r="G1867" t="inlineStr">
        <is>
          <t>Arab Heavy</t>
        </is>
      </c>
      <c r="H1867" t="inlineStr">
        <is>
          <t>Term contract</t>
        </is>
      </c>
      <c r="I1867" t="inlineStr">
        <is>
          <t>Refiner</t>
        </is>
      </c>
      <c r="J1867" t="inlineStr">
        <is>
          <t>Lucas Martin</t>
        </is>
      </c>
      <c r="K1867" s="70" t="n">
        <v>1675800</v>
      </c>
      <c r="L1867" s="71" t="n">
        <v>81.38</v>
      </c>
      <c r="M1867" s="71" t="n">
        <v>136376604</v>
      </c>
      <c r="N1867" s="71" t="n">
        <v>1363766.04</v>
      </c>
      <c r="O1867" s="71" t="n">
        <v>135012837.96</v>
      </c>
      <c r="P1867" s="71" t="n">
        <v>28562540.64</v>
      </c>
      <c r="Q1867" s="71" t="n">
        <v>106450297.32</v>
      </c>
      <c r="R1867" t="inlineStr">
        <is>
          <t>Crude</t>
        </is>
      </c>
      <c r="S1867" t="inlineStr">
        <is>
          <t>Yes</t>
        </is>
      </c>
      <c r="T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SA101859</t>
        </is>
      </c>
      <c r="B1868" s="68" t="n">
        <v>45932</v>
      </c>
      <c r="C1868" s="69" t="n">
        <v>2025</v>
      </c>
      <c r="D1868" t="inlineStr">
        <is>
          <t>Oct</t>
        </is>
      </c>
      <c r="E1868" t="inlineStr">
        <is>
          <t>Asia</t>
        </is>
      </c>
      <c r="F1868" t="inlineStr">
        <is>
          <t>Japan</t>
        </is>
      </c>
      <c r="G1868" t="inlineStr">
        <is>
          <t>Arab Medium</t>
        </is>
      </c>
      <c r="H1868" t="inlineStr">
        <is>
          <t>Term contract</t>
        </is>
      </c>
      <c r="I1868" t="inlineStr">
        <is>
          <t>National oil company</t>
        </is>
      </c>
      <c r="J1868" t="inlineStr">
        <is>
          <t>Hiroshi Tanaka</t>
        </is>
      </c>
      <c r="K1868" s="70" t="n">
        <v>2011800</v>
      </c>
      <c r="L1868" s="71" t="n">
        <v>73.45999999999999</v>
      </c>
      <c r="M1868" s="71" t="n">
        <v>147786828</v>
      </c>
      <c r="N1868" s="71" t="n">
        <v>1477868.28</v>
      </c>
      <c r="O1868" s="71" t="n">
        <v>146308959.72</v>
      </c>
      <c r="P1868" s="71" t="n">
        <v>35005894</v>
      </c>
      <c r="Q1868" s="71" t="n">
        <v>111303065.72</v>
      </c>
      <c r="R1868" t="inlineStr">
        <is>
          <t>Crude</t>
        </is>
      </c>
      <c r="S1868" t="inlineStr">
        <is>
          <t>Yes</t>
        </is>
      </c>
      <c r="T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SA101860</t>
        </is>
      </c>
      <c r="B1869" s="68" t="n">
        <v>45932</v>
      </c>
      <c r="C1869" s="69" t="n">
        <v>2025</v>
      </c>
      <c r="D1869" t="inlineStr">
        <is>
          <t>Oct</t>
        </is>
      </c>
      <c r="E1869" t="inlineStr">
        <is>
          <t>Middle East</t>
        </is>
      </c>
      <c r="F1869" t="inlineStr">
        <is>
          <t>UAE</t>
        </is>
      </c>
      <c r="G1869" t="inlineStr">
        <is>
          <t>Arab Light</t>
        </is>
      </c>
      <c r="H1869" t="inlineStr">
        <is>
          <t>Term contract</t>
        </is>
      </c>
      <c r="I1869" t="inlineStr">
        <is>
          <t>Refiner</t>
        </is>
      </c>
      <c r="J1869" t="inlineStr">
        <is>
          <t>Zoya Ahmed</t>
        </is>
      </c>
      <c r="K1869" s="70" t="n">
        <v>1177050</v>
      </c>
      <c r="L1869" s="71" t="n">
        <v>88.86</v>
      </c>
      <c r="M1869" s="71" t="n">
        <v>104592663</v>
      </c>
      <c r="N1869" s="71" t="n">
        <v>0</v>
      </c>
      <c r="O1869" s="71" t="n">
        <v>104592663</v>
      </c>
      <c r="P1869" s="71" t="n">
        <v>21225230.07</v>
      </c>
      <c r="Q1869" s="71" t="n">
        <v>83367432.93000001</v>
      </c>
      <c r="R1869" t="inlineStr">
        <is>
          <t>Crude</t>
        </is>
      </c>
      <c r="S1869" t="inlineStr">
        <is>
          <t>Yes</t>
        </is>
      </c>
      <c r="T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SA101861</t>
        </is>
      </c>
      <c r="B1870" s="68" t="n">
        <v>45932</v>
      </c>
      <c r="C1870" s="69" t="n">
        <v>2025</v>
      </c>
      <c r="D1870" t="inlineStr">
        <is>
          <t>Oct</t>
        </is>
      </c>
      <c r="E1870" t="inlineStr">
        <is>
          <t>Asia</t>
        </is>
      </c>
      <c r="F1870" t="inlineStr">
        <is>
          <t>China</t>
        </is>
      </c>
      <c r="G1870" t="inlineStr">
        <is>
          <t>Jet fuel</t>
        </is>
      </c>
      <c r="H1870" t="inlineStr">
        <is>
          <t>Term contract</t>
        </is>
      </c>
      <c r="I1870" t="inlineStr">
        <is>
          <t>Trader</t>
        </is>
      </c>
      <c r="J1870" t="inlineStr">
        <is>
          <t>Zoya Ahmed</t>
        </is>
      </c>
      <c r="K1870" s="70" t="n">
        <v>261450</v>
      </c>
      <c r="L1870" s="71" t="n">
        <v>108.36</v>
      </c>
      <c r="M1870" s="71" t="n">
        <v>28330722</v>
      </c>
      <c r="N1870" s="71" t="n">
        <v>566614.4399999999</v>
      </c>
      <c r="O1870" s="71" t="n">
        <v>27764107.56</v>
      </c>
      <c r="P1870" s="71" t="n">
        <v>18433497.66</v>
      </c>
      <c r="Q1870" s="71" t="n">
        <v>9330609.9</v>
      </c>
      <c r="R1870" t="inlineStr">
        <is>
          <t>Refined</t>
        </is>
      </c>
      <c r="S1870" t="inlineStr">
        <is>
          <t>Yes</t>
        </is>
      </c>
      <c r="T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SA101862</t>
        </is>
      </c>
      <c r="B1871" s="68" t="n">
        <v>45932</v>
      </c>
      <c r="C1871" s="69" t="n">
        <v>2025</v>
      </c>
      <c r="D1871" t="inlineStr">
        <is>
          <t>Oct</t>
        </is>
      </c>
      <c r="E1871" t="inlineStr">
        <is>
          <t>Asia</t>
        </is>
      </c>
      <c r="F1871" t="inlineStr">
        <is>
          <t>South Korea</t>
        </is>
      </c>
      <c r="G1871" t="inlineStr">
        <is>
          <t>Arab Extra Light</t>
        </is>
      </c>
      <c r="H1871" t="inlineStr">
        <is>
          <t>Term contract</t>
        </is>
      </c>
      <c r="I1871" t="inlineStr">
        <is>
          <t>Refiner</t>
        </is>
      </c>
      <c r="J1871" t="inlineStr">
        <is>
          <t>Ana Costa</t>
        </is>
      </c>
      <c r="K1871" s="70" t="n">
        <v>2028600</v>
      </c>
      <c r="L1871" s="71" t="n">
        <v>79.11</v>
      </c>
      <c r="M1871" s="71" t="n">
        <v>160482546</v>
      </c>
      <c r="N1871" s="71" t="n">
        <v>3209650.92</v>
      </c>
      <c r="O1871" s="71" t="n">
        <v>157272895.08</v>
      </c>
      <c r="P1871" s="71" t="n">
        <v>36894877.67</v>
      </c>
      <c r="Q1871" s="71" t="n">
        <v>120378017.41</v>
      </c>
      <c r="R1871" t="inlineStr">
        <is>
          <t>Crude</t>
        </is>
      </c>
      <c r="S1871" t="inlineStr">
        <is>
          <t>Yes</t>
        </is>
      </c>
      <c r="T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SA101863</t>
        </is>
      </c>
      <c r="B1872" s="68" t="n">
        <v>45932</v>
      </c>
      <c r="C1872" s="69" t="n">
        <v>2025</v>
      </c>
      <c r="D1872" t="inlineStr">
        <is>
          <t>Oct</t>
        </is>
      </c>
      <c r="E1872" t="inlineStr">
        <is>
          <t>Asia</t>
        </is>
      </c>
      <c r="F1872" t="inlineStr">
        <is>
          <t>South Korea</t>
        </is>
      </c>
      <c r="G1872" t="inlineStr">
        <is>
          <t>Jet fuel</t>
        </is>
      </c>
      <c r="H1872" t="inlineStr">
        <is>
          <t>Term contract</t>
        </is>
      </c>
      <c r="I1872" t="inlineStr">
        <is>
          <t>Refiner</t>
        </is>
      </c>
      <c r="J1872" t="inlineStr">
        <is>
          <t>Ana Costa</t>
        </is>
      </c>
      <c r="K1872" s="70" t="n">
        <v>589050</v>
      </c>
      <c r="L1872" s="71" t="n">
        <v>99.42</v>
      </c>
      <c r="M1872" s="71" t="n">
        <v>58563351</v>
      </c>
      <c r="N1872" s="71" t="n">
        <v>0</v>
      </c>
      <c r="O1872" s="71" t="n">
        <v>58563351</v>
      </c>
      <c r="P1872" s="71" t="n">
        <v>41332746.56</v>
      </c>
      <c r="Q1872" s="71" t="n">
        <v>17230604.44</v>
      </c>
      <c r="R1872" t="inlineStr">
        <is>
          <t>Refined</t>
        </is>
      </c>
      <c r="S1872" t="inlineStr">
        <is>
          <t>Yes</t>
        </is>
      </c>
      <c r="T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SA101864</t>
        </is>
      </c>
      <c r="B1873" s="68" t="n">
        <v>45932</v>
      </c>
      <c r="C1873" s="69" t="n">
        <v>2025</v>
      </c>
      <c r="D1873" t="inlineStr">
        <is>
          <t>Oct</t>
        </is>
      </c>
      <c r="E1873" t="inlineStr">
        <is>
          <t>Middle East</t>
        </is>
      </c>
      <c r="F1873" t="inlineStr">
        <is>
          <t>Bahrain</t>
        </is>
      </c>
      <c r="G1873" t="inlineStr">
        <is>
          <t>Gasoline</t>
        </is>
      </c>
      <c r="H1873" t="inlineStr">
        <is>
          <t>Term contract</t>
        </is>
      </c>
      <c r="I1873" t="inlineStr">
        <is>
          <t>National oil company</t>
        </is>
      </c>
      <c r="J1873" t="inlineStr">
        <is>
          <t>Liam O'Brien</t>
        </is>
      </c>
      <c r="K1873" s="70" t="n">
        <v>585900</v>
      </c>
      <c r="L1873" s="71" t="n">
        <v>98.31</v>
      </c>
      <c r="M1873" s="71" t="n">
        <v>57599829</v>
      </c>
      <c r="N1873" s="71" t="n">
        <v>0</v>
      </c>
      <c r="O1873" s="71" t="n">
        <v>57599829</v>
      </c>
      <c r="P1873" s="71" t="n">
        <v>41770653</v>
      </c>
      <c r="Q1873" s="71" t="n">
        <v>15829176</v>
      </c>
      <c r="R1873" t="inlineStr">
        <is>
          <t>Refined</t>
        </is>
      </c>
      <c r="S1873" t="inlineStr">
        <is>
          <t>Yes</t>
        </is>
      </c>
      <c r="T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SA101865</t>
        </is>
      </c>
      <c r="B1874" s="68" t="n">
        <v>45932</v>
      </c>
      <c r="C1874" s="69" t="n">
        <v>2025</v>
      </c>
      <c r="D1874" t="inlineStr">
        <is>
          <t>Oct</t>
        </is>
      </c>
      <c r="E1874" t="inlineStr">
        <is>
          <t>Asia</t>
        </is>
      </c>
      <c r="F1874" t="inlineStr">
        <is>
          <t>India</t>
        </is>
      </c>
      <c r="G1874" t="inlineStr">
        <is>
          <t>Arab Light</t>
        </is>
      </c>
      <c r="H1874" t="inlineStr">
        <is>
          <t>Term contract</t>
        </is>
      </c>
      <c r="I1874" t="inlineStr">
        <is>
          <t>Refiner</t>
        </is>
      </c>
      <c r="J1874" t="inlineStr">
        <is>
          <t>Amir Khan</t>
        </is>
      </c>
      <c r="K1874" s="70" t="n">
        <v>1180200</v>
      </c>
      <c r="L1874" s="71" t="n">
        <v>78.29000000000001</v>
      </c>
      <c r="M1874" s="71" t="n">
        <v>92397858</v>
      </c>
      <c r="N1874" s="71" t="n">
        <v>0</v>
      </c>
      <c r="O1874" s="71" t="n">
        <v>92397858</v>
      </c>
      <c r="P1874" s="71" t="n">
        <v>21012814.38</v>
      </c>
      <c r="Q1874" s="71" t="n">
        <v>71385043.62</v>
      </c>
      <c r="R1874" t="inlineStr">
        <is>
          <t>Crude</t>
        </is>
      </c>
      <c r="S1874" t="inlineStr">
        <is>
          <t>Yes</t>
        </is>
      </c>
      <c r="T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SA101866</t>
        </is>
      </c>
      <c r="B1875" s="68" t="n">
        <v>45933</v>
      </c>
      <c r="C1875" s="69" t="n">
        <v>2025</v>
      </c>
      <c r="D1875" t="inlineStr">
        <is>
          <t>Oct</t>
        </is>
      </c>
      <c r="E1875" t="inlineStr">
        <is>
          <t>Europe</t>
        </is>
      </c>
      <c r="F1875" t="inlineStr">
        <is>
          <t>Netherlands</t>
        </is>
      </c>
      <c r="G1875" t="inlineStr">
        <is>
          <t>Arab Light</t>
        </is>
      </c>
      <c r="H1875" t="inlineStr">
        <is>
          <t>Spot</t>
        </is>
      </c>
      <c r="I1875" t="inlineStr">
        <is>
          <t>Refiner</t>
        </is>
      </c>
      <c r="J1875" t="inlineStr">
        <is>
          <t>Hiroshi Tanaka</t>
        </is>
      </c>
      <c r="K1875" s="70" t="n">
        <v>1467900</v>
      </c>
      <c r="L1875" s="71" t="n">
        <v>79.09</v>
      </c>
      <c r="M1875" s="71" t="n">
        <v>116096211</v>
      </c>
      <c r="N1875" s="71" t="n">
        <v>0</v>
      </c>
      <c r="O1875" s="71" t="n">
        <v>116096211</v>
      </c>
      <c r="P1875" s="71" t="n">
        <v>26611915.99</v>
      </c>
      <c r="Q1875" s="71" t="n">
        <v>89484295.01000001</v>
      </c>
      <c r="R1875" t="inlineStr">
        <is>
          <t>Crude</t>
        </is>
      </c>
      <c r="S1875" t="inlineStr">
        <is>
          <t>Yes</t>
        </is>
      </c>
      <c r="T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SA101867</t>
        </is>
      </c>
      <c r="B1876" s="68" t="n">
        <v>45933</v>
      </c>
      <c r="C1876" s="69" t="n">
        <v>2025</v>
      </c>
      <c r="D1876" t="inlineStr">
        <is>
          <t>Oct</t>
        </is>
      </c>
      <c r="E1876" t="inlineStr">
        <is>
          <t>Europe</t>
        </is>
      </c>
      <c r="F1876" t="inlineStr">
        <is>
          <t>Netherlands</t>
        </is>
      </c>
      <c r="G1876" t="inlineStr">
        <is>
          <t>Arab Extra Light</t>
        </is>
      </c>
      <c r="H1876" t="inlineStr">
        <is>
          <t>Term contract</t>
        </is>
      </c>
      <c r="I1876" t="inlineStr">
        <is>
          <t>Refiner</t>
        </is>
      </c>
      <c r="J1876" t="inlineStr">
        <is>
          <t>Arjun Mehta</t>
        </is>
      </c>
      <c r="K1876" s="70" t="n">
        <v>604800</v>
      </c>
      <c r="L1876" s="71" t="n">
        <v>77.48999999999999</v>
      </c>
      <c r="M1876" s="71" t="n">
        <v>46865952</v>
      </c>
      <c r="N1876" s="71" t="n">
        <v>0</v>
      </c>
      <c r="O1876" s="71" t="n">
        <v>46865952</v>
      </c>
      <c r="P1876" s="71" t="n">
        <v>11113208.57</v>
      </c>
      <c r="Q1876" s="71" t="n">
        <v>35752743.43</v>
      </c>
      <c r="R1876" t="inlineStr">
        <is>
          <t>Crude</t>
        </is>
      </c>
      <c r="S1876" t="inlineStr">
        <is>
          <t>Yes</t>
        </is>
      </c>
      <c r="T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SA101868</t>
        </is>
      </c>
      <c r="B1877" s="68" t="n">
        <v>45933</v>
      </c>
      <c r="C1877" s="69" t="n">
        <v>2025</v>
      </c>
      <c r="D1877" t="inlineStr">
        <is>
          <t>Oct</t>
        </is>
      </c>
      <c r="E1877" t="inlineStr">
        <is>
          <t>Asia</t>
        </is>
      </c>
      <c r="F1877" t="inlineStr">
        <is>
          <t>South Korea</t>
        </is>
      </c>
      <c r="G1877" t="inlineStr">
        <is>
          <t>Arab Medium</t>
        </is>
      </c>
      <c r="H1877" t="inlineStr">
        <is>
          <t>Term contract</t>
        </is>
      </c>
      <c r="I1877" t="inlineStr">
        <is>
          <t>Refiner</t>
        </is>
      </c>
      <c r="J1877" t="inlineStr">
        <is>
          <t>Liam O'Brien</t>
        </is>
      </c>
      <c r="K1877" s="70" t="n">
        <v>426300</v>
      </c>
      <c r="L1877" s="71" t="n">
        <v>84.20999999999999</v>
      </c>
      <c r="M1877" s="71" t="n">
        <v>35898723</v>
      </c>
      <c r="N1877" s="71" t="n">
        <v>0</v>
      </c>
      <c r="O1877" s="71" t="n">
        <v>35898723</v>
      </c>
      <c r="P1877" s="71" t="n">
        <v>7536286.85</v>
      </c>
      <c r="Q1877" s="71" t="n">
        <v>28362436.15</v>
      </c>
      <c r="R1877" t="inlineStr">
        <is>
          <t>Crude</t>
        </is>
      </c>
      <c r="S1877" t="inlineStr">
        <is>
          <t>Yes</t>
        </is>
      </c>
      <c r="T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SA101869</t>
        </is>
      </c>
      <c r="B1878" s="68" t="n">
        <v>45933</v>
      </c>
      <c r="C1878" s="69" t="n">
        <v>2025</v>
      </c>
      <c r="D1878" t="inlineStr">
        <is>
          <t>Oct</t>
        </is>
      </c>
      <c r="E1878" t="inlineStr">
        <is>
          <t>Middle East</t>
        </is>
      </c>
      <c r="F1878" t="inlineStr">
        <is>
          <t>Bahrain</t>
        </is>
      </c>
      <c r="G1878" t="inlineStr">
        <is>
          <t>Gasoline</t>
        </is>
      </c>
      <c r="H1878" t="inlineStr">
        <is>
          <t>Term contract</t>
        </is>
      </c>
      <c r="I1878" t="inlineStr">
        <is>
          <t>Refiner</t>
        </is>
      </c>
      <c r="J1878" t="inlineStr">
        <is>
          <t>Aisha Bello</t>
        </is>
      </c>
      <c r="K1878" s="70" t="n">
        <v>177450</v>
      </c>
      <c r="L1878" s="71" t="n">
        <v>100.56</v>
      </c>
      <c r="M1878" s="71" t="n">
        <v>17844372</v>
      </c>
      <c r="N1878" s="71" t="n">
        <v>0</v>
      </c>
      <c r="O1878" s="71" t="n">
        <v>17844372</v>
      </c>
      <c r="P1878" s="71" t="n">
        <v>12612673.13</v>
      </c>
      <c r="Q1878" s="71" t="n">
        <v>5231698.87</v>
      </c>
      <c r="R1878" t="inlineStr">
        <is>
          <t>Refined</t>
        </is>
      </c>
      <c r="S1878" t="inlineStr">
        <is>
          <t>Yes</t>
        </is>
      </c>
      <c r="T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SA101870</t>
        </is>
      </c>
      <c r="B1879" s="68" t="n">
        <v>45933</v>
      </c>
      <c r="C1879" s="69" t="n">
        <v>2025</v>
      </c>
      <c r="D1879" t="inlineStr">
        <is>
          <t>Oct</t>
        </is>
      </c>
      <c r="E1879" t="inlineStr">
        <is>
          <t>Asia</t>
        </is>
      </c>
      <c r="F1879" t="inlineStr">
        <is>
          <t>India</t>
        </is>
      </c>
      <c r="G1879" t="inlineStr">
        <is>
          <t>Jet fuel</t>
        </is>
      </c>
      <c r="H1879" t="inlineStr">
        <is>
          <t>Term contract</t>
        </is>
      </c>
      <c r="I1879" t="inlineStr">
        <is>
          <t>Trader</t>
        </is>
      </c>
      <c r="J1879" t="inlineStr">
        <is>
          <t>Hiroshi Tanaka</t>
        </is>
      </c>
      <c r="K1879" s="70" t="n">
        <v>376950</v>
      </c>
      <c r="L1879" s="71" t="n">
        <v>96.37</v>
      </c>
      <c r="M1879" s="71" t="n">
        <v>36326671.5</v>
      </c>
      <c r="N1879" s="71" t="n">
        <v>363266.72</v>
      </c>
      <c r="O1879" s="71" t="n">
        <v>35963404.78</v>
      </c>
      <c r="P1879" s="71" t="n">
        <v>26463186.6</v>
      </c>
      <c r="Q1879" s="71" t="n">
        <v>9500218.18</v>
      </c>
      <c r="R1879" t="inlineStr">
        <is>
          <t>Refined</t>
        </is>
      </c>
      <c r="S1879" t="inlineStr">
        <is>
          <t>Yes</t>
        </is>
      </c>
      <c r="T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SA101871</t>
        </is>
      </c>
      <c r="B1880" s="68" t="n">
        <v>45933</v>
      </c>
      <c r="C1880" s="69" t="n">
        <v>2025</v>
      </c>
      <c r="D1880" t="inlineStr">
        <is>
          <t>Oct</t>
        </is>
      </c>
      <c r="E1880" t="inlineStr">
        <is>
          <t>Middle East</t>
        </is>
      </c>
      <c r="F1880" t="inlineStr">
        <is>
          <t>Bahrain</t>
        </is>
      </c>
      <c r="G1880" t="inlineStr">
        <is>
          <t>Arab Medium</t>
        </is>
      </c>
      <c r="H1880" t="inlineStr">
        <is>
          <t>Term contract</t>
        </is>
      </c>
      <c r="I1880" t="inlineStr">
        <is>
          <t>National oil company</t>
        </is>
      </c>
      <c r="J1880" t="inlineStr">
        <is>
          <t>Carlos Silva</t>
        </is>
      </c>
      <c r="K1880" s="70" t="n">
        <v>1713600</v>
      </c>
      <c r="L1880" s="71" t="n">
        <v>76.17</v>
      </c>
      <c r="M1880" s="71" t="n">
        <v>130524912</v>
      </c>
      <c r="N1880" s="71" t="n">
        <v>0</v>
      </c>
      <c r="O1880" s="71" t="n">
        <v>130524912</v>
      </c>
      <c r="P1880" s="71" t="n">
        <v>30627864.87</v>
      </c>
      <c r="Q1880" s="71" t="n">
        <v>99897047.13</v>
      </c>
      <c r="R1880" t="inlineStr">
        <is>
          <t>Crude</t>
        </is>
      </c>
      <c r="S1880" t="inlineStr">
        <is>
          <t>Yes</t>
        </is>
      </c>
      <c r="T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SA101872</t>
        </is>
      </c>
      <c r="B1881" s="68" t="n">
        <v>45933</v>
      </c>
      <c r="C1881" s="69" t="n">
        <v>2025</v>
      </c>
      <c r="D1881" t="inlineStr">
        <is>
          <t>Oct</t>
        </is>
      </c>
      <c r="E1881" t="inlineStr">
        <is>
          <t>Middle East</t>
        </is>
      </c>
      <c r="F1881" t="inlineStr">
        <is>
          <t>Bahrain</t>
        </is>
      </c>
      <c r="G1881" t="inlineStr">
        <is>
          <t>Arab Heavy</t>
        </is>
      </c>
      <c r="H1881" t="inlineStr">
        <is>
          <t>Term contract</t>
        </is>
      </c>
      <c r="I1881" t="inlineStr">
        <is>
          <t>Refiner</t>
        </is>
      </c>
      <c r="J1881" t="inlineStr">
        <is>
          <t>Arjun Mehta</t>
        </is>
      </c>
      <c r="K1881" s="70" t="n">
        <v>728700</v>
      </c>
      <c r="L1881" s="71" t="n">
        <v>70.98</v>
      </c>
      <c r="M1881" s="71" t="n">
        <v>51723126</v>
      </c>
      <c r="N1881" s="71" t="n">
        <v>0</v>
      </c>
      <c r="O1881" s="71" t="n">
        <v>51723126</v>
      </c>
      <c r="P1881" s="71" t="n">
        <v>12562888.41</v>
      </c>
      <c r="Q1881" s="71" t="n">
        <v>39160237.59</v>
      </c>
      <c r="R1881" t="inlineStr">
        <is>
          <t>Crude</t>
        </is>
      </c>
      <c r="S1881" t="inlineStr">
        <is>
          <t>Yes</t>
        </is>
      </c>
      <c r="T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SA101873</t>
        </is>
      </c>
      <c r="B1882" s="68" t="n">
        <v>45933</v>
      </c>
      <c r="C1882" s="69" t="n">
        <v>2025</v>
      </c>
      <c r="D1882" t="inlineStr">
        <is>
          <t>Oct</t>
        </is>
      </c>
      <c r="E1882" t="inlineStr">
        <is>
          <t>Asia</t>
        </is>
      </c>
      <c r="F1882" t="inlineStr">
        <is>
          <t>China</t>
        </is>
      </c>
      <c r="G1882" t="inlineStr">
        <is>
          <t>Arab Heavy</t>
        </is>
      </c>
      <c r="H1882" t="inlineStr">
        <is>
          <t>Term contract</t>
        </is>
      </c>
      <c r="I1882" t="inlineStr">
        <is>
          <t>National oil company</t>
        </is>
      </c>
      <c r="J1882" t="inlineStr">
        <is>
          <t>Liam O'Brien</t>
        </is>
      </c>
      <c r="K1882" s="70" t="n">
        <v>1417500</v>
      </c>
      <c r="L1882" s="71" t="n">
        <v>70.64</v>
      </c>
      <c r="M1882" s="71" t="n">
        <v>100132200</v>
      </c>
      <c r="N1882" s="71" t="n">
        <v>0</v>
      </c>
      <c r="O1882" s="71" t="n">
        <v>100132200</v>
      </c>
      <c r="P1882" s="71" t="n">
        <v>24324050.17</v>
      </c>
      <c r="Q1882" s="71" t="n">
        <v>75808149.83</v>
      </c>
      <c r="R1882" t="inlineStr">
        <is>
          <t>Crude</t>
        </is>
      </c>
      <c r="S1882" t="inlineStr">
        <is>
          <t>Yes</t>
        </is>
      </c>
      <c r="T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SA101874</t>
        </is>
      </c>
      <c r="B1883" s="68" t="n">
        <v>45933</v>
      </c>
      <c r="C1883" s="69" t="n">
        <v>2025</v>
      </c>
      <c r="D1883" t="inlineStr">
        <is>
          <t>Oct</t>
        </is>
      </c>
      <c r="E1883" t="inlineStr">
        <is>
          <t>Middle East</t>
        </is>
      </c>
      <c r="F1883" t="inlineStr">
        <is>
          <t>Saudi Arabia</t>
        </is>
      </c>
      <c r="G1883" t="inlineStr">
        <is>
          <t>Arab Light</t>
        </is>
      </c>
      <c r="H1883" t="inlineStr">
        <is>
          <t>Domestic</t>
        </is>
      </c>
      <c r="I1883" t="inlineStr">
        <is>
          <t>National oil company</t>
        </is>
      </c>
      <c r="J1883" t="inlineStr">
        <is>
          <t>Sophie Müller</t>
        </is>
      </c>
      <c r="K1883" s="70" t="n">
        <v>617400</v>
      </c>
      <c r="L1883" s="71" t="n">
        <v>75.98</v>
      </c>
      <c r="M1883" s="71" t="n">
        <v>46910052</v>
      </c>
      <c r="N1883" s="71" t="n">
        <v>938201.04</v>
      </c>
      <c r="O1883" s="71" t="n">
        <v>45971850.96</v>
      </c>
      <c r="P1883" s="71" t="n">
        <v>11089671.08</v>
      </c>
      <c r="Q1883" s="71" t="n">
        <v>34882179.88</v>
      </c>
      <c r="R1883" t="inlineStr">
        <is>
          <t>Crude</t>
        </is>
      </c>
      <c r="S1883" t="inlineStr">
        <is>
          <t>No</t>
        </is>
      </c>
      <c r="T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SA101875</t>
        </is>
      </c>
      <c r="B1884" s="68" t="n">
        <v>45933</v>
      </c>
      <c r="C1884" s="69" t="n">
        <v>2025</v>
      </c>
      <c r="D1884" t="inlineStr">
        <is>
          <t>Oct</t>
        </is>
      </c>
      <c r="E1884" t="inlineStr">
        <is>
          <t>Europe</t>
        </is>
      </c>
      <c r="F1884" t="inlineStr">
        <is>
          <t>Italy</t>
        </is>
      </c>
      <c r="G1884" t="inlineStr">
        <is>
          <t>Arab Light</t>
        </is>
      </c>
      <c r="H1884" t="inlineStr">
        <is>
          <t>Spot</t>
        </is>
      </c>
      <c r="I1884" t="inlineStr">
        <is>
          <t>National oil company</t>
        </is>
      </c>
      <c r="J1884" t="inlineStr">
        <is>
          <t>Arjun Mehta</t>
        </is>
      </c>
      <c r="K1884" s="70" t="n">
        <v>1120350</v>
      </c>
      <c r="L1884" s="71" t="n">
        <v>85.94</v>
      </c>
      <c r="M1884" s="71" t="n">
        <v>96282879</v>
      </c>
      <c r="N1884" s="71" t="n">
        <v>0</v>
      </c>
      <c r="O1884" s="71" t="n">
        <v>96282879</v>
      </c>
      <c r="P1884" s="71" t="n">
        <v>20943486.67</v>
      </c>
      <c r="Q1884" s="71" t="n">
        <v>75339392.33</v>
      </c>
      <c r="R1884" t="inlineStr">
        <is>
          <t>Crude</t>
        </is>
      </c>
      <c r="S1884" t="inlineStr">
        <is>
          <t>Yes</t>
        </is>
      </c>
      <c r="T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SA101876</t>
        </is>
      </c>
      <c r="B1885" s="68" t="n">
        <v>45933</v>
      </c>
      <c r="C1885" s="69" t="n">
        <v>2025</v>
      </c>
      <c r="D1885" t="inlineStr">
        <is>
          <t>Oct</t>
        </is>
      </c>
      <c r="E1885" t="inlineStr">
        <is>
          <t>Asia</t>
        </is>
      </c>
      <c r="F1885" t="inlineStr">
        <is>
          <t>India</t>
        </is>
      </c>
      <c r="G1885" t="inlineStr">
        <is>
          <t>Arab Light</t>
        </is>
      </c>
      <c r="H1885" t="inlineStr">
        <is>
          <t>Term contract</t>
        </is>
      </c>
      <c r="I1885" t="inlineStr">
        <is>
          <t>National oil company</t>
        </is>
      </c>
      <c r="J1885" t="inlineStr">
        <is>
          <t>Ana Costa</t>
        </is>
      </c>
      <c r="K1885" s="70" t="n">
        <v>1228500</v>
      </c>
      <c r="L1885" s="71" t="n">
        <v>83.65000000000001</v>
      </c>
      <c r="M1885" s="71" t="n">
        <v>102764025</v>
      </c>
      <c r="N1885" s="71" t="n">
        <v>1027640.25</v>
      </c>
      <c r="O1885" s="71" t="n">
        <v>101736384.75</v>
      </c>
      <c r="P1885" s="71" t="n">
        <v>22778312.25</v>
      </c>
      <c r="Q1885" s="71" t="n">
        <v>78958072.5</v>
      </c>
      <c r="R1885" t="inlineStr">
        <is>
          <t>Crude</t>
        </is>
      </c>
      <c r="S1885" t="inlineStr">
        <is>
          <t>Yes</t>
        </is>
      </c>
      <c r="T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SA101877</t>
        </is>
      </c>
      <c r="B1886" s="68" t="n">
        <v>45933</v>
      </c>
      <c r="C1886" s="69" t="n">
        <v>2025</v>
      </c>
      <c r="D1886" t="inlineStr">
        <is>
          <t>Oct</t>
        </is>
      </c>
      <c r="E1886" t="inlineStr">
        <is>
          <t>Asia</t>
        </is>
      </c>
      <c r="F1886" t="inlineStr">
        <is>
          <t>India</t>
        </is>
      </c>
      <c r="G1886" t="inlineStr">
        <is>
          <t>Arab Medium</t>
        </is>
      </c>
      <c r="H1886" t="inlineStr">
        <is>
          <t>Spot</t>
        </is>
      </c>
      <c r="I1886" t="inlineStr">
        <is>
          <t>Trader</t>
        </is>
      </c>
      <c r="J1886" t="inlineStr">
        <is>
          <t>Sophie Müller</t>
        </is>
      </c>
      <c r="K1886" s="70" t="n">
        <v>1983450</v>
      </c>
      <c r="L1886" s="71" t="n">
        <v>72.64</v>
      </c>
      <c r="M1886" s="71" t="n">
        <v>144077808</v>
      </c>
      <c r="N1886" s="71" t="n">
        <v>1440778.08</v>
      </c>
      <c r="O1886" s="71" t="n">
        <v>142637029.92</v>
      </c>
      <c r="P1886" s="71" t="n">
        <v>35890993.3</v>
      </c>
      <c r="Q1886" s="71" t="n">
        <v>106746036.62</v>
      </c>
      <c r="R1886" t="inlineStr">
        <is>
          <t>Crude</t>
        </is>
      </c>
      <c r="S1886" t="inlineStr">
        <is>
          <t>Yes</t>
        </is>
      </c>
      <c r="T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SA101878</t>
        </is>
      </c>
      <c r="B1887" s="68" t="n">
        <v>45933</v>
      </c>
      <c r="C1887" s="69" t="n">
        <v>2025</v>
      </c>
      <c r="D1887" t="inlineStr">
        <is>
          <t>Oct</t>
        </is>
      </c>
      <c r="E1887" t="inlineStr">
        <is>
          <t>Europe</t>
        </is>
      </c>
      <c r="F1887" t="inlineStr">
        <is>
          <t>France</t>
        </is>
      </c>
      <c r="G1887" t="inlineStr">
        <is>
          <t>Arab Light</t>
        </is>
      </c>
      <c r="H1887" t="inlineStr">
        <is>
          <t>Term contract</t>
        </is>
      </c>
      <c r="I1887" t="inlineStr">
        <is>
          <t>Refiner</t>
        </is>
      </c>
      <c r="J1887" t="inlineStr">
        <is>
          <t>Noah Smith</t>
        </is>
      </c>
      <c r="K1887" s="70" t="n">
        <v>565950</v>
      </c>
      <c r="L1887" s="71" t="n">
        <v>85.62</v>
      </c>
      <c r="M1887" s="71" t="n">
        <v>48456639</v>
      </c>
      <c r="N1887" s="71" t="n">
        <v>0</v>
      </c>
      <c r="O1887" s="71" t="n">
        <v>48456639</v>
      </c>
      <c r="P1887" s="71" t="n">
        <v>10050861.14</v>
      </c>
      <c r="Q1887" s="71" t="n">
        <v>38405777.86</v>
      </c>
      <c r="R1887" t="inlineStr">
        <is>
          <t>Crude</t>
        </is>
      </c>
      <c r="S1887" t="inlineStr">
        <is>
          <t>Yes</t>
        </is>
      </c>
      <c r="T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SA101879</t>
        </is>
      </c>
      <c r="B1888" s="68" t="n">
        <v>45934</v>
      </c>
      <c r="C1888" s="69" t="n">
        <v>2025</v>
      </c>
      <c r="D1888" t="inlineStr">
        <is>
          <t>Oct</t>
        </is>
      </c>
      <c r="E1888" t="inlineStr">
        <is>
          <t>Europe</t>
        </is>
      </c>
      <c r="F1888" t="inlineStr">
        <is>
          <t>Netherlands</t>
        </is>
      </c>
      <c r="G1888" t="inlineStr">
        <is>
          <t>Jet fuel</t>
        </is>
      </c>
      <c r="H1888" t="inlineStr">
        <is>
          <t>Term contract</t>
        </is>
      </c>
      <c r="I1888" t="inlineStr">
        <is>
          <t>Refiner</t>
        </is>
      </c>
      <c r="J1888" t="inlineStr">
        <is>
          <t>Olivia Brown</t>
        </is>
      </c>
      <c r="K1888" s="70" t="n">
        <v>468300</v>
      </c>
      <c r="L1888" s="71" t="n">
        <v>94.54000000000001</v>
      </c>
      <c r="M1888" s="71" t="n">
        <v>44273082</v>
      </c>
      <c r="N1888" s="71" t="n">
        <v>0</v>
      </c>
      <c r="O1888" s="71" t="n">
        <v>44273082</v>
      </c>
      <c r="P1888" s="71" t="n">
        <v>34344058.96</v>
      </c>
      <c r="Q1888" s="71" t="n">
        <v>9929023.039999999</v>
      </c>
      <c r="R1888" t="inlineStr">
        <is>
          <t>Refined</t>
        </is>
      </c>
      <c r="S1888" t="inlineStr">
        <is>
          <t>Yes</t>
        </is>
      </c>
      <c r="T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SA101880</t>
        </is>
      </c>
      <c r="B1889" s="68" t="n">
        <v>45934</v>
      </c>
      <c r="C1889" s="69" t="n">
        <v>2025</v>
      </c>
      <c r="D1889" t="inlineStr">
        <is>
          <t>Oct</t>
        </is>
      </c>
      <c r="E1889" t="inlineStr">
        <is>
          <t>Asia</t>
        </is>
      </c>
      <c r="F1889" t="inlineStr">
        <is>
          <t>South Korea</t>
        </is>
      </c>
      <c r="G1889" t="inlineStr">
        <is>
          <t>Arab Light</t>
        </is>
      </c>
      <c r="H1889" t="inlineStr">
        <is>
          <t>Term contract</t>
        </is>
      </c>
      <c r="I1889" t="inlineStr">
        <is>
          <t>National oil company</t>
        </is>
      </c>
      <c r="J1889" t="inlineStr">
        <is>
          <t>Amir Khan</t>
        </is>
      </c>
      <c r="K1889" s="70" t="n">
        <v>513450</v>
      </c>
      <c r="L1889" s="71" t="n">
        <v>87.22</v>
      </c>
      <c r="M1889" s="71" t="n">
        <v>44783109</v>
      </c>
      <c r="N1889" s="71" t="n">
        <v>895662.1800000001</v>
      </c>
      <c r="O1889" s="71" t="n">
        <v>43887446.82</v>
      </c>
      <c r="P1889" s="71" t="n">
        <v>9393362.880000001</v>
      </c>
      <c r="Q1889" s="71" t="n">
        <v>34494083.94</v>
      </c>
      <c r="R1889" t="inlineStr">
        <is>
          <t>Crude</t>
        </is>
      </c>
      <c r="S1889" t="inlineStr">
        <is>
          <t>Yes</t>
        </is>
      </c>
      <c r="T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SA101881</t>
        </is>
      </c>
      <c r="B1890" s="68" t="n">
        <v>45934</v>
      </c>
      <c r="C1890" s="69" t="n">
        <v>2025</v>
      </c>
      <c r="D1890" t="inlineStr">
        <is>
          <t>Oct</t>
        </is>
      </c>
      <c r="E1890" t="inlineStr">
        <is>
          <t>Asia</t>
        </is>
      </c>
      <c r="F1890" t="inlineStr">
        <is>
          <t>India</t>
        </is>
      </c>
      <c r="G1890" t="inlineStr">
        <is>
          <t>Arab Heavy</t>
        </is>
      </c>
      <c r="H1890" t="inlineStr">
        <is>
          <t>Term contract</t>
        </is>
      </c>
      <c r="I1890" t="inlineStr">
        <is>
          <t>National oil company</t>
        </is>
      </c>
      <c r="J1890" t="inlineStr">
        <is>
          <t>Kofi Mensah</t>
        </is>
      </c>
      <c r="K1890" s="70" t="n">
        <v>1003800</v>
      </c>
      <c r="L1890" s="71" t="n">
        <v>71.97</v>
      </c>
      <c r="M1890" s="71" t="n">
        <v>72243486</v>
      </c>
      <c r="N1890" s="71" t="n">
        <v>1444869.72</v>
      </c>
      <c r="O1890" s="71" t="n">
        <v>70798616.28</v>
      </c>
      <c r="P1890" s="71" t="n">
        <v>17997987.09</v>
      </c>
      <c r="Q1890" s="71" t="n">
        <v>52800629.19</v>
      </c>
      <c r="R1890" t="inlineStr">
        <is>
          <t>Crude</t>
        </is>
      </c>
      <c r="S1890" t="inlineStr">
        <is>
          <t>Yes</t>
        </is>
      </c>
      <c r="T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SA101882</t>
        </is>
      </c>
      <c r="B1891" s="68" t="n">
        <v>45934</v>
      </c>
      <c r="C1891" s="69" t="n">
        <v>2025</v>
      </c>
      <c r="D1891" t="inlineStr">
        <is>
          <t>Oct</t>
        </is>
      </c>
      <c r="E1891" t="inlineStr">
        <is>
          <t>Middle East</t>
        </is>
      </c>
      <c r="F1891" t="inlineStr">
        <is>
          <t>UAE</t>
        </is>
      </c>
      <c r="G1891" t="inlineStr">
        <is>
          <t>Arab Extra Light</t>
        </is>
      </c>
      <c r="H1891" t="inlineStr">
        <is>
          <t>Term contract</t>
        </is>
      </c>
      <c r="I1891" t="inlineStr">
        <is>
          <t>Refiner</t>
        </is>
      </c>
      <c r="J1891" t="inlineStr">
        <is>
          <t>Aisha Bello</t>
        </is>
      </c>
      <c r="K1891" s="70" t="n">
        <v>599550</v>
      </c>
      <c r="L1891" s="71" t="n">
        <v>89.63</v>
      </c>
      <c r="M1891" s="71" t="n">
        <v>53737666.5</v>
      </c>
      <c r="N1891" s="71" t="n">
        <v>537376.67</v>
      </c>
      <c r="O1891" s="71" t="n">
        <v>53200289.83</v>
      </c>
      <c r="P1891" s="71" t="n">
        <v>11033459.39</v>
      </c>
      <c r="Q1891" s="71" t="n">
        <v>42166830.44</v>
      </c>
      <c r="R1891" t="inlineStr">
        <is>
          <t>Crude</t>
        </is>
      </c>
      <c r="S1891" t="inlineStr">
        <is>
          <t>Yes</t>
        </is>
      </c>
      <c r="T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SA101883</t>
        </is>
      </c>
      <c r="B1892" s="68" t="n">
        <v>45934</v>
      </c>
      <c r="C1892" s="69" t="n">
        <v>2025</v>
      </c>
      <c r="D1892" t="inlineStr">
        <is>
          <t>Oct</t>
        </is>
      </c>
      <c r="E1892" t="inlineStr">
        <is>
          <t>Asia</t>
        </is>
      </c>
      <c r="F1892" t="inlineStr">
        <is>
          <t>Japan</t>
        </is>
      </c>
      <c r="G1892" t="inlineStr">
        <is>
          <t>Arab Medium</t>
        </is>
      </c>
      <c r="H1892" t="inlineStr">
        <is>
          <t>Term contract</t>
        </is>
      </c>
      <c r="I1892" t="inlineStr">
        <is>
          <t>National oil company</t>
        </is>
      </c>
      <c r="J1892" t="inlineStr">
        <is>
          <t>Arjun Mehta</t>
        </is>
      </c>
      <c r="K1892" s="70" t="n">
        <v>1463700</v>
      </c>
      <c r="L1892" s="71" t="n">
        <v>72.86</v>
      </c>
      <c r="M1892" s="71" t="n">
        <v>106645182</v>
      </c>
      <c r="N1892" s="71" t="n">
        <v>1066451.82</v>
      </c>
      <c r="O1892" s="71" t="n">
        <v>105578730.18</v>
      </c>
      <c r="P1892" s="71" t="n">
        <v>26397983.32</v>
      </c>
      <c r="Q1892" s="71" t="n">
        <v>79180746.86</v>
      </c>
      <c r="R1892" t="inlineStr">
        <is>
          <t>Crude</t>
        </is>
      </c>
      <c r="S1892" t="inlineStr">
        <is>
          <t>Yes</t>
        </is>
      </c>
      <c r="T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SA101884</t>
        </is>
      </c>
      <c r="B1893" s="68" t="n">
        <v>45934</v>
      </c>
      <c r="C1893" s="69" t="n">
        <v>2025</v>
      </c>
      <c r="D1893" t="inlineStr">
        <is>
          <t>Oct</t>
        </is>
      </c>
      <c r="E1893" t="inlineStr">
        <is>
          <t>Asia</t>
        </is>
      </c>
      <c r="F1893" t="inlineStr">
        <is>
          <t>South Korea</t>
        </is>
      </c>
      <c r="G1893" t="inlineStr">
        <is>
          <t>Arab Medium</t>
        </is>
      </c>
      <c r="H1893" t="inlineStr">
        <is>
          <t>Term contract</t>
        </is>
      </c>
      <c r="I1893" t="inlineStr">
        <is>
          <t>National oil company</t>
        </is>
      </c>
      <c r="J1893" t="inlineStr">
        <is>
          <t>Omar Haddad</t>
        </is>
      </c>
      <c r="K1893" s="70" t="n">
        <v>767550</v>
      </c>
      <c r="L1893" s="71" t="n">
        <v>72.45999999999999</v>
      </c>
      <c r="M1893" s="71" t="n">
        <v>55616673</v>
      </c>
      <c r="N1893" s="71" t="n">
        <v>556166.73</v>
      </c>
      <c r="O1893" s="71" t="n">
        <v>55060506.27</v>
      </c>
      <c r="P1893" s="71" t="n">
        <v>13224008.67</v>
      </c>
      <c r="Q1893" s="71" t="n">
        <v>41836497.6</v>
      </c>
      <c r="R1893" t="inlineStr">
        <is>
          <t>Crude</t>
        </is>
      </c>
      <c r="S1893" t="inlineStr">
        <is>
          <t>Yes</t>
        </is>
      </c>
      <c r="T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SA101885</t>
        </is>
      </c>
      <c r="B1894" s="68" t="n">
        <v>45935</v>
      </c>
      <c r="C1894" s="69" t="n">
        <v>2025</v>
      </c>
      <c r="D1894" t="inlineStr">
        <is>
          <t>Oct</t>
        </is>
      </c>
      <c r="E1894" t="inlineStr">
        <is>
          <t>Middle East</t>
        </is>
      </c>
      <c r="F1894" t="inlineStr">
        <is>
          <t>Saudi Arabia</t>
        </is>
      </c>
      <c r="G1894" t="inlineStr">
        <is>
          <t>Arab Heavy</t>
        </is>
      </c>
      <c r="H1894" t="inlineStr">
        <is>
          <t>Domestic</t>
        </is>
      </c>
      <c r="I1894" t="inlineStr">
        <is>
          <t>Refiner</t>
        </is>
      </c>
      <c r="J1894" t="inlineStr">
        <is>
          <t>Omar Haddad</t>
        </is>
      </c>
      <c r="K1894" s="70" t="n">
        <v>509250</v>
      </c>
      <c r="L1894" s="71" t="n">
        <v>71.70999999999999</v>
      </c>
      <c r="M1894" s="71" t="n">
        <v>36518317.5</v>
      </c>
      <c r="N1894" s="71" t="n">
        <v>0</v>
      </c>
      <c r="O1894" s="71" t="n">
        <v>36518317.5</v>
      </c>
      <c r="P1894" s="71" t="n">
        <v>8697788.210000001</v>
      </c>
      <c r="Q1894" s="71" t="n">
        <v>27820529.29</v>
      </c>
      <c r="R1894" t="inlineStr">
        <is>
          <t>Crude</t>
        </is>
      </c>
      <c r="S1894" t="inlineStr">
        <is>
          <t>No</t>
        </is>
      </c>
      <c r="T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SA101886</t>
        </is>
      </c>
      <c r="B1895" s="68" t="n">
        <v>45935</v>
      </c>
      <c r="C1895" s="69" t="n">
        <v>2025</v>
      </c>
      <c r="D1895" t="inlineStr">
        <is>
          <t>Oct</t>
        </is>
      </c>
      <c r="E1895" t="inlineStr">
        <is>
          <t>Middle East</t>
        </is>
      </c>
      <c r="F1895" t="inlineStr">
        <is>
          <t>Bahrain</t>
        </is>
      </c>
      <c r="G1895" t="inlineStr">
        <is>
          <t>Jet fuel</t>
        </is>
      </c>
      <c r="H1895" t="inlineStr">
        <is>
          <t>Term contract</t>
        </is>
      </c>
      <c r="I1895" t="inlineStr">
        <is>
          <t>National oil company</t>
        </is>
      </c>
      <c r="J1895" t="inlineStr">
        <is>
          <t>Arjun Mehta</t>
        </is>
      </c>
      <c r="K1895" s="70" t="n">
        <v>269850</v>
      </c>
      <c r="L1895" s="71" t="n">
        <v>96.55</v>
      </c>
      <c r="M1895" s="71" t="n">
        <v>26054017.5</v>
      </c>
      <c r="N1895" s="71" t="n">
        <v>260540.18</v>
      </c>
      <c r="O1895" s="71" t="n">
        <v>25793477.32</v>
      </c>
      <c r="P1895" s="71" t="n">
        <v>19805084</v>
      </c>
      <c r="Q1895" s="71" t="n">
        <v>5988393.32</v>
      </c>
      <c r="R1895" t="inlineStr">
        <is>
          <t>Refined</t>
        </is>
      </c>
      <c r="S1895" t="inlineStr">
        <is>
          <t>Yes</t>
        </is>
      </c>
      <c r="T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SA101887</t>
        </is>
      </c>
      <c r="B1896" s="68" t="n">
        <v>45935</v>
      </c>
      <c r="C1896" s="69" t="n">
        <v>2025</v>
      </c>
      <c r="D1896" t="inlineStr">
        <is>
          <t>Oct</t>
        </is>
      </c>
      <c r="E1896" t="inlineStr">
        <is>
          <t>North America</t>
        </is>
      </c>
      <c r="F1896" t="inlineStr">
        <is>
          <t>USA</t>
        </is>
      </c>
      <c r="G1896" t="inlineStr">
        <is>
          <t>Arab Medium</t>
        </is>
      </c>
      <c r="H1896" t="inlineStr">
        <is>
          <t>Spot</t>
        </is>
      </c>
      <c r="I1896" t="inlineStr">
        <is>
          <t>Refiner</t>
        </is>
      </c>
      <c r="J1896" t="inlineStr">
        <is>
          <t>Ana Costa</t>
        </is>
      </c>
      <c r="K1896" s="70" t="n">
        <v>882000</v>
      </c>
      <c r="L1896" s="71" t="n">
        <v>80.13</v>
      </c>
      <c r="M1896" s="71" t="n">
        <v>70674660</v>
      </c>
      <c r="N1896" s="71" t="n">
        <v>0</v>
      </c>
      <c r="O1896" s="71" t="n">
        <v>70674660</v>
      </c>
      <c r="P1896" s="71" t="n">
        <v>15049770.93</v>
      </c>
      <c r="Q1896" s="71" t="n">
        <v>55624889.07</v>
      </c>
      <c r="R1896" t="inlineStr">
        <is>
          <t>Crude</t>
        </is>
      </c>
      <c r="S1896" t="inlineStr">
        <is>
          <t>Yes</t>
        </is>
      </c>
      <c r="T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SA101888</t>
        </is>
      </c>
      <c r="B1897" s="68" t="n">
        <v>45935</v>
      </c>
      <c r="C1897" s="69" t="n">
        <v>2025</v>
      </c>
      <c r="D1897" t="inlineStr">
        <is>
          <t>Oct</t>
        </is>
      </c>
      <c r="E1897" t="inlineStr">
        <is>
          <t>Asia</t>
        </is>
      </c>
      <c r="F1897" t="inlineStr">
        <is>
          <t>India</t>
        </is>
      </c>
      <c r="G1897" t="inlineStr">
        <is>
          <t>Diesel</t>
        </is>
      </c>
      <c r="H1897" t="inlineStr">
        <is>
          <t>Term contract</t>
        </is>
      </c>
      <c r="I1897" t="inlineStr">
        <is>
          <t>National oil company</t>
        </is>
      </c>
      <c r="J1897" t="inlineStr">
        <is>
          <t>Noah Smith</t>
        </is>
      </c>
      <c r="K1897" s="70" t="n">
        <v>91350</v>
      </c>
      <c r="L1897" s="71" t="n">
        <v>89.81</v>
      </c>
      <c r="M1897" s="71" t="n">
        <v>8204143.5</v>
      </c>
      <c r="N1897" s="71" t="n">
        <v>0</v>
      </c>
      <c r="O1897" s="71" t="n">
        <v>8204143.5</v>
      </c>
      <c r="P1897" s="71" t="n">
        <v>6377240.44</v>
      </c>
      <c r="Q1897" s="71" t="n">
        <v>1826903.06</v>
      </c>
      <c r="R1897" t="inlineStr">
        <is>
          <t>Refined</t>
        </is>
      </c>
      <c r="S1897" t="inlineStr">
        <is>
          <t>Yes</t>
        </is>
      </c>
      <c r="T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SA101889</t>
        </is>
      </c>
      <c r="B1898" s="68" t="n">
        <v>45935</v>
      </c>
      <c r="C1898" s="69" t="n">
        <v>2025</v>
      </c>
      <c r="D1898" t="inlineStr">
        <is>
          <t>Oct</t>
        </is>
      </c>
      <c r="E1898" t="inlineStr">
        <is>
          <t>Europe</t>
        </is>
      </c>
      <c r="F1898" t="inlineStr">
        <is>
          <t>France</t>
        </is>
      </c>
      <c r="G1898" t="inlineStr">
        <is>
          <t>Arab Light</t>
        </is>
      </c>
      <c r="H1898" t="inlineStr">
        <is>
          <t>Term contract</t>
        </is>
      </c>
      <c r="I1898" t="inlineStr">
        <is>
          <t>Refiner</t>
        </is>
      </c>
      <c r="J1898" t="inlineStr">
        <is>
          <t>Omar Haddad</t>
        </is>
      </c>
      <c r="K1898" s="70" t="n">
        <v>731850</v>
      </c>
      <c r="L1898" s="71" t="n">
        <v>76.88</v>
      </c>
      <c r="M1898" s="71" t="n">
        <v>56264628</v>
      </c>
      <c r="N1898" s="71" t="n">
        <v>1125292.56</v>
      </c>
      <c r="O1898" s="71" t="n">
        <v>55139335.44</v>
      </c>
      <c r="P1898" s="71" t="n">
        <v>12683535.71</v>
      </c>
      <c r="Q1898" s="71" t="n">
        <v>42455799.73</v>
      </c>
      <c r="R1898" t="inlineStr">
        <is>
          <t>Crude</t>
        </is>
      </c>
      <c r="S1898" t="inlineStr">
        <is>
          <t>Yes</t>
        </is>
      </c>
      <c r="T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SA101890</t>
        </is>
      </c>
      <c r="B1899" s="68" t="n">
        <v>45936</v>
      </c>
      <c r="C1899" s="69" t="n">
        <v>2025</v>
      </c>
      <c r="D1899" t="inlineStr">
        <is>
          <t>Oct</t>
        </is>
      </c>
      <c r="E1899" t="inlineStr">
        <is>
          <t>Middle East</t>
        </is>
      </c>
      <c r="F1899" t="inlineStr">
        <is>
          <t>Saudi Arabia</t>
        </is>
      </c>
      <c r="G1899" t="inlineStr">
        <is>
          <t>Jet fuel</t>
        </is>
      </c>
      <c r="H1899" t="inlineStr">
        <is>
          <t>Domestic</t>
        </is>
      </c>
      <c r="I1899" t="inlineStr">
        <is>
          <t>Refiner</t>
        </is>
      </c>
      <c r="J1899" t="inlineStr">
        <is>
          <t>Liam O'Brien</t>
        </is>
      </c>
      <c r="K1899" s="70" t="n">
        <v>486150</v>
      </c>
      <c r="L1899" s="71" t="n">
        <v>95.34</v>
      </c>
      <c r="M1899" s="71" t="n">
        <v>46349541</v>
      </c>
      <c r="N1899" s="71" t="n">
        <v>926990.8199999999</v>
      </c>
      <c r="O1899" s="71" t="n">
        <v>45422550.18</v>
      </c>
      <c r="P1899" s="71" t="n">
        <v>35889804.45</v>
      </c>
      <c r="Q1899" s="71" t="n">
        <v>9532745.73</v>
      </c>
      <c r="R1899" t="inlineStr">
        <is>
          <t>Refined</t>
        </is>
      </c>
      <c r="S1899" t="inlineStr">
        <is>
          <t>No</t>
        </is>
      </c>
      <c r="T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SA101891</t>
        </is>
      </c>
      <c r="B1900" s="68" t="n">
        <v>45936</v>
      </c>
      <c r="C1900" s="69" t="n">
        <v>2025</v>
      </c>
      <c r="D1900" t="inlineStr">
        <is>
          <t>Oct</t>
        </is>
      </c>
      <c r="E1900" t="inlineStr">
        <is>
          <t>Asia</t>
        </is>
      </c>
      <c r="F1900" t="inlineStr">
        <is>
          <t>China</t>
        </is>
      </c>
      <c r="G1900" t="inlineStr">
        <is>
          <t>Arab Heavy</t>
        </is>
      </c>
      <c r="H1900" t="inlineStr">
        <is>
          <t>Term contract</t>
        </is>
      </c>
      <c r="I1900" t="inlineStr">
        <is>
          <t>Refiner</t>
        </is>
      </c>
      <c r="J1900" t="inlineStr">
        <is>
          <t>Emma Clarke</t>
        </is>
      </c>
      <c r="K1900" s="70" t="n">
        <v>1493100</v>
      </c>
      <c r="L1900" s="71" t="n">
        <v>75.34</v>
      </c>
      <c r="M1900" s="71" t="n">
        <v>112490154</v>
      </c>
      <c r="N1900" s="71" t="n">
        <v>1124901.54</v>
      </c>
      <c r="O1900" s="71" t="n">
        <v>111365252.46</v>
      </c>
      <c r="P1900" s="71" t="n">
        <v>27164189.01</v>
      </c>
      <c r="Q1900" s="71" t="n">
        <v>84201063.45</v>
      </c>
      <c r="R1900" t="inlineStr">
        <is>
          <t>Crude</t>
        </is>
      </c>
      <c r="S1900" t="inlineStr">
        <is>
          <t>Yes</t>
        </is>
      </c>
      <c r="T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SA101892</t>
        </is>
      </c>
      <c r="B1901" s="68" t="n">
        <v>45936</v>
      </c>
      <c r="C1901" s="69" t="n">
        <v>2025</v>
      </c>
      <c r="D1901" t="inlineStr">
        <is>
          <t>Oct</t>
        </is>
      </c>
      <c r="E1901" t="inlineStr">
        <is>
          <t>Europe</t>
        </is>
      </c>
      <c r="F1901" t="inlineStr">
        <is>
          <t>France</t>
        </is>
      </c>
      <c r="G1901" t="inlineStr">
        <is>
          <t>Arab Medium</t>
        </is>
      </c>
      <c r="H1901" t="inlineStr">
        <is>
          <t>Term contract</t>
        </is>
      </c>
      <c r="I1901" t="inlineStr">
        <is>
          <t>Trader</t>
        </is>
      </c>
      <c r="J1901" t="inlineStr">
        <is>
          <t>Sara Rossi</t>
        </is>
      </c>
      <c r="K1901" s="70" t="n">
        <v>1797600</v>
      </c>
      <c r="L1901" s="71" t="n">
        <v>73.98999999999999</v>
      </c>
      <c r="M1901" s="71" t="n">
        <v>133004424</v>
      </c>
      <c r="N1901" s="71" t="n">
        <v>0</v>
      </c>
      <c r="O1901" s="71" t="n">
        <v>133004424</v>
      </c>
      <c r="P1901" s="71" t="n">
        <v>31652302.25</v>
      </c>
      <c r="Q1901" s="71" t="n">
        <v>101352121.75</v>
      </c>
      <c r="R1901" t="inlineStr">
        <is>
          <t>Crude</t>
        </is>
      </c>
      <c r="S1901" t="inlineStr">
        <is>
          <t>Yes</t>
        </is>
      </c>
      <c r="T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SA101893</t>
        </is>
      </c>
      <c r="B1902" s="68" t="n">
        <v>45936</v>
      </c>
      <c r="C1902" s="69" t="n">
        <v>2025</v>
      </c>
      <c r="D1902" t="inlineStr">
        <is>
          <t>Oct</t>
        </is>
      </c>
      <c r="E1902" t="inlineStr">
        <is>
          <t>Europe</t>
        </is>
      </c>
      <c r="F1902" t="inlineStr">
        <is>
          <t>Italy</t>
        </is>
      </c>
      <c r="G1902" t="inlineStr">
        <is>
          <t>Jet fuel</t>
        </is>
      </c>
      <c r="H1902" t="inlineStr">
        <is>
          <t>Term contract</t>
        </is>
      </c>
      <c r="I1902" t="inlineStr">
        <is>
          <t>Refiner</t>
        </is>
      </c>
      <c r="J1902" t="inlineStr">
        <is>
          <t>Hiroshi Tanaka</t>
        </is>
      </c>
      <c r="K1902" s="70" t="n">
        <v>114450</v>
      </c>
      <c r="L1902" s="71" t="n">
        <v>92.39</v>
      </c>
      <c r="M1902" s="71" t="n">
        <v>10574035.5</v>
      </c>
      <c r="N1902" s="71" t="n">
        <v>0</v>
      </c>
      <c r="O1902" s="71" t="n">
        <v>10574035.5</v>
      </c>
      <c r="P1902" s="71" t="n">
        <v>8379919.51</v>
      </c>
      <c r="Q1902" s="71" t="n">
        <v>2194115.99</v>
      </c>
      <c r="R1902" t="inlineStr">
        <is>
          <t>Refined</t>
        </is>
      </c>
      <c r="S1902" t="inlineStr">
        <is>
          <t>Yes</t>
        </is>
      </c>
      <c r="T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SA101894</t>
        </is>
      </c>
      <c r="B1903" s="68" t="n">
        <v>45936</v>
      </c>
      <c r="C1903" s="69" t="n">
        <v>2025</v>
      </c>
      <c r="D1903" t="inlineStr">
        <is>
          <t>Oct</t>
        </is>
      </c>
      <c r="E1903" t="inlineStr">
        <is>
          <t>Asia</t>
        </is>
      </c>
      <c r="F1903" t="inlineStr">
        <is>
          <t>Japan</t>
        </is>
      </c>
      <c r="G1903" t="inlineStr">
        <is>
          <t>Arab Medium</t>
        </is>
      </c>
      <c r="H1903" t="inlineStr">
        <is>
          <t>Term contract</t>
        </is>
      </c>
      <c r="I1903" t="inlineStr">
        <is>
          <t>Refiner</t>
        </is>
      </c>
      <c r="J1903" t="inlineStr">
        <is>
          <t>Noah Smith</t>
        </is>
      </c>
      <c r="K1903" s="70" t="n">
        <v>1356600</v>
      </c>
      <c r="L1903" s="71" t="n">
        <v>74.83</v>
      </c>
      <c r="M1903" s="71" t="n">
        <v>101514378</v>
      </c>
      <c r="N1903" s="71" t="n">
        <v>0</v>
      </c>
      <c r="O1903" s="71" t="n">
        <v>101514378</v>
      </c>
      <c r="P1903" s="71" t="n">
        <v>23453259.03</v>
      </c>
      <c r="Q1903" s="71" t="n">
        <v>78061118.97</v>
      </c>
      <c r="R1903" t="inlineStr">
        <is>
          <t>Crude</t>
        </is>
      </c>
      <c r="S1903" t="inlineStr">
        <is>
          <t>Yes</t>
        </is>
      </c>
      <c r="T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SA101895</t>
        </is>
      </c>
      <c r="B1904" s="68" t="n">
        <v>45936</v>
      </c>
      <c r="C1904" s="69" t="n">
        <v>2025</v>
      </c>
      <c r="D1904" t="inlineStr">
        <is>
          <t>Oct</t>
        </is>
      </c>
      <c r="E1904" t="inlineStr">
        <is>
          <t>Middle East</t>
        </is>
      </c>
      <c r="F1904" t="inlineStr">
        <is>
          <t>Bahrain</t>
        </is>
      </c>
      <c r="G1904" t="inlineStr">
        <is>
          <t>Arab Light</t>
        </is>
      </c>
      <c r="H1904" t="inlineStr">
        <is>
          <t>Spot</t>
        </is>
      </c>
      <c r="I1904" t="inlineStr">
        <is>
          <t>Refiner</t>
        </is>
      </c>
      <c r="J1904" t="inlineStr">
        <is>
          <t>Lucas Martin</t>
        </is>
      </c>
      <c r="K1904" s="70" t="n">
        <v>550200</v>
      </c>
      <c r="L1904" s="71" t="n">
        <v>79.73999999999999</v>
      </c>
      <c r="M1904" s="71" t="n">
        <v>43872948</v>
      </c>
      <c r="N1904" s="71" t="n">
        <v>877458.96</v>
      </c>
      <c r="O1904" s="71" t="n">
        <v>42995489.04</v>
      </c>
      <c r="P1904" s="71" t="n">
        <v>9540041.460000001</v>
      </c>
      <c r="Q1904" s="71" t="n">
        <v>33455447.58</v>
      </c>
      <c r="R1904" t="inlineStr">
        <is>
          <t>Crude</t>
        </is>
      </c>
      <c r="S1904" t="inlineStr">
        <is>
          <t>Yes</t>
        </is>
      </c>
      <c r="T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SA101896</t>
        </is>
      </c>
      <c r="B1905" s="68" t="n">
        <v>45936</v>
      </c>
      <c r="C1905" s="69" t="n">
        <v>2025</v>
      </c>
      <c r="D1905" t="inlineStr">
        <is>
          <t>Oct</t>
        </is>
      </c>
      <c r="E1905" t="inlineStr">
        <is>
          <t>Europe</t>
        </is>
      </c>
      <c r="F1905" t="inlineStr">
        <is>
          <t>France</t>
        </is>
      </c>
      <c r="G1905" t="inlineStr">
        <is>
          <t>Diesel</t>
        </is>
      </c>
      <c r="H1905" t="inlineStr">
        <is>
          <t>Term contract</t>
        </is>
      </c>
      <c r="I1905" t="inlineStr">
        <is>
          <t>National oil company</t>
        </is>
      </c>
      <c r="J1905" t="inlineStr">
        <is>
          <t>Ana Costa</t>
        </is>
      </c>
      <c r="K1905" s="70" t="n">
        <v>362250</v>
      </c>
      <c r="L1905" s="71" t="n">
        <v>90.29000000000001</v>
      </c>
      <c r="M1905" s="71" t="n">
        <v>32707552.5</v>
      </c>
      <c r="N1905" s="71" t="n">
        <v>0</v>
      </c>
      <c r="O1905" s="71" t="n">
        <v>32707552.5</v>
      </c>
      <c r="P1905" s="71" t="n">
        <v>26408296.89</v>
      </c>
      <c r="Q1905" s="71" t="n">
        <v>6299255.61</v>
      </c>
      <c r="R1905" t="inlineStr">
        <is>
          <t>Refined</t>
        </is>
      </c>
      <c r="S1905" t="inlineStr">
        <is>
          <t>Yes</t>
        </is>
      </c>
      <c r="T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SA101897</t>
        </is>
      </c>
      <c r="B1906" s="68" t="n">
        <v>45936</v>
      </c>
      <c r="C1906" s="69" t="n">
        <v>2025</v>
      </c>
      <c r="D1906" t="inlineStr">
        <is>
          <t>Oct</t>
        </is>
      </c>
      <c r="E1906" t="inlineStr">
        <is>
          <t>Asia</t>
        </is>
      </c>
      <c r="F1906" t="inlineStr">
        <is>
          <t>South Korea</t>
        </is>
      </c>
      <c r="G1906" t="inlineStr">
        <is>
          <t>Arab Medium</t>
        </is>
      </c>
      <c r="H1906" t="inlineStr">
        <is>
          <t>Term contract</t>
        </is>
      </c>
      <c r="I1906" t="inlineStr">
        <is>
          <t>National oil company</t>
        </is>
      </c>
      <c r="J1906" t="inlineStr">
        <is>
          <t>Priya Nair</t>
        </is>
      </c>
      <c r="K1906" s="70" t="n">
        <v>501900</v>
      </c>
      <c r="L1906" s="71" t="n">
        <v>83.69</v>
      </c>
      <c r="M1906" s="71" t="n">
        <v>42004011</v>
      </c>
      <c r="N1906" s="71" t="n">
        <v>0</v>
      </c>
      <c r="O1906" s="71" t="n">
        <v>42004011</v>
      </c>
      <c r="P1906" s="71" t="n">
        <v>8944788.880000001</v>
      </c>
      <c r="Q1906" s="71" t="n">
        <v>33059222.12</v>
      </c>
      <c r="R1906" t="inlineStr">
        <is>
          <t>Crude</t>
        </is>
      </c>
      <c r="S1906" t="inlineStr">
        <is>
          <t>Yes</t>
        </is>
      </c>
      <c r="T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SA101898</t>
        </is>
      </c>
      <c r="B1907" s="68" t="n">
        <v>45936</v>
      </c>
      <c r="C1907" s="69" t="n">
        <v>2025</v>
      </c>
      <c r="D1907" t="inlineStr">
        <is>
          <t>Oct</t>
        </is>
      </c>
      <c r="E1907" t="inlineStr">
        <is>
          <t>Europe</t>
        </is>
      </c>
      <c r="F1907" t="inlineStr">
        <is>
          <t>France</t>
        </is>
      </c>
      <c r="G1907" t="inlineStr">
        <is>
          <t>Arab Light</t>
        </is>
      </c>
      <c r="H1907" t="inlineStr">
        <is>
          <t>Term contract</t>
        </is>
      </c>
      <c r="I1907" t="inlineStr">
        <is>
          <t>National oil company</t>
        </is>
      </c>
      <c r="J1907" t="inlineStr">
        <is>
          <t>Ana Costa</t>
        </is>
      </c>
      <c r="K1907" s="70" t="n">
        <v>1836450</v>
      </c>
      <c r="L1907" s="71" t="n">
        <v>85.33</v>
      </c>
      <c r="M1907" s="71" t="n">
        <v>156704278.5</v>
      </c>
      <c r="N1907" s="71" t="n">
        <v>0</v>
      </c>
      <c r="O1907" s="71" t="n">
        <v>156704278.5</v>
      </c>
      <c r="P1907" s="71" t="n">
        <v>32837169.75</v>
      </c>
      <c r="Q1907" s="71" t="n">
        <v>123867108.75</v>
      </c>
      <c r="R1907" t="inlineStr">
        <is>
          <t>Crude</t>
        </is>
      </c>
      <c r="S1907" t="inlineStr">
        <is>
          <t>Yes</t>
        </is>
      </c>
      <c r="T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SA101899</t>
        </is>
      </c>
      <c r="B1908" s="68" t="n">
        <v>45937</v>
      </c>
      <c r="C1908" s="69" t="n">
        <v>2025</v>
      </c>
      <c r="D1908" t="inlineStr">
        <is>
          <t>Oct</t>
        </is>
      </c>
      <c r="E1908" t="inlineStr">
        <is>
          <t>Asia</t>
        </is>
      </c>
      <c r="F1908" t="inlineStr">
        <is>
          <t>Japan</t>
        </is>
      </c>
      <c r="G1908" t="inlineStr">
        <is>
          <t>Arab Extra Light</t>
        </is>
      </c>
      <c r="H1908" t="inlineStr">
        <is>
          <t>Term contract</t>
        </is>
      </c>
      <c r="I1908" t="inlineStr">
        <is>
          <t>National oil company</t>
        </is>
      </c>
      <c r="J1908" t="inlineStr">
        <is>
          <t>Wei Chen</t>
        </is>
      </c>
      <c r="K1908" s="70" t="n">
        <v>1519350</v>
      </c>
      <c r="L1908" s="71" t="n">
        <v>79.62</v>
      </c>
      <c r="M1908" s="71" t="n">
        <v>120970647</v>
      </c>
      <c r="N1908" s="71" t="n">
        <v>1209706.47</v>
      </c>
      <c r="O1908" s="71" t="n">
        <v>119760940.53</v>
      </c>
      <c r="P1908" s="71" t="n">
        <v>27918808.04</v>
      </c>
      <c r="Q1908" s="71" t="n">
        <v>91842132.48999999</v>
      </c>
      <c r="R1908" t="inlineStr">
        <is>
          <t>Crude</t>
        </is>
      </c>
      <c r="S1908" t="inlineStr">
        <is>
          <t>Yes</t>
        </is>
      </c>
      <c r="T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SA101900</t>
        </is>
      </c>
      <c r="B1909" s="68" t="n">
        <v>45937</v>
      </c>
      <c r="C1909" s="69" t="n">
        <v>2025</v>
      </c>
      <c r="D1909" t="inlineStr">
        <is>
          <t>Oct</t>
        </is>
      </c>
      <c r="E1909" t="inlineStr">
        <is>
          <t>North America</t>
        </is>
      </c>
      <c r="F1909" t="inlineStr">
        <is>
          <t>USA</t>
        </is>
      </c>
      <c r="G1909" t="inlineStr">
        <is>
          <t>Arab Medium</t>
        </is>
      </c>
      <c r="H1909" t="inlineStr">
        <is>
          <t>Term contract</t>
        </is>
      </c>
      <c r="I1909" t="inlineStr">
        <is>
          <t>Refiner</t>
        </is>
      </c>
      <c r="J1909" t="inlineStr">
        <is>
          <t>Fatima Al-Saud</t>
        </is>
      </c>
      <c r="K1909" s="70" t="n">
        <v>826350</v>
      </c>
      <c r="L1909" s="71" t="n">
        <v>79.93000000000001</v>
      </c>
      <c r="M1909" s="71" t="n">
        <v>66050155.5</v>
      </c>
      <c r="N1909" s="71" t="n">
        <v>0</v>
      </c>
      <c r="O1909" s="71" t="n">
        <v>66050155.5</v>
      </c>
      <c r="P1909" s="71" t="n">
        <v>14883670.26</v>
      </c>
      <c r="Q1909" s="71" t="n">
        <v>51166485.24</v>
      </c>
      <c r="R1909" t="inlineStr">
        <is>
          <t>Crude</t>
        </is>
      </c>
      <c r="S1909" t="inlineStr">
        <is>
          <t>Yes</t>
        </is>
      </c>
      <c r="T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SA101901</t>
        </is>
      </c>
      <c r="B1910" s="68" t="n">
        <v>45937</v>
      </c>
      <c r="C1910" s="69" t="n">
        <v>2025</v>
      </c>
      <c r="D1910" t="inlineStr">
        <is>
          <t>Oct</t>
        </is>
      </c>
      <c r="E1910" t="inlineStr">
        <is>
          <t>Middle East</t>
        </is>
      </c>
      <c r="F1910" t="inlineStr">
        <is>
          <t>UAE</t>
        </is>
      </c>
      <c r="G1910" t="inlineStr">
        <is>
          <t>Arab Light</t>
        </is>
      </c>
      <c r="H1910" t="inlineStr">
        <is>
          <t>Term contract</t>
        </is>
      </c>
      <c r="I1910" t="inlineStr">
        <is>
          <t>Refiner</t>
        </is>
      </c>
      <c r="J1910" t="inlineStr">
        <is>
          <t>Noah Smith</t>
        </is>
      </c>
      <c r="K1910" s="70" t="n">
        <v>1022700</v>
      </c>
      <c r="L1910" s="71" t="n">
        <v>89.72</v>
      </c>
      <c r="M1910" s="71" t="n">
        <v>91756644</v>
      </c>
      <c r="N1910" s="71" t="n">
        <v>0</v>
      </c>
      <c r="O1910" s="71" t="n">
        <v>91756644</v>
      </c>
      <c r="P1910" s="71" t="n">
        <v>18775866.87</v>
      </c>
      <c r="Q1910" s="71" t="n">
        <v>72980777.13</v>
      </c>
      <c r="R1910" t="inlineStr">
        <is>
          <t>Crude</t>
        </is>
      </c>
      <c r="S1910" t="inlineStr">
        <is>
          <t>Yes</t>
        </is>
      </c>
      <c r="T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SA101902</t>
        </is>
      </c>
      <c r="B1911" s="68" t="n">
        <v>45937</v>
      </c>
      <c r="C1911" s="69" t="n">
        <v>2025</v>
      </c>
      <c r="D1911" t="inlineStr">
        <is>
          <t>Oct</t>
        </is>
      </c>
      <c r="E1911" t="inlineStr">
        <is>
          <t>Asia</t>
        </is>
      </c>
      <c r="F1911" t="inlineStr">
        <is>
          <t>South Korea</t>
        </is>
      </c>
      <c r="G1911" t="inlineStr">
        <is>
          <t>Arab Medium</t>
        </is>
      </c>
      <c r="H1911" t="inlineStr">
        <is>
          <t>Term contract</t>
        </is>
      </c>
      <c r="I1911" t="inlineStr">
        <is>
          <t>National oil company</t>
        </is>
      </c>
      <c r="J1911" t="inlineStr">
        <is>
          <t>Amir Khan</t>
        </is>
      </c>
      <c r="K1911" s="70" t="n">
        <v>1065750</v>
      </c>
      <c r="L1911" s="71" t="n">
        <v>85.73</v>
      </c>
      <c r="M1911" s="71" t="n">
        <v>91366747.5</v>
      </c>
      <c r="N1911" s="71" t="n">
        <v>0</v>
      </c>
      <c r="O1911" s="71" t="n">
        <v>91366747.5</v>
      </c>
      <c r="P1911" s="71" t="n">
        <v>18265133.24</v>
      </c>
      <c r="Q1911" s="71" t="n">
        <v>73101614.26000001</v>
      </c>
      <c r="R1911" t="inlineStr">
        <is>
          <t>Crude</t>
        </is>
      </c>
      <c r="S1911" t="inlineStr">
        <is>
          <t>Yes</t>
        </is>
      </c>
      <c r="T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SA101903</t>
        </is>
      </c>
      <c r="B1912" s="68" t="n">
        <v>45937</v>
      </c>
      <c r="C1912" s="69" t="n">
        <v>2025</v>
      </c>
      <c r="D1912" t="inlineStr">
        <is>
          <t>Oct</t>
        </is>
      </c>
      <c r="E1912" t="inlineStr">
        <is>
          <t>Asia</t>
        </is>
      </c>
      <c r="F1912" t="inlineStr">
        <is>
          <t>India</t>
        </is>
      </c>
      <c r="G1912" t="inlineStr">
        <is>
          <t>Arab Light</t>
        </is>
      </c>
      <c r="H1912" t="inlineStr">
        <is>
          <t>Term contract</t>
        </is>
      </c>
      <c r="I1912" t="inlineStr">
        <is>
          <t>Refiner</t>
        </is>
      </c>
      <c r="J1912" t="inlineStr">
        <is>
          <t>Sophie Müller</t>
        </is>
      </c>
      <c r="K1912" s="70" t="n">
        <v>841050</v>
      </c>
      <c r="L1912" s="71" t="n">
        <v>86.84999999999999</v>
      </c>
      <c r="M1912" s="71" t="n">
        <v>73045192.5</v>
      </c>
      <c r="N1912" s="71" t="n">
        <v>0</v>
      </c>
      <c r="O1912" s="71" t="n">
        <v>73045192.5</v>
      </c>
      <c r="P1912" s="71" t="n">
        <v>15280397.51</v>
      </c>
      <c r="Q1912" s="71" t="n">
        <v>57764794.99</v>
      </c>
      <c r="R1912" t="inlineStr">
        <is>
          <t>Crude</t>
        </is>
      </c>
      <c r="S1912" t="inlineStr">
        <is>
          <t>Yes</t>
        </is>
      </c>
      <c r="T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SA101904</t>
        </is>
      </c>
      <c r="B1913" s="68" t="n">
        <v>45937</v>
      </c>
      <c r="C1913" s="69" t="n">
        <v>2025</v>
      </c>
      <c r="D1913" t="inlineStr">
        <is>
          <t>Oct</t>
        </is>
      </c>
      <c r="E1913" t="inlineStr">
        <is>
          <t>Middle East</t>
        </is>
      </c>
      <c r="F1913" t="inlineStr">
        <is>
          <t>Bahrain</t>
        </is>
      </c>
      <c r="G1913" t="inlineStr">
        <is>
          <t>Arab Medium</t>
        </is>
      </c>
      <c r="H1913" t="inlineStr">
        <is>
          <t>Term contract</t>
        </is>
      </c>
      <c r="I1913" t="inlineStr">
        <is>
          <t>National oil company</t>
        </is>
      </c>
      <c r="J1913" t="inlineStr">
        <is>
          <t>Priya Nair</t>
        </is>
      </c>
      <c r="K1913" s="70" t="n">
        <v>640500</v>
      </c>
      <c r="L1913" s="71" t="n">
        <v>74.53</v>
      </c>
      <c r="M1913" s="71" t="n">
        <v>47736465</v>
      </c>
      <c r="N1913" s="71" t="n">
        <v>0</v>
      </c>
      <c r="O1913" s="71" t="n">
        <v>47736465</v>
      </c>
      <c r="P1913" s="71" t="n">
        <v>11288557.29</v>
      </c>
      <c r="Q1913" s="71" t="n">
        <v>36447907.71</v>
      </c>
      <c r="R1913" t="inlineStr">
        <is>
          <t>Crude</t>
        </is>
      </c>
      <c r="S1913" t="inlineStr">
        <is>
          <t>Yes</t>
        </is>
      </c>
      <c r="T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SA101905</t>
        </is>
      </c>
      <c r="B1914" s="68" t="n">
        <v>45937</v>
      </c>
      <c r="C1914" s="69" t="n">
        <v>2025</v>
      </c>
      <c r="D1914" t="inlineStr">
        <is>
          <t>Oct</t>
        </is>
      </c>
      <c r="E1914" t="inlineStr">
        <is>
          <t>Asia</t>
        </is>
      </c>
      <c r="F1914" t="inlineStr">
        <is>
          <t>India</t>
        </is>
      </c>
      <c r="G1914" t="inlineStr">
        <is>
          <t>Arab Extra Light</t>
        </is>
      </c>
      <c r="H1914" t="inlineStr">
        <is>
          <t>Term contract</t>
        </is>
      </c>
      <c r="I1914" t="inlineStr">
        <is>
          <t>Refiner</t>
        </is>
      </c>
      <c r="J1914" t="inlineStr">
        <is>
          <t>Shraddha Kulkarni</t>
        </is>
      </c>
      <c r="K1914" s="70" t="n">
        <v>2012850</v>
      </c>
      <c r="L1914" s="71" t="n">
        <v>79.38</v>
      </c>
      <c r="M1914" s="71" t="n">
        <v>159780033</v>
      </c>
      <c r="N1914" s="71" t="n">
        <v>0</v>
      </c>
      <c r="O1914" s="71" t="n">
        <v>159780033</v>
      </c>
      <c r="P1914" s="71" t="n">
        <v>37607597.55</v>
      </c>
      <c r="Q1914" s="71" t="n">
        <v>122172435.45</v>
      </c>
      <c r="R1914" t="inlineStr">
        <is>
          <t>Crude</t>
        </is>
      </c>
      <c r="S1914" t="inlineStr">
        <is>
          <t>Yes</t>
        </is>
      </c>
      <c r="T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SA101906</t>
        </is>
      </c>
      <c r="B1915" s="68" t="n">
        <v>45937</v>
      </c>
      <c r="C1915" s="69" t="n">
        <v>2025</v>
      </c>
      <c r="D1915" t="inlineStr">
        <is>
          <t>Oct</t>
        </is>
      </c>
      <c r="E1915" t="inlineStr">
        <is>
          <t>Europe</t>
        </is>
      </c>
      <c r="F1915" t="inlineStr">
        <is>
          <t>Netherlands</t>
        </is>
      </c>
      <c r="G1915" t="inlineStr">
        <is>
          <t>Diesel</t>
        </is>
      </c>
      <c r="H1915" t="inlineStr">
        <is>
          <t>Spot</t>
        </is>
      </c>
      <c r="I1915" t="inlineStr">
        <is>
          <t>Refiner</t>
        </is>
      </c>
      <c r="J1915" t="inlineStr">
        <is>
          <t>Hiroshi Tanaka</t>
        </is>
      </c>
      <c r="K1915" s="70" t="n">
        <v>554400</v>
      </c>
      <c r="L1915" s="71" t="n">
        <v>95.98</v>
      </c>
      <c r="M1915" s="71" t="n">
        <v>53211312</v>
      </c>
      <c r="N1915" s="71" t="n">
        <v>0</v>
      </c>
      <c r="O1915" s="71" t="n">
        <v>53211312</v>
      </c>
      <c r="P1915" s="71" t="n">
        <v>40012672.34</v>
      </c>
      <c r="Q1915" s="71" t="n">
        <v>13198639.66</v>
      </c>
      <c r="R1915" t="inlineStr">
        <is>
          <t>Refined</t>
        </is>
      </c>
      <c r="S1915" t="inlineStr">
        <is>
          <t>Yes</t>
        </is>
      </c>
      <c r="T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SA101907</t>
        </is>
      </c>
      <c r="B1916" s="68" t="n">
        <v>45938</v>
      </c>
      <c r="C1916" s="69" t="n">
        <v>2025</v>
      </c>
      <c r="D1916" t="inlineStr">
        <is>
          <t>Oct</t>
        </is>
      </c>
      <c r="E1916" t="inlineStr">
        <is>
          <t>Europe</t>
        </is>
      </c>
      <c r="F1916" t="inlineStr">
        <is>
          <t>France</t>
        </is>
      </c>
      <c r="G1916" t="inlineStr">
        <is>
          <t>Arab Heavy</t>
        </is>
      </c>
      <c r="H1916" t="inlineStr">
        <is>
          <t>Term contract</t>
        </is>
      </c>
      <c r="I1916" t="inlineStr">
        <is>
          <t>National oil company</t>
        </is>
      </c>
      <c r="J1916" t="inlineStr">
        <is>
          <t>Sara Rossi</t>
        </is>
      </c>
      <c r="K1916" s="70" t="n">
        <v>1614900</v>
      </c>
      <c r="L1916" s="71" t="n">
        <v>77.92</v>
      </c>
      <c r="M1916" s="71" t="n">
        <v>125833008</v>
      </c>
      <c r="N1916" s="71" t="n">
        <v>0</v>
      </c>
      <c r="O1916" s="71" t="n">
        <v>125833008</v>
      </c>
      <c r="P1916" s="71" t="n">
        <v>28254607.54</v>
      </c>
      <c r="Q1916" s="71" t="n">
        <v>97578400.45999999</v>
      </c>
      <c r="R1916" t="inlineStr">
        <is>
          <t>Crude</t>
        </is>
      </c>
      <c r="S1916" t="inlineStr">
        <is>
          <t>Yes</t>
        </is>
      </c>
      <c r="T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SA101908</t>
        </is>
      </c>
      <c r="B1917" s="68" t="n">
        <v>45938</v>
      </c>
      <c r="C1917" s="69" t="n">
        <v>2025</v>
      </c>
      <c r="D1917" t="inlineStr">
        <is>
          <t>Oct</t>
        </is>
      </c>
      <c r="E1917" t="inlineStr">
        <is>
          <t>Asia</t>
        </is>
      </c>
      <c r="F1917" t="inlineStr">
        <is>
          <t>Japan</t>
        </is>
      </c>
      <c r="G1917" t="inlineStr">
        <is>
          <t>Arab Heavy</t>
        </is>
      </c>
      <c r="H1917" t="inlineStr">
        <is>
          <t>Term contract</t>
        </is>
      </c>
      <c r="I1917" t="inlineStr">
        <is>
          <t>Refiner</t>
        </is>
      </c>
      <c r="J1917" t="inlineStr">
        <is>
          <t>Aisha Bello</t>
        </is>
      </c>
      <c r="K1917" s="70" t="n">
        <v>686700</v>
      </c>
      <c r="L1917" s="71" t="n">
        <v>70.34</v>
      </c>
      <c r="M1917" s="71" t="n">
        <v>48302478</v>
      </c>
      <c r="N1917" s="71" t="n">
        <v>0</v>
      </c>
      <c r="O1917" s="71" t="n">
        <v>48302478</v>
      </c>
      <c r="P1917" s="71" t="n">
        <v>12069742.32</v>
      </c>
      <c r="Q1917" s="71" t="n">
        <v>36232735.68</v>
      </c>
      <c r="R1917" t="inlineStr">
        <is>
          <t>Crude</t>
        </is>
      </c>
      <c r="S1917" t="inlineStr">
        <is>
          <t>Yes</t>
        </is>
      </c>
      <c r="T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SA101909</t>
        </is>
      </c>
      <c r="B1918" s="68" t="n">
        <v>45938</v>
      </c>
      <c r="C1918" s="69" t="n">
        <v>2025</v>
      </c>
      <c r="D1918" t="inlineStr">
        <is>
          <t>Oct</t>
        </is>
      </c>
      <c r="E1918" t="inlineStr">
        <is>
          <t>Asia</t>
        </is>
      </c>
      <c r="F1918" t="inlineStr">
        <is>
          <t>India</t>
        </is>
      </c>
      <c r="G1918" t="inlineStr">
        <is>
          <t>Diesel</t>
        </is>
      </c>
      <c r="H1918" t="inlineStr">
        <is>
          <t>Spot</t>
        </is>
      </c>
      <c r="I1918" t="inlineStr">
        <is>
          <t>Trader</t>
        </is>
      </c>
      <c r="J1918" t="inlineStr">
        <is>
          <t>Ravindra Patil</t>
        </is>
      </c>
      <c r="K1918" s="70" t="n">
        <v>534450</v>
      </c>
      <c r="L1918" s="71" t="n">
        <v>100.02</v>
      </c>
      <c r="M1918" s="71" t="n">
        <v>53455689</v>
      </c>
      <c r="N1918" s="71" t="n">
        <v>0</v>
      </c>
      <c r="O1918" s="71" t="n">
        <v>53455689</v>
      </c>
      <c r="P1918" s="71" t="n">
        <v>38144505.91</v>
      </c>
      <c r="Q1918" s="71" t="n">
        <v>15311183.09</v>
      </c>
      <c r="R1918" t="inlineStr">
        <is>
          <t>Refined</t>
        </is>
      </c>
      <c r="S1918" t="inlineStr">
        <is>
          <t>Yes</t>
        </is>
      </c>
      <c r="T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SA101910</t>
        </is>
      </c>
      <c r="B1919" s="68" t="n">
        <v>45938</v>
      </c>
      <c r="C1919" s="69" t="n">
        <v>2025</v>
      </c>
      <c r="D1919" t="inlineStr">
        <is>
          <t>Oct</t>
        </is>
      </c>
      <c r="E1919" t="inlineStr">
        <is>
          <t>Asia</t>
        </is>
      </c>
      <c r="F1919" t="inlineStr">
        <is>
          <t>South Korea</t>
        </is>
      </c>
      <c r="G1919" t="inlineStr">
        <is>
          <t>Arab Medium</t>
        </is>
      </c>
      <c r="H1919" t="inlineStr">
        <is>
          <t>Term contract</t>
        </is>
      </c>
      <c r="I1919" t="inlineStr">
        <is>
          <t>Trader</t>
        </is>
      </c>
      <c r="J1919" t="inlineStr">
        <is>
          <t>Ruhi Shaikh</t>
        </is>
      </c>
      <c r="K1919" s="70" t="n">
        <v>1672650</v>
      </c>
      <c r="L1919" s="71" t="n">
        <v>84.47</v>
      </c>
      <c r="M1919" s="71" t="n">
        <v>141288745.5</v>
      </c>
      <c r="N1919" s="71" t="n">
        <v>1412887.46</v>
      </c>
      <c r="O1919" s="71" t="n">
        <v>139875858.04</v>
      </c>
      <c r="P1919" s="71" t="n">
        <v>30299553.68</v>
      </c>
      <c r="Q1919" s="71" t="n">
        <v>109576304.36</v>
      </c>
      <c r="R1919" t="inlineStr">
        <is>
          <t>Crude</t>
        </is>
      </c>
      <c r="S1919" t="inlineStr">
        <is>
          <t>Yes</t>
        </is>
      </c>
      <c r="T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SA101911</t>
        </is>
      </c>
      <c r="B1920" s="68" t="n">
        <v>45938</v>
      </c>
      <c r="C1920" s="69" t="n">
        <v>2025</v>
      </c>
      <c r="D1920" t="inlineStr">
        <is>
          <t>Oct</t>
        </is>
      </c>
      <c r="E1920" t="inlineStr">
        <is>
          <t>Middle East</t>
        </is>
      </c>
      <c r="F1920" t="inlineStr">
        <is>
          <t>UAE</t>
        </is>
      </c>
      <c r="G1920" t="inlineStr">
        <is>
          <t>Arab Medium</t>
        </is>
      </c>
      <c r="H1920" t="inlineStr">
        <is>
          <t>Spot</t>
        </is>
      </c>
      <c r="I1920" t="inlineStr">
        <is>
          <t>National oil company</t>
        </is>
      </c>
      <c r="J1920" t="inlineStr">
        <is>
          <t>Emma Clarke</t>
        </is>
      </c>
      <c r="K1920" s="70" t="n">
        <v>1271550</v>
      </c>
      <c r="L1920" s="71" t="n">
        <v>77.98999999999999</v>
      </c>
      <c r="M1920" s="71" t="n">
        <v>99168184.5</v>
      </c>
      <c r="N1920" s="71" t="n">
        <v>0</v>
      </c>
      <c r="O1920" s="71" t="n">
        <v>99168184.5</v>
      </c>
      <c r="P1920" s="71" t="n">
        <v>23174309.82</v>
      </c>
      <c r="Q1920" s="71" t="n">
        <v>75993874.68000001</v>
      </c>
      <c r="R1920" t="inlineStr">
        <is>
          <t>Crude</t>
        </is>
      </c>
      <c r="S1920" t="inlineStr">
        <is>
          <t>Yes</t>
        </is>
      </c>
      <c r="T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SA101912</t>
        </is>
      </c>
      <c r="B1921" s="68" t="n">
        <v>45938</v>
      </c>
      <c r="C1921" s="69" t="n">
        <v>2025</v>
      </c>
      <c r="D1921" t="inlineStr">
        <is>
          <t>Oct</t>
        </is>
      </c>
      <c r="E1921" t="inlineStr">
        <is>
          <t>Middle East</t>
        </is>
      </c>
      <c r="F1921" t="inlineStr">
        <is>
          <t>Bahrain</t>
        </is>
      </c>
      <c r="G1921" t="inlineStr">
        <is>
          <t>Arab Extra Light</t>
        </is>
      </c>
      <c r="H1921" t="inlineStr">
        <is>
          <t>Term contract</t>
        </is>
      </c>
      <c r="I1921" t="inlineStr">
        <is>
          <t>Refiner</t>
        </is>
      </c>
      <c r="J1921" t="inlineStr">
        <is>
          <t>Olivia Brown</t>
        </is>
      </c>
      <c r="K1921" s="70" t="n">
        <v>517650</v>
      </c>
      <c r="L1921" s="71" t="n">
        <v>83.78</v>
      </c>
      <c r="M1921" s="71" t="n">
        <v>43368717</v>
      </c>
      <c r="N1921" s="71" t="n">
        <v>867374.34</v>
      </c>
      <c r="O1921" s="71" t="n">
        <v>42501342.66</v>
      </c>
      <c r="P1921" s="71" t="n">
        <v>9580742.960000001</v>
      </c>
      <c r="Q1921" s="71" t="n">
        <v>32920599.7</v>
      </c>
      <c r="R1921" t="inlineStr">
        <is>
          <t>Crude</t>
        </is>
      </c>
      <c r="S1921" t="inlineStr">
        <is>
          <t>Yes</t>
        </is>
      </c>
      <c r="T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SA101913</t>
        </is>
      </c>
      <c r="B1922" s="68" t="n">
        <v>45938</v>
      </c>
      <c r="C1922" s="69" t="n">
        <v>2025</v>
      </c>
      <c r="D1922" t="inlineStr">
        <is>
          <t>Oct</t>
        </is>
      </c>
      <c r="E1922" t="inlineStr">
        <is>
          <t>Middle East</t>
        </is>
      </c>
      <c r="F1922" t="inlineStr">
        <is>
          <t>Saudi Arabia</t>
        </is>
      </c>
      <c r="G1922" t="inlineStr">
        <is>
          <t>Arab Light</t>
        </is>
      </c>
      <c r="H1922" t="inlineStr">
        <is>
          <t>Domestic</t>
        </is>
      </c>
      <c r="I1922" t="inlineStr">
        <is>
          <t>Trader</t>
        </is>
      </c>
      <c r="J1922" t="inlineStr">
        <is>
          <t>Wei Chen</t>
        </is>
      </c>
      <c r="K1922" s="70" t="n">
        <v>1895250</v>
      </c>
      <c r="L1922" s="71" t="n">
        <v>76.58</v>
      </c>
      <c r="M1922" s="71" t="n">
        <v>145138245</v>
      </c>
      <c r="N1922" s="71" t="n">
        <v>1451382.45</v>
      </c>
      <c r="O1922" s="71" t="n">
        <v>143686862.55</v>
      </c>
      <c r="P1922" s="71" t="n">
        <v>34206305.93</v>
      </c>
      <c r="Q1922" s="71" t="n">
        <v>109480556.62</v>
      </c>
      <c r="R1922" t="inlineStr">
        <is>
          <t>Crude</t>
        </is>
      </c>
      <c r="S1922" t="inlineStr">
        <is>
          <t>No</t>
        </is>
      </c>
      <c r="T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SA101914</t>
        </is>
      </c>
      <c r="B1923" s="68" t="n">
        <v>45938</v>
      </c>
      <c r="C1923" s="69" t="n">
        <v>2025</v>
      </c>
      <c r="D1923" t="inlineStr">
        <is>
          <t>Oct</t>
        </is>
      </c>
      <c r="E1923" t="inlineStr">
        <is>
          <t>Asia</t>
        </is>
      </c>
      <c r="F1923" t="inlineStr">
        <is>
          <t>India</t>
        </is>
      </c>
      <c r="G1923" t="inlineStr">
        <is>
          <t>Arab Extra Light</t>
        </is>
      </c>
      <c r="H1923" t="inlineStr">
        <is>
          <t>Term contract</t>
        </is>
      </c>
      <c r="I1923" t="inlineStr">
        <is>
          <t>National oil company</t>
        </is>
      </c>
      <c r="J1923" t="inlineStr">
        <is>
          <t>Ravindra Patil</t>
        </is>
      </c>
      <c r="K1923" s="70" t="n">
        <v>1681050</v>
      </c>
      <c r="L1923" s="71" t="n">
        <v>79.95</v>
      </c>
      <c r="M1923" s="71" t="n">
        <v>134399947.5</v>
      </c>
      <c r="N1923" s="71" t="n">
        <v>2687998.95</v>
      </c>
      <c r="O1923" s="71" t="n">
        <v>131711948.55</v>
      </c>
      <c r="P1923" s="71" t="n">
        <v>31724489.53</v>
      </c>
      <c r="Q1923" s="71" t="n">
        <v>99987459.02</v>
      </c>
      <c r="R1923" t="inlineStr">
        <is>
          <t>Crude</t>
        </is>
      </c>
      <c r="S1923" t="inlineStr">
        <is>
          <t>Yes</t>
        </is>
      </c>
      <c r="T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SA101915</t>
        </is>
      </c>
      <c r="B1924" s="68" t="n">
        <v>45938</v>
      </c>
      <c r="C1924" s="69" t="n">
        <v>2025</v>
      </c>
      <c r="D1924" t="inlineStr">
        <is>
          <t>Oct</t>
        </is>
      </c>
      <c r="E1924" t="inlineStr">
        <is>
          <t>North America</t>
        </is>
      </c>
      <c r="F1924" t="inlineStr">
        <is>
          <t>USA</t>
        </is>
      </c>
      <c r="G1924" t="inlineStr">
        <is>
          <t>Arab Light</t>
        </is>
      </c>
      <c r="H1924" t="inlineStr">
        <is>
          <t>Term contract</t>
        </is>
      </c>
      <c r="I1924" t="inlineStr">
        <is>
          <t>Refiner</t>
        </is>
      </c>
      <c r="J1924" t="inlineStr">
        <is>
          <t>Wei Chen</t>
        </is>
      </c>
      <c r="K1924" s="70" t="n">
        <v>1895250</v>
      </c>
      <c r="L1924" s="71" t="n">
        <v>77.58</v>
      </c>
      <c r="M1924" s="71" t="n">
        <v>147033495</v>
      </c>
      <c r="N1924" s="71" t="n">
        <v>0</v>
      </c>
      <c r="O1924" s="71" t="n">
        <v>147033495</v>
      </c>
      <c r="P1924" s="71" t="n">
        <v>33959654.02</v>
      </c>
      <c r="Q1924" s="71" t="n">
        <v>113073840.98</v>
      </c>
      <c r="R1924" t="inlineStr">
        <is>
          <t>Crude</t>
        </is>
      </c>
      <c r="S1924" t="inlineStr">
        <is>
          <t>Yes</t>
        </is>
      </c>
      <c r="T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SA101916</t>
        </is>
      </c>
      <c r="B1925" s="68" t="n">
        <v>45938</v>
      </c>
      <c r="C1925" s="69" t="n">
        <v>2025</v>
      </c>
      <c r="D1925" t="inlineStr">
        <is>
          <t>Oct</t>
        </is>
      </c>
      <c r="E1925" t="inlineStr">
        <is>
          <t>Asia</t>
        </is>
      </c>
      <c r="F1925" t="inlineStr">
        <is>
          <t>Japan</t>
        </is>
      </c>
      <c r="G1925" t="inlineStr">
        <is>
          <t>Arab Extra Light</t>
        </is>
      </c>
      <c r="H1925" t="inlineStr">
        <is>
          <t>Term contract</t>
        </is>
      </c>
      <c r="I1925" t="inlineStr">
        <is>
          <t>Refiner</t>
        </is>
      </c>
      <c r="J1925" t="inlineStr">
        <is>
          <t>Ravindra Patil</t>
        </is>
      </c>
      <c r="K1925" s="70" t="n">
        <v>1131900</v>
      </c>
      <c r="L1925" s="71" t="n">
        <v>77.16</v>
      </c>
      <c r="M1925" s="71" t="n">
        <v>87337404</v>
      </c>
      <c r="N1925" s="71" t="n">
        <v>1746748.08</v>
      </c>
      <c r="O1925" s="71" t="n">
        <v>85590655.92</v>
      </c>
      <c r="P1925" s="71" t="n">
        <v>21582559.02</v>
      </c>
      <c r="Q1925" s="71" t="n">
        <v>64008096.9</v>
      </c>
      <c r="R1925" t="inlineStr">
        <is>
          <t>Crude</t>
        </is>
      </c>
      <c r="S1925" t="inlineStr">
        <is>
          <t>Yes</t>
        </is>
      </c>
      <c r="T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SA101917</t>
        </is>
      </c>
      <c r="B1926" s="68" t="n">
        <v>45939</v>
      </c>
      <c r="C1926" s="69" t="n">
        <v>2025</v>
      </c>
      <c r="D1926" t="inlineStr">
        <is>
          <t>Oct</t>
        </is>
      </c>
      <c r="E1926" t="inlineStr">
        <is>
          <t>Asia</t>
        </is>
      </c>
      <c r="F1926" t="inlineStr">
        <is>
          <t>Japan</t>
        </is>
      </c>
      <c r="G1926" t="inlineStr">
        <is>
          <t>Arab Medium</t>
        </is>
      </c>
      <c r="H1926" t="inlineStr">
        <is>
          <t>Spot</t>
        </is>
      </c>
      <c r="I1926" t="inlineStr">
        <is>
          <t>Refiner</t>
        </is>
      </c>
      <c r="J1926" t="inlineStr">
        <is>
          <t>Yuki Sato</t>
        </is>
      </c>
      <c r="K1926" s="70" t="n">
        <v>715050</v>
      </c>
      <c r="L1926" s="71" t="n">
        <v>80.37</v>
      </c>
      <c r="M1926" s="71" t="n">
        <v>57468568.5</v>
      </c>
      <c r="N1926" s="71" t="n">
        <v>1149371.37</v>
      </c>
      <c r="O1926" s="71" t="n">
        <v>56319197.13</v>
      </c>
      <c r="P1926" s="71" t="n">
        <v>12767694.51</v>
      </c>
      <c r="Q1926" s="71" t="n">
        <v>43551502.62</v>
      </c>
      <c r="R1926" t="inlineStr">
        <is>
          <t>Crude</t>
        </is>
      </c>
      <c r="S1926" t="inlineStr">
        <is>
          <t>Yes</t>
        </is>
      </c>
      <c r="T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SA101918</t>
        </is>
      </c>
      <c r="B1927" s="68" t="n">
        <v>45939</v>
      </c>
      <c r="C1927" s="69" t="n">
        <v>2025</v>
      </c>
      <c r="D1927" t="inlineStr">
        <is>
          <t>Oct</t>
        </is>
      </c>
      <c r="E1927" t="inlineStr">
        <is>
          <t>Asia</t>
        </is>
      </c>
      <c r="F1927" t="inlineStr">
        <is>
          <t>India</t>
        </is>
      </c>
      <c r="G1927" t="inlineStr">
        <is>
          <t>Gasoline</t>
        </is>
      </c>
      <c r="H1927" t="inlineStr">
        <is>
          <t>Term contract</t>
        </is>
      </c>
      <c r="I1927" t="inlineStr">
        <is>
          <t>Refiner</t>
        </is>
      </c>
      <c r="J1927" t="inlineStr">
        <is>
          <t>Carlos Silva</t>
        </is>
      </c>
      <c r="K1927" s="70" t="n">
        <v>175350</v>
      </c>
      <c r="L1927" s="71" t="n">
        <v>90.45999999999999</v>
      </c>
      <c r="M1927" s="71" t="n">
        <v>15862161</v>
      </c>
      <c r="N1927" s="71" t="n">
        <v>0</v>
      </c>
      <c r="O1927" s="71" t="n">
        <v>15862161</v>
      </c>
      <c r="P1927" s="71" t="n">
        <v>11992102.27</v>
      </c>
      <c r="Q1927" s="71" t="n">
        <v>3870058.73</v>
      </c>
      <c r="R1927" t="inlineStr">
        <is>
          <t>Refined</t>
        </is>
      </c>
      <c r="S1927" t="inlineStr">
        <is>
          <t>Yes</t>
        </is>
      </c>
      <c r="T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SA101919</t>
        </is>
      </c>
      <c r="B1928" s="68" t="n">
        <v>45939</v>
      </c>
      <c r="C1928" s="69" t="n">
        <v>2025</v>
      </c>
      <c r="D1928" t="inlineStr">
        <is>
          <t>Oct</t>
        </is>
      </c>
      <c r="E1928" t="inlineStr">
        <is>
          <t>Asia</t>
        </is>
      </c>
      <c r="F1928" t="inlineStr">
        <is>
          <t>Japan</t>
        </is>
      </c>
      <c r="G1928" t="inlineStr">
        <is>
          <t>Arab Extra Light</t>
        </is>
      </c>
      <c r="H1928" t="inlineStr">
        <is>
          <t>Spot</t>
        </is>
      </c>
      <c r="I1928" t="inlineStr">
        <is>
          <t>Refiner</t>
        </is>
      </c>
      <c r="J1928" t="inlineStr">
        <is>
          <t>Wei Chen</t>
        </is>
      </c>
      <c r="K1928" s="70" t="n">
        <v>703500</v>
      </c>
      <c r="L1928" s="71" t="n">
        <v>82.7</v>
      </c>
      <c r="M1928" s="71" t="n">
        <v>58179450</v>
      </c>
      <c r="N1928" s="71" t="n">
        <v>581794.5</v>
      </c>
      <c r="O1928" s="71" t="n">
        <v>57597655.5</v>
      </c>
      <c r="P1928" s="71" t="n">
        <v>13188118.31</v>
      </c>
      <c r="Q1928" s="71" t="n">
        <v>44409537.19</v>
      </c>
      <c r="R1928" t="inlineStr">
        <is>
          <t>Crude</t>
        </is>
      </c>
      <c r="S1928" t="inlineStr">
        <is>
          <t>Yes</t>
        </is>
      </c>
      <c r="T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SA101920</t>
        </is>
      </c>
      <c r="B1929" s="68" t="n">
        <v>45939</v>
      </c>
      <c r="C1929" s="69" t="n">
        <v>2025</v>
      </c>
      <c r="D1929" t="inlineStr">
        <is>
          <t>Oct</t>
        </is>
      </c>
      <c r="E1929" t="inlineStr">
        <is>
          <t>North America</t>
        </is>
      </c>
      <c r="F1929" t="inlineStr">
        <is>
          <t>USA</t>
        </is>
      </c>
      <c r="G1929" t="inlineStr">
        <is>
          <t>Jet fuel</t>
        </is>
      </c>
      <c r="H1929" t="inlineStr">
        <is>
          <t>Term contract</t>
        </is>
      </c>
      <c r="I1929" t="inlineStr">
        <is>
          <t>Refiner</t>
        </is>
      </c>
      <c r="J1929" t="inlineStr">
        <is>
          <t>Yuki Sato</t>
        </is>
      </c>
      <c r="K1929" s="70" t="n">
        <v>199500</v>
      </c>
      <c r="L1929" s="71" t="n">
        <v>105.74</v>
      </c>
      <c r="M1929" s="71" t="n">
        <v>21095130</v>
      </c>
      <c r="N1929" s="71" t="n">
        <v>0</v>
      </c>
      <c r="O1929" s="71" t="n">
        <v>21095130</v>
      </c>
      <c r="P1929" s="71" t="n">
        <v>14245634.78</v>
      </c>
      <c r="Q1929" s="71" t="n">
        <v>6849495.22</v>
      </c>
      <c r="R1929" t="inlineStr">
        <is>
          <t>Refined</t>
        </is>
      </c>
      <c r="S1929" t="inlineStr">
        <is>
          <t>Yes</t>
        </is>
      </c>
      <c r="T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SA101921</t>
        </is>
      </c>
      <c r="B1930" s="68" t="n">
        <v>45939</v>
      </c>
      <c r="C1930" s="69" t="n">
        <v>2025</v>
      </c>
      <c r="D1930" t="inlineStr">
        <is>
          <t>Oct</t>
        </is>
      </c>
      <c r="E1930" t="inlineStr">
        <is>
          <t>North America</t>
        </is>
      </c>
      <c r="F1930" t="inlineStr">
        <is>
          <t>USA</t>
        </is>
      </c>
      <c r="G1930" t="inlineStr">
        <is>
          <t>Arab Heavy</t>
        </is>
      </c>
      <c r="H1930" t="inlineStr">
        <is>
          <t>Term contract</t>
        </is>
      </c>
      <c r="I1930" t="inlineStr">
        <is>
          <t>Trader</t>
        </is>
      </c>
      <c r="J1930" t="inlineStr">
        <is>
          <t>Olivia Brown</t>
        </is>
      </c>
      <c r="K1930" s="70" t="n">
        <v>1608600</v>
      </c>
      <c r="L1930" s="71" t="n">
        <v>79.47</v>
      </c>
      <c r="M1930" s="71" t="n">
        <v>127835442</v>
      </c>
      <c r="N1930" s="71" t="n">
        <v>1278354.42</v>
      </c>
      <c r="O1930" s="71" t="n">
        <v>126557087.58</v>
      </c>
      <c r="P1930" s="71" t="n">
        <v>28926753.94</v>
      </c>
      <c r="Q1930" s="71" t="n">
        <v>97630333.64</v>
      </c>
      <c r="R1930" t="inlineStr">
        <is>
          <t>Crude</t>
        </is>
      </c>
      <c r="S1930" t="inlineStr">
        <is>
          <t>Yes</t>
        </is>
      </c>
      <c r="T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SA101922</t>
        </is>
      </c>
      <c r="B1931" s="68" t="n">
        <v>45939</v>
      </c>
      <c r="C1931" s="69" t="n">
        <v>2025</v>
      </c>
      <c r="D1931" t="inlineStr">
        <is>
          <t>Oct</t>
        </is>
      </c>
      <c r="E1931" t="inlineStr">
        <is>
          <t>Europe</t>
        </is>
      </c>
      <c r="F1931" t="inlineStr">
        <is>
          <t>Netherlands</t>
        </is>
      </c>
      <c r="G1931" t="inlineStr">
        <is>
          <t>Arab Heavy</t>
        </is>
      </c>
      <c r="H1931" t="inlineStr">
        <is>
          <t>Term contract</t>
        </is>
      </c>
      <c r="I1931" t="inlineStr">
        <is>
          <t>Refiner</t>
        </is>
      </c>
      <c r="J1931" t="inlineStr">
        <is>
          <t>Wei Chen</t>
        </is>
      </c>
      <c r="K1931" s="70" t="n">
        <v>1922550</v>
      </c>
      <c r="L1931" s="71" t="n">
        <v>78.47</v>
      </c>
      <c r="M1931" s="71" t="n">
        <v>150862498.5</v>
      </c>
      <c r="N1931" s="71" t="n">
        <v>1508624.99</v>
      </c>
      <c r="O1931" s="71" t="n">
        <v>149353873.51</v>
      </c>
      <c r="P1931" s="71" t="n">
        <v>34609688.65</v>
      </c>
      <c r="Q1931" s="71" t="n">
        <v>114744184.86</v>
      </c>
      <c r="R1931" t="inlineStr">
        <is>
          <t>Crude</t>
        </is>
      </c>
      <c r="S1931" t="inlineStr">
        <is>
          <t>Yes</t>
        </is>
      </c>
      <c r="T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SA101923</t>
        </is>
      </c>
      <c r="B1932" s="68" t="n">
        <v>45939</v>
      </c>
      <c r="C1932" s="69" t="n">
        <v>2025</v>
      </c>
      <c r="D1932" t="inlineStr">
        <is>
          <t>Oct</t>
        </is>
      </c>
      <c r="E1932" t="inlineStr">
        <is>
          <t>Asia</t>
        </is>
      </c>
      <c r="F1932" t="inlineStr">
        <is>
          <t>South Korea</t>
        </is>
      </c>
      <c r="G1932" t="inlineStr">
        <is>
          <t>Arab Light</t>
        </is>
      </c>
      <c r="H1932" t="inlineStr">
        <is>
          <t>Term contract</t>
        </is>
      </c>
      <c r="I1932" t="inlineStr">
        <is>
          <t>Refiner</t>
        </is>
      </c>
      <c r="J1932" t="inlineStr">
        <is>
          <t>Ana Costa</t>
        </is>
      </c>
      <c r="K1932" s="70" t="n">
        <v>1633800</v>
      </c>
      <c r="L1932" s="71" t="n">
        <v>75.12</v>
      </c>
      <c r="M1932" s="71" t="n">
        <v>122731056</v>
      </c>
      <c r="N1932" s="71" t="n">
        <v>2454621.12</v>
      </c>
      <c r="O1932" s="71" t="n">
        <v>120276434.88</v>
      </c>
      <c r="P1932" s="71" t="n">
        <v>28448335.15</v>
      </c>
      <c r="Q1932" s="71" t="n">
        <v>91828099.73</v>
      </c>
      <c r="R1932" t="inlineStr">
        <is>
          <t>Crude</t>
        </is>
      </c>
      <c r="S1932" t="inlineStr">
        <is>
          <t>Yes</t>
        </is>
      </c>
      <c r="T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SA101924</t>
        </is>
      </c>
      <c r="B1933" s="68" t="n">
        <v>45939</v>
      </c>
      <c r="C1933" s="69" t="n">
        <v>2025</v>
      </c>
      <c r="D1933" t="inlineStr">
        <is>
          <t>Oct</t>
        </is>
      </c>
      <c r="E1933" t="inlineStr">
        <is>
          <t>Middle East</t>
        </is>
      </c>
      <c r="F1933" t="inlineStr">
        <is>
          <t>Bahrain</t>
        </is>
      </c>
      <c r="G1933" t="inlineStr">
        <is>
          <t>Arab Extra Light</t>
        </is>
      </c>
      <c r="H1933" t="inlineStr">
        <is>
          <t>Term contract</t>
        </is>
      </c>
      <c r="I1933" t="inlineStr">
        <is>
          <t>National oil company</t>
        </is>
      </c>
      <c r="J1933" t="inlineStr">
        <is>
          <t>Shraddha Kulkarni</t>
        </is>
      </c>
      <c r="K1933" s="70" t="n">
        <v>1961400</v>
      </c>
      <c r="L1933" s="71" t="n">
        <v>80.65000000000001</v>
      </c>
      <c r="M1933" s="71" t="n">
        <v>158186910</v>
      </c>
      <c r="N1933" s="71" t="n">
        <v>3163738.2</v>
      </c>
      <c r="O1933" s="71" t="n">
        <v>155023171.8</v>
      </c>
      <c r="P1933" s="71" t="n">
        <v>36876909.76</v>
      </c>
      <c r="Q1933" s="71" t="n">
        <v>118146262.04</v>
      </c>
      <c r="R1933" t="inlineStr">
        <is>
          <t>Crude</t>
        </is>
      </c>
      <c r="S1933" t="inlineStr">
        <is>
          <t>Yes</t>
        </is>
      </c>
      <c r="T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SA101925</t>
        </is>
      </c>
      <c r="B1934" s="68" t="n">
        <v>45940</v>
      </c>
      <c r="C1934" s="69" t="n">
        <v>2025</v>
      </c>
      <c r="D1934" t="inlineStr">
        <is>
          <t>Oct</t>
        </is>
      </c>
      <c r="E1934" t="inlineStr">
        <is>
          <t>Middle East</t>
        </is>
      </c>
      <c r="F1934" t="inlineStr">
        <is>
          <t>Bahrain</t>
        </is>
      </c>
      <c r="G1934" t="inlineStr">
        <is>
          <t>Arab Light</t>
        </is>
      </c>
      <c r="H1934" t="inlineStr">
        <is>
          <t>Term contract</t>
        </is>
      </c>
      <c r="I1934" t="inlineStr">
        <is>
          <t>National oil company</t>
        </is>
      </c>
      <c r="J1934" t="inlineStr">
        <is>
          <t>Sara Rossi</t>
        </is>
      </c>
      <c r="K1934" s="70" t="n">
        <v>1864800</v>
      </c>
      <c r="L1934" s="71" t="n">
        <v>78.84999999999999</v>
      </c>
      <c r="M1934" s="71" t="n">
        <v>147039480</v>
      </c>
      <c r="N1934" s="71" t="n">
        <v>0</v>
      </c>
      <c r="O1934" s="71" t="n">
        <v>147039480</v>
      </c>
      <c r="P1934" s="71" t="n">
        <v>33548710.24</v>
      </c>
      <c r="Q1934" s="71" t="n">
        <v>113490769.76</v>
      </c>
      <c r="R1934" t="inlineStr">
        <is>
          <t>Crude</t>
        </is>
      </c>
      <c r="S1934" t="inlineStr">
        <is>
          <t>Yes</t>
        </is>
      </c>
      <c r="T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SA101926</t>
        </is>
      </c>
      <c r="B1935" s="68" t="n">
        <v>45940</v>
      </c>
      <c r="C1935" s="69" t="n">
        <v>2025</v>
      </c>
      <c r="D1935" t="inlineStr">
        <is>
          <t>Oct</t>
        </is>
      </c>
      <c r="E1935" t="inlineStr">
        <is>
          <t>Middle East</t>
        </is>
      </c>
      <c r="F1935" t="inlineStr">
        <is>
          <t>Saudi Arabia</t>
        </is>
      </c>
      <c r="G1935" t="inlineStr">
        <is>
          <t>Arab Light</t>
        </is>
      </c>
      <c r="H1935" t="inlineStr">
        <is>
          <t>Domestic</t>
        </is>
      </c>
      <c r="I1935" t="inlineStr">
        <is>
          <t>National oil company</t>
        </is>
      </c>
      <c r="J1935" t="inlineStr">
        <is>
          <t>Kofi Mensah</t>
        </is>
      </c>
      <c r="K1935" s="70" t="n">
        <v>667800</v>
      </c>
      <c r="L1935" s="71" t="n">
        <v>79.12</v>
      </c>
      <c r="M1935" s="71" t="n">
        <v>52836336</v>
      </c>
      <c r="N1935" s="71" t="n">
        <v>0</v>
      </c>
      <c r="O1935" s="71" t="n">
        <v>52836336</v>
      </c>
      <c r="P1935" s="71" t="n">
        <v>12096123.74</v>
      </c>
      <c r="Q1935" s="71" t="n">
        <v>40740212.26</v>
      </c>
      <c r="R1935" t="inlineStr">
        <is>
          <t>Crude</t>
        </is>
      </c>
      <c r="S1935" t="inlineStr">
        <is>
          <t>No</t>
        </is>
      </c>
      <c r="T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SA101927</t>
        </is>
      </c>
      <c r="B1936" s="68" t="n">
        <v>45940</v>
      </c>
      <c r="C1936" s="69" t="n">
        <v>2025</v>
      </c>
      <c r="D1936" t="inlineStr">
        <is>
          <t>Oct</t>
        </is>
      </c>
      <c r="E1936" t="inlineStr">
        <is>
          <t>Asia</t>
        </is>
      </c>
      <c r="F1936" t="inlineStr">
        <is>
          <t>China</t>
        </is>
      </c>
      <c r="G1936" t="inlineStr">
        <is>
          <t>Arab Heavy</t>
        </is>
      </c>
      <c r="H1936" t="inlineStr">
        <is>
          <t>Spot</t>
        </is>
      </c>
      <c r="I1936" t="inlineStr">
        <is>
          <t>National oil company</t>
        </is>
      </c>
      <c r="J1936" t="inlineStr">
        <is>
          <t>Arjun Mehta</t>
        </is>
      </c>
      <c r="K1936" s="70" t="n">
        <v>997500</v>
      </c>
      <c r="L1936" s="71" t="n">
        <v>79.12</v>
      </c>
      <c r="M1936" s="71" t="n">
        <v>78922200</v>
      </c>
      <c r="N1936" s="71" t="n">
        <v>1578444</v>
      </c>
      <c r="O1936" s="71" t="n">
        <v>77343756</v>
      </c>
      <c r="P1936" s="71" t="n">
        <v>17908855.88</v>
      </c>
      <c r="Q1936" s="71" t="n">
        <v>59434900.12</v>
      </c>
      <c r="R1936" t="inlineStr">
        <is>
          <t>Crude</t>
        </is>
      </c>
      <c r="S1936" t="inlineStr">
        <is>
          <t>Yes</t>
        </is>
      </c>
      <c r="T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SA101928</t>
        </is>
      </c>
      <c r="B1937" s="68" t="n">
        <v>45940</v>
      </c>
      <c r="C1937" s="69" t="n">
        <v>2025</v>
      </c>
      <c r="D1937" t="inlineStr">
        <is>
          <t>Oct</t>
        </is>
      </c>
      <c r="E1937" t="inlineStr">
        <is>
          <t>Asia</t>
        </is>
      </c>
      <c r="F1937" t="inlineStr">
        <is>
          <t>South Korea</t>
        </is>
      </c>
      <c r="G1937" t="inlineStr">
        <is>
          <t>Gasoline</t>
        </is>
      </c>
      <c r="H1937" t="inlineStr">
        <is>
          <t>Spot</t>
        </is>
      </c>
      <c r="I1937" t="inlineStr">
        <is>
          <t>Refiner</t>
        </is>
      </c>
      <c r="J1937" t="inlineStr">
        <is>
          <t>Olivia Brown</t>
        </is>
      </c>
      <c r="K1937" s="70" t="n">
        <v>181650</v>
      </c>
      <c r="L1937" s="71" t="n">
        <v>88.95</v>
      </c>
      <c r="M1937" s="71" t="n">
        <v>16157767.5</v>
      </c>
      <c r="N1937" s="71" t="n">
        <v>161577.68</v>
      </c>
      <c r="O1937" s="71" t="n">
        <v>15996189.82</v>
      </c>
      <c r="P1937" s="71" t="n">
        <v>12651364.12</v>
      </c>
      <c r="Q1937" s="71" t="n">
        <v>3344825.7</v>
      </c>
      <c r="R1937" t="inlineStr">
        <is>
          <t>Refined</t>
        </is>
      </c>
      <c r="S1937" t="inlineStr">
        <is>
          <t>Yes</t>
        </is>
      </c>
      <c r="T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SA101929</t>
        </is>
      </c>
      <c r="B1938" s="68" t="n">
        <v>45940</v>
      </c>
      <c r="C1938" s="69" t="n">
        <v>2025</v>
      </c>
      <c r="D1938" t="inlineStr">
        <is>
          <t>Oct</t>
        </is>
      </c>
      <c r="E1938" t="inlineStr">
        <is>
          <t>Asia</t>
        </is>
      </c>
      <c r="F1938" t="inlineStr">
        <is>
          <t>India</t>
        </is>
      </c>
      <c r="G1938" t="inlineStr">
        <is>
          <t>Arab Light</t>
        </is>
      </c>
      <c r="H1938" t="inlineStr">
        <is>
          <t>Term contract</t>
        </is>
      </c>
      <c r="I1938" t="inlineStr">
        <is>
          <t>Trader</t>
        </is>
      </c>
      <c r="J1938" t="inlineStr">
        <is>
          <t>Ravindra Patil</t>
        </is>
      </c>
      <c r="K1938" s="70" t="n">
        <v>654150</v>
      </c>
      <c r="L1938" s="71" t="n">
        <v>77.03</v>
      </c>
      <c r="M1938" s="71" t="n">
        <v>50389174.5</v>
      </c>
      <c r="N1938" s="71" t="n">
        <v>0</v>
      </c>
      <c r="O1938" s="71" t="n">
        <v>50389174.5</v>
      </c>
      <c r="P1938" s="71" t="n">
        <v>11444770.58</v>
      </c>
      <c r="Q1938" s="71" t="n">
        <v>38944403.92</v>
      </c>
      <c r="R1938" t="inlineStr">
        <is>
          <t>Crude</t>
        </is>
      </c>
      <c r="S1938" t="inlineStr">
        <is>
          <t>Yes</t>
        </is>
      </c>
      <c r="T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SA101930</t>
        </is>
      </c>
      <c r="B1939" s="68" t="n">
        <v>45941</v>
      </c>
      <c r="C1939" s="69" t="n">
        <v>2025</v>
      </c>
      <c r="D1939" t="inlineStr">
        <is>
          <t>Oct</t>
        </is>
      </c>
      <c r="E1939" t="inlineStr">
        <is>
          <t>Asia</t>
        </is>
      </c>
      <c r="F1939" t="inlineStr">
        <is>
          <t>South Korea</t>
        </is>
      </c>
      <c r="G1939" t="inlineStr">
        <is>
          <t>Arab Heavy</t>
        </is>
      </c>
      <c r="H1939" t="inlineStr">
        <is>
          <t>Spot</t>
        </is>
      </c>
      <c r="I1939" t="inlineStr">
        <is>
          <t>National oil company</t>
        </is>
      </c>
      <c r="J1939" t="inlineStr">
        <is>
          <t>Priya Nair</t>
        </is>
      </c>
      <c r="K1939" s="70" t="n">
        <v>491400</v>
      </c>
      <c r="L1939" s="71" t="n">
        <v>69.87</v>
      </c>
      <c r="M1939" s="71" t="n">
        <v>34334118</v>
      </c>
      <c r="N1939" s="71" t="n">
        <v>686682.36</v>
      </c>
      <c r="O1939" s="71" t="n">
        <v>33647435.64</v>
      </c>
      <c r="P1939" s="71" t="n">
        <v>8872727.380000001</v>
      </c>
      <c r="Q1939" s="71" t="n">
        <v>24774708.26</v>
      </c>
      <c r="R1939" t="inlineStr">
        <is>
          <t>Crude</t>
        </is>
      </c>
      <c r="S1939" t="inlineStr">
        <is>
          <t>Yes</t>
        </is>
      </c>
      <c r="T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SA101931</t>
        </is>
      </c>
      <c r="B1940" s="68" t="n">
        <v>45941</v>
      </c>
      <c r="C1940" s="69" t="n">
        <v>2025</v>
      </c>
      <c r="D1940" t="inlineStr">
        <is>
          <t>Oct</t>
        </is>
      </c>
      <c r="E1940" t="inlineStr">
        <is>
          <t>Asia</t>
        </is>
      </c>
      <c r="F1940" t="inlineStr">
        <is>
          <t>India</t>
        </is>
      </c>
      <c r="G1940" t="inlineStr">
        <is>
          <t>Arab Medium</t>
        </is>
      </c>
      <c r="H1940" t="inlineStr">
        <is>
          <t>Term contract</t>
        </is>
      </c>
      <c r="I1940" t="inlineStr">
        <is>
          <t>National oil company</t>
        </is>
      </c>
      <c r="J1940" t="inlineStr">
        <is>
          <t>Ravindra Patil</t>
        </is>
      </c>
      <c r="K1940" s="70" t="n">
        <v>1067850</v>
      </c>
      <c r="L1940" s="71" t="n">
        <v>76.33</v>
      </c>
      <c r="M1940" s="71" t="n">
        <v>81508990.5</v>
      </c>
      <c r="N1940" s="71" t="n">
        <v>0</v>
      </c>
      <c r="O1940" s="71" t="n">
        <v>81508990.5</v>
      </c>
      <c r="P1940" s="71" t="n">
        <v>19029035.98</v>
      </c>
      <c r="Q1940" s="71" t="n">
        <v>62479954.52</v>
      </c>
      <c r="R1940" t="inlineStr">
        <is>
          <t>Crude</t>
        </is>
      </c>
      <c r="S1940" t="inlineStr">
        <is>
          <t>Yes</t>
        </is>
      </c>
      <c r="T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SA101932</t>
        </is>
      </c>
      <c r="B1941" s="68" t="n">
        <v>45941</v>
      </c>
      <c r="C1941" s="69" t="n">
        <v>2025</v>
      </c>
      <c r="D1941" t="inlineStr">
        <is>
          <t>Oct</t>
        </is>
      </c>
      <c r="E1941" t="inlineStr">
        <is>
          <t>Asia</t>
        </is>
      </c>
      <c r="F1941" t="inlineStr">
        <is>
          <t>India</t>
        </is>
      </c>
      <c r="G1941" t="inlineStr">
        <is>
          <t>Arab Light</t>
        </is>
      </c>
      <c r="H1941" t="inlineStr">
        <is>
          <t>Term contract</t>
        </is>
      </c>
      <c r="I1941" t="inlineStr">
        <is>
          <t>National oil company</t>
        </is>
      </c>
      <c r="J1941" t="inlineStr">
        <is>
          <t>Liam O'Brien</t>
        </is>
      </c>
      <c r="K1941" s="70" t="n">
        <v>2020200</v>
      </c>
      <c r="L1941" s="71" t="n">
        <v>74.73999999999999</v>
      </c>
      <c r="M1941" s="71" t="n">
        <v>150989748</v>
      </c>
      <c r="N1941" s="71" t="n">
        <v>0</v>
      </c>
      <c r="O1941" s="71" t="n">
        <v>150989748</v>
      </c>
      <c r="P1941" s="71" t="n">
        <v>35713744.38</v>
      </c>
      <c r="Q1941" s="71" t="n">
        <v>115276003.62</v>
      </c>
      <c r="R1941" t="inlineStr">
        <is>
          <t>Crude</t>
        </is>
      </c>
      <c r="S1941" t="inlineStr">
        <is>
          <t>Yes</t>
        </is>
      </c>
      <c r="T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SA101933</t>
        </is>
      </c>
      <c r="B1942" s="68" t="n">
        <v>45941</v>
      </c>
      <c r="C1942" s="69" t="n">
        <v>2025</v>
      </c>
      <c r="D1942" t="inlineStr">
        <is>
          <t>Oct</t>
        </is>
      </c>
      <c r="E1942" t="inlineStr">
        <is>
          <t>Middle East</t>
        </is>
      </c>
      <c r="F1942" t="inlineStr">
        <is>
          <t>Saudi Arabia</t>
        </is>
      </c>
      <c r="G1942" t="inlineStr">
        <is>
          <t>Arab Heavy</t>
        </is>
      </c>
      <c r="H1942" t="inlineStr">
        <is>
          <t>Domestic</t>
        </is>
      </c>
      <c r="I1942" t="inlineStr">
        <is>
          <t>Refiner</t>
        </is>
      </c>
      <c r="J1942" t="inlineStr">
        <is>
          <t>Liam O'Brien</t>
        </is>
      </c>
      <c r="K1942" s="70" t="n">
        <v>1607550</v>
      </c>
      <c r="L1942" s="71" t="n">
        <v>74.73999999999999</v>
      </c>
      <c r="M1942" s="71" t="n">
        <v>120148287</v>
      </c>
      <c r="N1942" s="71" t="n">
        <v>2402965.74</v>
      </c>
      <c r="O1942" s="71" t="n">
        <v>117745321.26</v>
      </c>
      <c r="P1942" s="71" t="n">
        <v>29307257.45</v>
      </c>
      <c r="Q1942" s="71" t="n">
        <v>88438063.81</v>
      </c>
      <c r="R1942" t="inlineStr">
        <is>
          <t>Crude</t>
        </is>
      </c>
      <c r="S1942" t="inlineStr">
        <is>
          <t>No</t>
        </is>
      </c>
      <c r="T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SA101934</t>
        </is>
      </c>
      <c r="B1943" s="68" t="n">
        <v>45941</v>
      </c>
      <c r="C1943" s="69" t="n">
        <v>2025</v>
      </c>
      <c r="D1943" t="inlineStr">
        <is>
          <t>Oct</t>
        </is>
      </c>
      <c r="E1943" t="inlineStr">
        <is>
          <t>Middle East</t>
        </is>
      </c>
      <c r="F1943" t="inlineStr">
        <is>
          <t>Saudi Arabia</t>
        </is>
      </c>
      <c r="G1943" t="inlineStr">
        <is>
          <t>Arab Heavy</t>
        </is>
      </c>
      <c r="H1943" t="inlineStr">
        <is>
          <t>Domestic</t>
        </is>
      </c>
      <c r="I1943" t="inlineStr">
        <is>
          <t>National oil company</t>
        </is>
      </c>
      <c r="J1943" t="inlineStr">
        <is>
          <t>Carlos Silva</t>
        </is>
      </c>
      <c r="K1943" s="70" t="n">
        <v>1392300</v>
      </c>
      <c r="L1943" s="71" t="n">
        <v>71.09999999999999</v>
      </c>
      <c r="M1943" s="71" t="n">
        <v>98992530</v>
      </c>
      <c r="N1943" s="71" t="n">
        <v>0</v>
      </c>
      <c r="O1943" s="71" t="n">
        <v>98992530</v>
      </c>
      <c r="P1943" s="71" t="n">
        <v>24077803.4</v>
      </c>
      <c r="Q1943" s="71" t="n">
        <v>74914726.59999999</v>
      </c>
      <c r="R1943" t="inlineStr">
        <is>
          <t>Crude</t>
        </is>
      </c>
      <c r="S1943" t="inlineStr">
        <is>
          <t>No</t>
        </is>
      </c>
      <c r="T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SA101935</t>
        </is>
      </c>
      <c r="B1944" s="68" t="n">
        <v>45941</v>
      </c>
      <c r="C1944" s="69" t="n">
        <v>2025</v>
      </c>
      <c r="D1944" t="inlineStr">
        <is>
          <t>Oct</t>
        </is>
      </c>
      <c r="E1944" t="inlineStr">
        <is>
          <t>Asia</t>
        </is>
      </c>
      <c r="F1944" t="inlineStr">
        <is>
          <t>China</t>
        </is>
      </c>
      <c r="G1944" t="inlineStr">
        <is>
          <t>Gasoline</t>
        </is>
      </c>
      <c r="H1944" t="inlineStr">
        <is>
          <t>Term contract</t>
        </is>
      </c>
      <c r="I1944" t="inlineStr">
        <is>
          <t>National oil company</t>
        </is>
      </c>
      <c r="J1944" t="inlineStr">
        <is>
          <t>Wei Chen</t>
        </is>
      </c>
      <c r="K1944" s="70" t="n">
        <v>593250</v>
      </c>
      <c r="L1944" s="71" t="n">
        <v>102.93</v>
      </c>
      <c r="M1944" s="71" t="n">
        <v>61063222.5</v>
      </c>
      <c r="N1944" s="71" t="n">
        <v>610632.22</v>
      </c>
      <c r="O1944" s="71" t="n">
        <v>60452590.28</v>
      </c>
      <c r="P1944" s="71" t="n">
        <v>40454623.85</v>
      </c>
      <c r="Q1944" s="71" t="n">
        <v>19997966.43</v>
      </c>
      <c r="R1944" t="inlineStr">
        <is>
          <t>Refined</t>
        </is>
      </c>
      <c r="S1944" t="inlineStr">
        <is>
          <t>Yes</t>
        </is>
      </c>
      <c r="T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SA101936</t>
        </is>
      </c>
      <c r="B1945" s="68" t="n">
        <v>45941</v>
      </c>
      <c r="C1945" s="69" t="n">
        <v>2025</v>
      </c>
      <c r="D1945" t="inlineStr">
        <is>
          <t>Oct</t>
        </is>
      </c>
      <c r="E1945" t="inlineStr">
        <is>
          <t>Asia</t>
        </is>
      </c>
      <c r="F1945" t="inlineStr">
        <is>
          <t>South Korea</t>
        </is>
      </c>
      <c r="G1945" t="inlineStr">
        <is>
          <t>Arab Heavy</t>
        </is>
      </c>
      <c r="H1945" t="inlineStr">
        <is>
          <t>Term contract</t>
        </is>
      </c>
      <c r="I1945" t="inlineStr">
        <is>
          <t>Refiner</t>
        </is>
      </c>
      <c r="J1945" t="inlineStr">
        <is>
          <t>Ravindra Patil</t>
        </is>
      </c>
      <c r="K1945" s="70" t="n">
        <v>1816500</v>
      </c>
      <c r="L1945" s="71" t="n">
        <v>80.63</v>
      </c>
      <c r="M1945" s="71" t="n">
        <v>146464395</v>
      </c>
      <c r="N1945" s="71" t="n">
        <v>0</v>
      </c>
      <c r="O1945" s="71" t="n">
        <v>146464395</v>
      </c>
      <c r="P1945" s="71" t="n">
        <v>31478248.02</v>
      </c>
      <c r="Q1945" s="71" t="n">
        <v>114986146.98</v>
      </c>
      <c r="R1945" t="inlineStr">
        <is>
          <t>Crude</t>
        </is>
      </c>
      <c r="S1945" t="inlineStr">
        <is>
          <t>Yes</t>
        </is>
      </c>
      <c r="T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SA101937</t>
        </is>
      </c>
      <c r="B1946" s="68" t="n">
        <v>45942</v>
      </c>
      <c r="C1946" s="69" t="n">
        <v>2025</v>
      </c>
      <c r="D1946" t="inlineStr">
        <is>
          <t>Oct</t>
        </is>
      </c>
      <c r="E1946" t="inlineStr">
        <is>
          <t>Middle East</t>
        </is>
      </c>
      <c r="F1946" t="inlineStr">
        <is>
          <t>Saudi Arabia</t>
        </is>
      </c>
      <c r="G1946" t="inlineStr">
        <is>
          <t>Arab Light</t>
        </is>
      </c>
      <c r="H1946" t="inlineStr">
        <is>
          <t>Domestic</t>
        </is>
      </c>
      <c r="I1946" t="inlineStr">
        <is>
          <t>Refiner</t>
        </is>
      </c>
      <c r="J1946" t="inlineStr">
        <is>
          <t>Omar Haddad</t>
        </is>
      </c>
      <c r="K1946" s="70" t="n">
        <v>1355550</v>
      </c>
      <c r="L1946" s="71" t="n">
        <v>90.18000000000001</v>
      </c>
      <c r="M1946" s="71" t="n">
        <v>122243499</v>
      </c>
      <c r="N1946" s="71" t="n">
        <v>2444869.98</v>
      </c>
      <c r="O1946" s="71" t="n">
        <v>119798629.02</v>
      </c>
      <c r="P1946" s="71" t="n">
        <v>24371290.18</v>
      </c>
      <c r="Q1946" s="71" t="n">
        <v>95427338.84</v>
      </c>
      <c r="R1946" t="inlineStr">
        <is>
          <t>Crude</t>
        </is>
      </c>
      <c r="S1946" t="inlineStr">
        <is>
          <t>No</t>
        </is>
      </c>
      <c r="T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SA101938</t>
        </is>
      </c>
      <c r="B1947" s="68" t="n">
        <v>45942</v>
      </c>
      <c r="C1947" s="69" t="n">
        <v>2025</v>
      </c>
      <c r="D1947" t="inlineStr">
        <is>
          <t>Oct</t>
        </is>
      </c>
      <c r="E1947" t="inlineStr">
        <is>
          <t>North America</t>
        </is>
      </c>
      <c r="F1947" t="inlineStr">
        <is>
          <t>USA</t>
        </is>
      </c>
      <c r="G1947" t="inlineStr">
        <is>
          <t>Gasoline</t>
        </is>
      </c>
      <c r="H1947" t="inlineStr">
        <is>
          <t>Term contract</t>
        </is>
      </c>
      <c r="I1947" t="inlineStr">
        <is>
          <t>National oil company</t>
        </is>
      </c>
      <c r="J1947" t="inlineStr">
        <is>
          <t>Carlos Silva</t>
        </is>
      </c>
      <c r="K1947" s="70" t="n">
        <v>456750</v>
      </c>
      <c r="L1947" s="71" t="n">
        <v>85.65000000000001</v>
      </c>
      <c r="M1947" s="71" t="n">
        <v>39120637.5</v>
      </c>
      <c r="N1947" s="71" t="n">
        <v>0</v>
      </c>
      <c r="O1947" s="71" t="n">
        <v>39120637.5</v>
      </c>
      <c r="P1947" s="71" t="n">
        <v>32911913.97</v>
      </c>
      <c r="Q1947" s="71" t="n">
        <v>6208723.53</v>
      </c>
      <c r="R1947" t="inlineStr">
        <is>
          <t>Refined</t>
        </is>
      </c>
      <c r="S1947" t="inlineStr">
        <is>
          <t>Yes</t>
        </is>
      </c>
      <c r="T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SA101939</t>
        </is>
      </c>
      <c r="B1948" s="68" t="n">
        <v>45942</v>
      </c>
      <c r="C1948" s="69" t="n">
        <v>2025</v>
      </c>
      <c r="D1948" t="inlineStr">
        <is>
          <t>Oct</t>
        </is>
      </c>
      <c r="E1948" t="inlineStr">
        <is>
          <t>Asia</t>
        </is>
      </c>
      <c r="F1948" t="inlineStr">
        <is>
          <t>South Korea</t>
        </is>
      </c>
      <c r="G1948" t="inlineStr">
        <is>
          <t>Arab Heavy</t>
        </is>
      </c>
      <c r="H1948" t="inlineStr">
        <is>
          <t>Term contract</t>
        </is>
      </c>
      <c r="I1948" t="inlineStr">
        <is>
          <t>National oil company</t>
        </is>
      </c>
      <c r="J1948" t="inlineStr">
        <is>
          <t>Priya Nair</t>
        </is>
      </c>
      <c r="K1948" s="70" t="n">
        <v>410550</v>
      </c>
      <c r="L1948" s="71" t="n">
        <v>80.83</v>
      </c>
      <c r="M1948" s="71" t="n">
        <v>33184756.5</v>
      </c>
      <c r="N1948" s="71" t="n">
        <v>0</v>
      </c>
      <c r="O1948" s="71" t="n">
        <v>33184756.5</v>
      </c>
      <c r="P1948" s="71" t="n">
        <v>7244808.98</v>
      </c>
      <c r="Q1948" s="71" t="n">
        <v>25939947.52</v>
      </c>
      <c r="R1948" t="inlineStr">
        <is>
          <t>Crude</t>
        </is>
      </c>
      <c r="S1948" t="inlineStr">
        <is>
          <t>Yes</t>
        </is>
      </c>
      <c r="T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SA101940</t>
        </is>
      </c>
      <c r="B1949" s="68" t="n">
        <v>45942</v>
      </c>
      <c r="C1949" s="69" t="n">
        <v>2025</v>
      </c>
      <c r="D1949" t="inlineStr">
        <is>
          <t>Oct</t>
        </is>
      </c>
      <c r="E1949" t="inlineStr">
        <is>
          <t>Asia</t>
        </is>
      </c>
      <c r="F1949" t="inlineStr">
        <is>
          <t>South Korea</t>
        </is>
      </c>
      <c r="G1949" t="inlineStr">
        <is>
          <t>Diesel</t>
        </is>
      </c>
      <c r="H1949" t="inlineStr">
        <is>
          <t>Spot</t>
        </is>
      </c>
      <c r="I1949" t="inlineStr">
        <is>
          <t>National oil company</t>
        </is>
      </c>
      <c r="J1949" t="inlineStr">
        <is>
          <t>Priya Nair</t>
        </is>
      </c>
      <c r="K1949" s="70" t="n">
        <v>138600</v>
      </c>
      <c r="L1949" s="71" t="n">
        <v>98.51000000000001</v>
      </c>
      <c r="M1949" s="71" t="n">
        <v>13653486</v>
      </c>
      <c r="N1949" s="71" t="n">
        <v>136534.86</v>
      </c>
      <c r="O1949" s="71" t="n">
        <v>13516951.14</v>
      </c>
      <c r="P1949" s="71" t="n">
        <v>10144838.43</v>
      </c>
      <c r="Q1949" s="71" t="n">
        <v>3372112.71</v>
      </c>
      <c r="R1949" t="inlineStr">
        <is>
          <t>Refined</t>
        </is>
      </c>
      <c r="S1949" t="inlineStr">
        <is>
          <t>Yes</t>
        </is>
      </c>
      <c r="T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SA101941</t>
        </is>
      </c>
      <c r="B1950" s="68" t="n">
        <v>45943</v>
      </c>
      <c r="C1950" s="69" t="n">
        <v>2025</v>
      </c>
      <c r="D1950" t="inlineStr">
        <is>
          <t>Oct</t>
        </is>
      </c>
      <c r="E1950" t="inlineStr">
        <is>
          <t>North America</t>
        </is>
      </c>
      <c r="F1950" t="inlineStr">
        <is>
          <t>USA</t>
        </is>
      </c>
      <c r="G1950" t="inlineStr">
        <is>
          <t>Arab Medium</t>
        </is>
      </c>
      <c r="H1950" t="inlineStr">
        <is>
          <t>Term contract</t>
        </is>
      </c>
      <c r="I1950" t="inlineStr">
        <is>
          <t>Refiner</t>
        </is>
      </c>
      <c r="J1950" t="inlineStr">
        <is>
          <t>Kofi Mensah</t>
        </is>
      </c>
      <c r="K1950" s="70" t="n">
        <v>1806000</v>
      </c>
      <c r="L1950" s="71" t="n">
        <v>79.34999999999999</v>
      </c>
      <c r="M1950" s="71" t="n">
        <v>143306100</v>
      </c>
      <c r="N1950" s="71" t="n">
        <v>0</v>
      </c>
      <c r="O1950" s="71" t="n">
        <v>143306100</v>
      </c>
      <c r="P1950" s="71" t="n">
        <v>32696368.02</v>
      </c>
      <c r="Q1950" s="71" t="n">
        <v>110609731.98</v>
      </c>
      <c r="R1950" t="inlineStr">
        <is>
          <t>Crude</t>
        </is>
      </c>
      <c r="S1950" t="inlineStr">
        <is>
          <t>Yes</t>
        </is>
      </c>
      <c r="T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SA101942</t>
        </is>
      </c>
      <c r="B1951" s="68" t="n">
        <v>45943</v>
      </c>
      <c r="C1951" s="69" t="n">
        <v>2025</v>
      </c>
      <c r="D1951" t="inlineStr">
        <is>
          <t>Oct</t>
        </is>
      </c>
      <c r="E1951" t="inlineStr">
        <is>
          <t>Asia</t>
        </is>
      </c>
      <c r="F1951" t="inlineStr">
        <is>
          <t>Japan</t>
        </is>
      </c>
      <c r="G1951" t="inlineStr">
        <is>
          <t>Arab Medium</t>
        </is>
      </c>
      <c r="H1951" t="inlineStr">
        <is>
          <t>Term contract</t>
        </is>
      </c>
      <c r="I1951" t="inlineStr">
        <is>
          <t>Trader</t>
        </is>
      </c>
      <c r="J1951" t="inlineStr">
        <is>
          <t>Zoya Ahmed</t>
        </is>
      </c>
      <c r="K1951" s="70" t="n">
        <v>538650</v>
      </c>
      <c r="L1951" s="71" t="n">
        <v>78.25</v>
      </c>
      <c r="M1951" s="71" t="n">
        <v>42149362.5</v>
      </c>
      <c r="N1951" s="71" t="n">
        <v>0</v>
      </c>
      <c r="O1951" s="71" t="n">
        <v>42149362.5</v>
      </c>
      <c r="P1951" s="71" t="n">
        <v>9418514.32</v>
      </c>
      <c r="Q1951" s="71" t="n">
        <v>32730848.18</v>
      </c>
      <c r="R1951" t="inlineStr">
        <is>
          <t>Crude</t>
        </is>
      </c>
      <c r="S1951" t="inlineStr">
        <is>
          <t>Yes</t>
        </is>
      </c>
      <c r="T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SA101943</t>
        </is>
      </c>
      <c r="B1952" s="68" t="n">
        <v>45943</v>
      </c>
      <c r="C1952" s="69" t="n">
        <v>2025</v>
      </c>
      <c r="D1952" t="inlineStr">
        <is>
          <t>Oct</t>
        </is>
      </c>
      <c r="E1952" t="inlineStr">
        <is>
          <t>Europe</t>
        </is>
      </c>
      <c r="F1952" t="inlineStr">
        <is>
          <t>France</t>
        </is>
      </c>
      <c r="G1952" t="inlineStr">
        <is>
          <t>Diesel</t>
        </is>
      </c>
      <c r="H1952" t="inlineStr">
        <is>
          <t>Spot</t>
        </is>
      </c>
      <c r="I1952" t="inlineStr">
        <is>
          <t>National oil company</t>
        </is>
      </c>
      <c r="J1952" t="inlineStr">
        <is>
          <t>Aisha Bello</t>
        </is>
      </c>
      <c r="K1952" s="70" t="n">
        <v>553350</v>
      </c>
      <c r="L1952" s="71" t="n">
        <v>98.90000000000001</v>
      </c>
      <c r="M1952" s="71" t="n">
        <v>54726315</v>
      </c>
      <c r="N1952" s="71" t="n">
        <v>547263.15</v>
      </c>
      <c r="O1952" s="71" t="n">
        <v>54179051.85</v>
      </c>
      <c r="P1952" s="71" t="n">
        <v>39725461.34</v>
      </c>
      <c r="Q1952" s="71" t="n">
        <v>14453590.51</v>
      </c>
      <c r="R1952" t="inlineStr">
        <is>
          <t>Refined</t>
        </is>
      </c>
      <c r="S1952" t="inlineStr">
        <is>
          <t>Yes</t>
        </is>
      </c>
      <c r="T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SA101944</t>
        </is>
      </c>
      <c r="B1953" s="68" t="n">
        <v>45943</v>
      </c>
      <c r="C1953" s="69" t="n">
        <v>2025</v>
      </c>
      <c r="D1953" t="inlineStr">
        <is>
          <t>Oct</t>
        </is>
      </c>
      <c r="E1953" t="inlineStr">
        <is>
          <t>Middle East</t>
        </is>
      </c>
      <c r="F1953" t="inlineStr">
        <is>
          <t>Bahrain</t>
        </is>
      </c>
      <c r="G1953" t="inlineStr">
        <is>
          <t>Arab Medium</t>
        </is>
      </c>
      <c r="H1953" t="inlineStr">
        <is>
          <t>Term contract</t>
        </is>
      </c>
      <c r="I1953" t="inlineStr">
        <is>
          <t>Refiner</t>
        </is>
      </c>
      <c r="J1953" t="inlineStr">
        <is>
          <t>Ravindra Patil</t>
        </is>
      </c>
      <c r="K1953" s="70" t="n">
        <v>391650</v>
      </c>
      <c r="L1953" s="71" t="n">
        <v>81.15000000000001</v>
      </c>
      <c r="M1953" s="71" t="n">
        <v>31782397.5</v>
      </c>
      <c r="N1953" s="71" t="n">
        <v>635647.95</v>
      </c>
      <c r="O1953" s="71" t="n">
        <v>31146749.55</v>
      </c>
      <c r="P1953" s="71" t="n">
        <v>7067211.68</v>
      </c>
      <c r="Q1953" s="71" t="n">
        <v>24079537.87</v>
      </c>
      <c r="R1953" t="inlineStr">
        <is>
          <t>Crude</t>
        </is>
      </c>
      <c r="S1953" t="inlineStr">
        <is>
          <t>Yes</t>
        </is>
      </c>
      <c r="T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SA101945</t>
        </is>
      </c>
      <c r="B1954" s="68" t="n">
        <v>45943</v>
      </c>
      <c r="C1954" s="69" t="n">
        <v>2025</v>
      </c>
      <c r="D1954" t="inlineStr">
        <is>
          <t>Oct</t>
        </is>
      </c>
      <c r="E1954" t="inlineStr">
        <is>
          <t>Europe</t>
        </is>
      </c>
      <c r="F1954" t="inlineStr">
        <is>
          <t>France</t>
        </is>
      </c>
      <c r="G1954" t="inlineStr">
        <is>
          <t>Gasoline</t>
        </is>
      </c>
      <c r="H1954" t="inlineStr">
        <is>
          <t>Term contract</t>
        </is>
      </c>
      <c r="I1954" t="inlineStr">
        <is>
          <t>National oil company</t>
        </is>
      </c>
      <c r="J1954" t="inlineStr">
        <is>
          <t>Aisha Bello</t>
        </is>
      </c>
      <c r="K1954" s="70" t="n">
        <v>129150</v>
      </c>
      <c r="L1954" s="71" t="n">
        <v>98.7</v>
      </c>
      <c r="M1954" s="71" t="n">
        <v>12747105</v>
      </c>
      <c r="N1954" s="71" t="n">
        <v>127471.05</v>
      </c>
      <c r="O1954" s="71" t="n">
        <v>12619633.95</v>
      </c>
      <c r="P1954" s="71" t="n">
        <v>9000073.779999999</v>
      </c>
      <c r="Q1954" s="71" t="n">
        <v>3619560.17</v>
      </c>
      <c r="R1954" t="inlineStr">
        <is>
          <t>Refined</t>
        </is>
      </c>
      <c r="S1954" t="inlineStr">
        <is>
          <t>Yes</t>
        </is>
      </c>
      <c r="T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SA101946</t>
        </is>
      </c>
      <c r="B1955" s="68" t="n">
        <v>45944</v>
      </c>
      <c r="C1955" s="69" t="n">
        <v>2025</v>
      </c>
      <c r="D1955" t="inlineStr">
        <is>
          <t>Oct</t>
        </is>
      </c>
      <c r="E1955" t="inlineStr">
        <is>
          <t>Europe</t>
        </is>
      </c>
      <c r="F1955" t="inlineStr">
        <is>
          <t>Netherlands</t>
        </is>
      </c>
      <c r="G1955" t="inlineStr">
        <is>
          <t>Arab Heavy</t>
        </is>
      </c>
      <c r="H1955" t="inlineStr">
        <is>
          <t>Spot</t>
        </is>
      </c>
      <c r="I1955" t="inlineStr">
        <is>
          <t>Trader</t>
        </is>
      </c>
      <c r="J1955" t="inlineStr">
        <is>
          <t>Hiroshi Tanaka</t>
        </is>
      </c>
      <c r="K1955" s="70" t="n">
        <v>958650</v>
      </c>
      <c r="L1955" s="71" t="n">
        <v>80.79000000000001</v>
      </c>
      <c r="M1955" s="71" t="n">
        <v>77449333.5</v>
      </c>
      <c r="N1955" s="71" t="n">
        <v>0</v>
      </c>
      <c r="O1955" s="71" t="n">
        <v>77449333.5</v>
      </c>
      <c r="P1955" s="71" t="n">
        <v>17522810.93</v>
      </c>
      <c r="Q1955" s="71" t="n">
        <v>59926522.57</v>
      </c>
      <c r="R1955" t="inlineStr">
        <is>
          <t>Crude</t>
        </is>
      </c>
      <c r="S1955" t="inlineStr">
        <is>
          <t>Yes</t>
        </is>
      </c>
      <c r="T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SA101947</t>
        </is>
      </c>
      <c r="B1956" s="68" t="n">
        <v>45944</v>
      </c>
      <c r="C1956" s="69" t="n">
        <v>2025</v>
      </c>
      <c r="D1956" t="inlineStr">
        <is>
          <t>Oct</t>
        </is>
      </c>
      <c r="E1956" t="inlineStr">
        <is>
          <t>Asia</t>
        </is>
      </c>
      <c r="F1956" t="inlineStr">
        <is>
          <t>India</t>
        </is>
      </c>
      <c r="G1956" t="inlineStr">
        <is>
          <t>Arab Heavy</t>
        </is>
      </c>
      <c r="H1956" t="inlineStr">
        <is>
          <t>Spot</t>
        </is>
      </c>
      <c r="I1956" t="inlineStr">
        <is>
          <t>Refiner</t>
        </is>
      </c>
      <c r="J1956" t="inlineStr">
        <is>
          <t>Omar Haddad</t>
        </is>
      </c>
      <c r="K1956" s="70" t="n">
        <v>1660050</v>
      </c>
      <c r="L1956" s="71" t="n">
        <v>84.39</v>
      </c>
      <c r="M1956" s="71" t="n">
        <v>140091619.5</v>
      </c>
      <c r="N1956" s="71" t="n">
        <v>0</v>
      </c>
      <c r="O1956" s="71" t="n">
        <v>140091619.5</v>
      </c>
      <c r="P1956" s="71" t="n">
        <v>28707100.44</v>
      </c>
      <c r="Q1956" s="71" t="n">
        <v>111384519.06</v>
      </c>
      <c r="R1956" t="inlineStr">
        <is>
          <t>Crude</t>
        </is>
      </c>
      <c r="S1956" t="inlineStr">
        <is>
          <t>Yes</t>
        </is>
      </c>
      <c r="T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SA101948</t>
        </is>
      </c>
      <c r="B1957" s="68" t="n">
        <v>45944</v>
      </c>
      <c r="C1957" s="69" t="n">
        <v>2025</v>
      </c>
      <c r="D1957" t="inlineStr">
        <is>
          <t>Oct</t>
        </is>
      </c>
      <c r="E1957" t="inlineStr">
        <is>
          <t>Europe</t>
        </is>
      </c>
      <c r="F1957" t="inlineStr">
        <is>
          <t>Netherlands</t>
        </is>
      </c>
      <c r="G1957" t="inlineStr">
        <is>
          <t>Diesel</t>
        </is>
      </c>
      <c r="H1957" t="inlineStr">
        <is>
          <t>Term contract</t>
        </is>
      </c>
      <c r="I1957" t="inlineStr">
        <is>
          <t>Refiner</t>
        </is>
      </c>
      <c r="J1957" t="inlineStr">
        <is>
          <t>Ravindra Patil</t>
        </is>
      </c>
      <c r="K1957" s="70" t="n">
        <v>261450</v>
      </c>
      <c r="L1957" s="71" t="n">
        <v>93.94</v>
      </c>
      <c r="M1957" s="71" t="n">
        <v>24560613</v>
      </c>
      <c r="N1957" s="71" t="n">
        <v>0</v>
      </c>
      <c r="O1957" s="71" t="n">
        <v>24560613</v>
      </c>
      <c r="P1957" s="71" t="n">
        <v>18614362.5</v>
      </c>
      <c r="Q1957" s="71" t="n">
        <v>5946250.5</v>
      </c>
      <c r="R1957" t="inlineStr">
        <is>
          <t>Refined</t>
        </is>
      </c>
      <c r="S1957" t="inlineStr">
        <is>
          <t>Yes</t>
        </is>
      </c>
      <c r="T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SA101949</t>
        </is>
      </c>
      <c r="B1958" s="68" t="n">
        <v>45944</v>
      </c>
      <c r="C1958" s="69" t="n">
        <v>2025</v>
      </c>
      <c r="D1958" t="inlineStr">
        <is>
          <t>Oct</t>
        </is>
      </c>
      <c r="E1958" t="inlineStr">
        <is>
          <t>Asia</t>
        </is>
      </c>
      <c r="F1958" t="inlineStr">
        <is>
          <t>India</t>
        </is>
      </c>
      <c r="G1958" t="inlineStr">
        <is>
          <t>Arab Light</t>
        </is>
      </c>
      <c r="H1958" t="inlineStr">
        <is>
          <t>Term contract</t>
        </is>
      </c>
      <c r="I1958" t="inlineStr">
        <is>
          <t>Trader</t>
        </is>
      </c>
      <c r="J1958" t="inlineStr">
        <is>
          <t>Olivia Brown</t>
        </is>
      </c>
      <c r="K1958" s="70" t="n">
        <v>1090950</v>
      </c>
      <c r="L1958" s="71" t="n">
        <v>84.28</v>
      </c>
      <c r="M1958" s="71" t="n">
        <v>91945266</v>
      </c>
      <c r="N1958" s="71" t="n">
        <v>919452.66</v>
      </c>
      <c r="O1958" s="71" t="n">
        <v>91025813.34</v>
      </c>
      <c r="P1958" s="71" t="n">
        <v>19890321.8</v>
      </c>
      <c r="Q1958" s="71" t="n">
        <v>71135491.54000001</v>
      </c>
      <c r="R1958" t="inlineStr">
        <is>
          <t>Crude</t>
        </is>
      </c>
      <c r="S1958" t="inlineStr">
        <is>
          <t>Yes</t>
        </is>
      </c>
      <c r="T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SA101950</t>
        </is>
      </c>
      <c r="B1959" s="68" t="n">
        <v>45944</v>
      </c>
      <c r="C1959" s="69" t="n">
        <v>2025</v>
      </c>
      <c r="D1959" t="inlineStr">
        <is>
          <t>Oct</t>
        </is>
      </c>
      <c r="E1959" t="inlineStr">
        <is>
          <t>Middle East</t>
        </is>
      </c>
      <c r="F1959" t="inlineStr">
        <is>
          <t>Saudi Arabia</t>
        </is>
      </c>
      <c r="G1959" t="inlineStr">
        <is>
          <t>Gasoline</t>
        </is>
      </c>
      <c r="H1959" t="inlineStr">
        <is>
          <t>Domestic</t>
        </is>
      </c>
      <c r="I1959" t="inlineStr">
        <is>
          <t>Trader</t>
        </is>
      </c>
      <c r="J1959" t="inlineStr">
        <is>
          <t>Amir Khan</t>
        </is>
      </c>
      <c r="K1959" s="70" t="n">
        <v>591150</v>
      </c>
      <c r="L1959" s="71" t="n">
        <v>89.22</v>
      </c>
      <c r="M1959" s="71" t="n">
        <v>52742403</v>
      </c>
      <c r="N1959" s="71" t="n">
        <v>527424.03</v>
      </c>
      <c r="O1959" s="71" t="n">
        <v>52214978.97</v>
      </c>
      <c r="P1959" s="71" t="n">
        <v>40751674.55</v>
      </c>
      <c r="Q1959" s="71" t="n">
        <v>11463304.42</v>
      </c>
      <c r="R1959" t="inlineStr">
        <is>
          <t>Refined</t>
        </is>
      </c>
      <c r="S1959" t="inlineStr">
        <is>
          <t>No</t>
        </is>
      </c>
      <c r="T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SA101951</t>
        </is>
      </c>
      <c r="B1960" s="68" t="n">
        <v>45944</v>
      </c>
      <c r="C1960" s="69" t="n">
        <v>2025</v>
      </c>
      <c r="D1960" t="inlineStr">
        <is>
          <t>Oct</t>
        </is>
      </c>
      <c r="E1960" t="inlineStr">
        <is>
          <t>Asia</t>
        </is>
      </c>
      <c r="F1960" t="inlineStr">
        <is>
          <t>India</t>
        </is>
      </c>
      <c r="G1960" t="inlineStr">
        <is>
          <t>Gasoline</t>
        </is>
      </c>
      <c r="H1960" t="inlineStr">
        <is>
          <t>Term contract</t>
        </is>
      </c>
      <c r="I1960" t="inlineStr">
        <is>
          <t>Refiner</t>
        </is>
      </c>
      <c r="J1960" t="inlineStr">
        <is>
          <t>Zoya Ahmed</t>
        </is>
      </c>
      <c r="K1960" s="70" t="n">
        <v>505050</v>
      </c>
      <c r="L1960" s="71" t="n">
        <v>100.47</v>
      </c>
      <c r="M1960" s="71" t="n">
        <v>50742373.5</v>
      </c>
      <c r="N1960" s="71" t="n">
        <v>507423.73</v>
      </c>
      <c r="O1960" s="71" t="n">
        <v>50234949.77</v>
      </c>
      <c r="P1960" s="71" t="n">
        <v>35295763.78</v>
      </c>
      <c r="Q1960" s="71" t="n">
        <v>14939185.99</v>
      </c>
      <c r="R1960" t="inlineStr">
        <is>
          <t>Refined</t>
        </is>
      </c>
      <c r="S1960" t="inlineStr">
        <is>
          <t>Yes</t>
        </is>
      </c>
      <c r="T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SA101952</t>
        </is>
      </c>
      <c r="B1961" s="68" t="n">
        <v>45944</v>
      </c>
      <c r="C1961" s="69" t="n">
        <v>2025</v>
      </c>
      <c r="D1961" t="inlineStr">
        <is>
          <t>Oct</t>
        </is>
      </c>
      <c r="E1961" t="inlineStr">
        <is>
          <t>Asia</t>
        </is>
      </c>
      <c r="F1961" t="inlineStr">
        <is>
          <t>South Korea</t>
        </is>
      </c>
      <c r="G1961" t="inlineStr">
        <is>
          <t>Arab Light</t>
        </is>
      </c>
      <c r="H1961" t="inlineStr">
        <is>
          <t>Term contract</t>
        </is>
      </c>
      <c r="I1961" t="inlineStr">
        <is>
          <t>Refiner</t>
        </is>
      </c>
      <c r="J1961" t="inlineStr">
        <is>
          <t>Lucas Martin</t>
        </is>
      </c>
      <c r="K1961" s="70" t="n">
        <v>2030700</v>
      </c>
      <c r="L1961" s="71" t="n">
        <v>83.53</v>
      </c>
      <c r="M1961" s="71" t="n">
        <v>169624371</v>
      </c>
      <c r="N1961" s="71" t="n">
        <v>0</v>
      </c>
      <c r="O1961" s="71" t="n">
        <v>169624371</v>
      </c>
      <c r="P1961" s="71" t="n">
        <v>35486076.17</v>
      </c>
      <c r="Q1961" s="71" t="n">
        <v>134138294.83</v>
      </c>
      <c r="R1961" t="inlineStr">
        <is>
          <t>Crude</t>
        </is>
      </c>
      <c r="S1961" t="inlineStr">
        <is>
          <t>Yes</t>
        </is>
      </c>
      <c r="T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SA101953</t>
        </is>
      </c>
      <c r="B1962" s="68" t="n">
        <v>45944</v>
      </c>
      <c r="C1962" s="69" t="n">
        <v>2025</v>
      </c>
      <c r="D1962" t="inlineStr">
        <is>
          <t>Oct</t>
        </is>
      </c>
      <c r="E1962" t="inlineStr">
        <is>
          <t>North America</t>
        </is>
      </c>
      <c r="F1962" t="inlineStr">
        <is>
          <t>USA</t>
        </is>
      </c>
      <c r="G1962" t="inlineStr">
        <is>
          <t>Arab Medium</t>
        </is>
      </c>
      <c r="H1962" t="inlineStr">
        <is>
          <t>Term contract</t>
        </is>
      </c>
      <c r="I1962" t="inlineStr">
        <is>
          <t>National oil company</t>
        </is>
      </c>
      <c r="J1962" t="inlineStr">
        <is>
          <t>Hiroshi Tanaka</t>
        </is>
      </c>
      <c r="K1962" s="70" t="n">
        <v>585900</v>
      </c>
      <c r="L1962" s="71" t="n">
        <v>81.68000000000001</v>
      </c>
      <c r="M1962" s="71" t="n">
        <v>47856312</v>
      </c>
      <c r="N1962" s="71" t="n">
        <v>478563.12</v>
      </c>
      <c r="O1962" s="71" t="n">
        <v>47377748.88</v>
      </c>
      <c r="P1962" s="71" t="n">
        <v>10330985.02</v>
      </c>
      <c r="Q1962" s="71" t="n">
        <v>37046763.86</v>
      </c>
      <c r="R1962" t="inlineStr">
        <is>
          <t>Crude</t>
        </is>
      </c>
      <c r="S1962" t="inlineStr">
        <is>
          <t>Yes</t>
        </is>
      </c>
      <c r="T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SA101954</t>
        </is>
      </c>
      <c r="B1963" s="68" t="n">
        <v>45944</v>
      </c>
      <c r="C1963" s="69" t="n">
        <v>2025</v>
      </c>
      <c r="D1963" t="inlineStr">
        <is>
          <t>Oct</t>
        </is>
      </c>
      <c r="E1963" t="inlineStr">
        <is>
          <t>Asia</t>
        </is>
      </c>
      <c r="F1963" t="inlineStr">
        <is>
          <t>South Korea</t>
        </is>
      </c>
      <c r="G1963" t="inlineStr">
        <is>
          <t>Diesel</t>
        </is>
      </c>
      <c r="H1963" t="inlineStr">
        <is>
          <t>Term contract</t>
        </is>
      </c>
      <c r="I1963" t="inlineStr">
        <is>
          <t>Refiner</t>
        </is>
      </c>
      <c r="J1963" t="inlineStr">
        <is>
          <t>Yuki Sato</t>
        </is>
      </c>
      <c r="K1963" s="70" t="n">
        <v>248850</v>
      </c>
      <c r="L1963" s="71" t="n">
        <v>103.74</v>
      </c>
      <c r="M1963" s="71" t="n">
        <v>25815699</v>
      </c>
      <c r="N1963" s="71" t="n">
        <v>0</v>
      </c>
      <c r="O1963" s="71" t="n">
        <v>25815699</v>
      </c>
      <c r="P1963" s="71" t="n">
        <v>18055279.06</v>
      </c>
      <c r="Q1963" s="71" t="n">
        <v>7760419.94</v>
      </c>
      <c r="R1963" t="inlineStr">
        <is>
          <t>Refined</t>
        </is>
      </c>
      <c r="S1963" t="inlineStr">
        <is>
          <t>Yes</t>
        </is>
      </c>
      <c r="T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SA101955</t>
        </is>
      </c>
      <c r="B1964" s="68" t="n">
        <v>45944</v>
      </c>
      <c r="C1964" s="69" t="n">
        <v>2025</v>
      </c>
      <c r="D1964" t="inlineStr">
        <is>
          <t>Oct</t>
        </is>
      </c>
      <c r="E1964" t="inlineStr">
        <is>
          <t>Asia</t>
        </is>
      </c>
      <c r="F1964" t="inlineStr">
        <is>
          <t>India</t>
        </is>
      </c>
      <c r="G1964" t="inlineStr">
        <is>
          <t>Arab Light</t>
        </is>
      </c>
      <c r="H1964" t="inlineStr">
        <is>
          <t>Term contract</t>
        </is>
      </c>
      <c r="I1964" t="inlineStr">
        <is>
          <t>Refiner</t>
        </is>
      </c>
      <c r="J1964" t="inlineStr">
        <is>
          <t>Omar Haddad</t>
        </is>
      </c>
      <c r="K1964" s="70" t="n">
        <v>1381800</v>
      </c>
      <c r="L1964" s="71" t="n">
        <v>82.51000000000001</v>
      </c>
      <c r="M1964" s="71" t="n">
        <v>114012318</v>
      </c>
      <c r="N1964" s="71" t="n">
        <v>0</v>
      </c>
      <c r="O1964" s="71" t="n">
        <v>114012318</v>
      </c>
      <c r="P1964" s="71" t="n">
        <v>24934650.77</v>
      </c>
      <c r="Q1964" s="71" t="n">
        <v>89077667.23</v>
      </c>
      <c r="R1964" t="inlineStr">
        <is>
          <t>Crude</t>
        </is>
      </c>
      <c r="S1964" t="inlineStr">
        <is>
          <t>Yes</t>
        </is>
      </c>
      <c r="T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SA101956</t>
        </is>
      </c>
      <c r="B1965" s="68" t="n">
        <v>45945</v>
      </c>
      <c r="C1965" s="69" t="n">
        <v>2025</v>
      </c>
      <c r="D1965" t="inlineStr">
        <is>
          <t>Oct</t>
        </is>
      </c>
      <c r="E1965" t="inlineStr">
        <is>
          <t>Middle East</t>
        </is>
      </c>
      <c r="F1965" t="inlineStr">
        <is>
          <t>Bahrain</t>
        </is>
      </c>
      <c r="G1965" t="inlineStr">
        <is>
          <t>Arab Heavy</t>
        </is>
      </c>
      <c r="H1965" t="inlineStr">
        <is>
          <t>Term contract</t>
        </is>
      </c>
      <c r="I1965" t="inlineStr">
        <is>
          <t>National oil company</t>
        </is>
      </c>
      <c r="J1965" t="inlineStr">
        <is>
          <t>Ana Costa</t>
        </is>
      </c>
      <c r="K1965" s="70" t="n">
        <v>868350</v>
      </c>
      <c r="L1965" s="71" t="n">
        <v>72.23999999999999</v>
      </c>
      <c r="M1965" s="71" t="n">
        <v>62729604</v>
      </c>
      <c r="N1965" s="71" t="n">
        <v>0</v>
      </c>
      <c r="O1965" s="71" t="n">
        <v>62729604</v>
      </c>
      <c r="P1965" s="71" t="n">
        <v>15394180.11</v>
      </c>
      <c r="Q1965" s="71" t="n">
        <v>47335423.89</v>
      </c>
      <c r="R1965" t="inlineStr">
        <is>
          <t>Crude</t>
        </is>
      </c>
      <c r="S1965" t="inlineStr">
        <is>
          <t>Yes</t>
        </is>
      </c>
      <c r="T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SA101957</t>
        </is>
      </c>
      <c r="B1966" s="68" t="n">
        <v>45945</v>
      </c>
      <c r="C1966" s="69" t="n">
        <v>2025</v>
      </c>
      <c r="D1966" t="inlineStr">
        <is>
          <t>Oct</t>
        </is>
      </c>
      <c r="E1966" t="inlineStr">
        <is>
          <t>Europe</t>
        </is>
      </c>
      <c r="F1966" t="inlineStr">
        <is>
          <t>Netherlands</t>
        </is>
      </c>
      <c r="G1966" t="inlineStr">
        <is>
          <t>Diesel</t>
        </is>
      </c>
      <c r="H1966" t="inlineStr">
        <is>
          <t>Term contract</t>
        </is>
      </c>
      <c r="I1966" t="inlineStr">
        <is>
          <t>National oil company</t>
        </is>
      </c>
      <c r="J1966" t="inlineStr">
        <is>
          <t>Hiroshi Tanaka</t>
        </is>
      </c>
      <c r="K1966" s="70" t="n">
        <v>308700</v>
      </c>
      <c r="L1966" s="71" t="n">
        <v>105.47</v>
      </c>
      <c r="M1966" s="71" t="n">
        <v>32558589</v>
      </c>
      <c r="N1966" s="71" t="n">
        <v>0</v>
      </c>
      <c r="O1966" s="71" t="n">
        <v>32558589</v>
      </c>
      <c r="P1966" s="71" t="n">
        <v>21670967.23</v>
      </c>
      <c r="Q1966" s="71" t="n">
        <v>10887621.77</v>
      </c>
      <c r="R1966" t="inlineStr">
        <is>
          <t>Refined</t>
        </is>
      </c>
      <c r="S1966" t="inlineStr">
        <is>
          <t>Yes</t>
        </is>
      </c>
      <c r="T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SA101958</t>
        </is>
      </c>
      <c r="B1967" s="68" t="n">
        <v>45945</v>
      </c>
      <c r="C1967" s="69" t="n">
        <v>2025</v>
      </c>
      <c r="D1967" t="inlineStr">
        <is>
          <t>Oct</t>
        </is>
      </c>
      <c r="E1967" t="inlineStr">
        <is>
          <t>North America</t>
        </is>
      </c>
      <c r="F1967" t="inlineStr">
        <is>
          <t>USA</t>
        </is>
      </c>
      <c r="G1967" t="inlineStr">
        <is>
          <t>Arab Light</t>
        </is>
      </c>
      <c r="H1967" t="inlineStr">
        <is>
          <t>Term contract</t>
        </is>
      </c>
      <c r="I1967" t="inlineStr">
        <is>
          <t>National oil company</t>
        </is>
      </c>
      <c r="J1967" t="inlineStr">
        <is>
          <t>Olivia Brown</t>
        </is>
      </c>
      <c r="K1967" s="70" t="n">
        <v>1317750</v>
      </c>
      <c r="L1967" s="71" t="n">
        <v>87.58</v>
      </c>
      <c r="M1967" s="71" t="n">
        <v>115408545</v>
      </c>
      <c r="N1967" s="71" t="n">
        <v>2308170.9</v>
      </c>
      <c r="O1967" s="71" t="n">
        <v>113100374.1</v>
      </c>
      <c r="P1967" s="71" t="n">
        <v>23145013.81</v>
      </c>
      <c r="Q1967" s="71" t="n">
        <v>89955360.29000001</v>
      </c>
      <c r="R1967" t="inlineStr">
        <is>
          <t>Crude</t>
        </is>
      </c>
      <c r="S1967" t="inlineStr">
        <is>
          <t>Yes</t>
        </is>
      </c>
      <c r="T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SA101959</t>
        </is>
      </c>
      <c r="B1968" s="68" t="n">
        <v>45945</v>
      </c>
      <c r="C1968" s="69" t="n">
        <v>2025</v>
      </c>
      <c r="D1968" t="inlineStr">
        <is>
          <t>Oct</t>
        </is>
      </c>
      <c r="E1968" t="inlineStr">
        <is>
          <t>Europe</t>
        </is>
      </c>
      <c r="F1968" t="inlineStr">
        <is>
          <t>Italy</t>
        </is>
      </c>
      <c r="G1968" t="inlineStr">
        <is>
          <t>Arab Heavy</t>
        </is>
      </c>
      <c r="H1968" t="inlineStr">
        <is>
          <t>Term contract</t>
        </is>
      </c>
      <c r="I1968" t="inlineStr">
        <is>
          <t>Refiner</t>
        </is>
      </c>
      <c r="J1968" t="inlineStr">
        <is>
          <t>Amir Khan</t>
        </is>
      </c>
      <c r="K1968" s="70" t="n">
        <v>648900</v>
      </c>
      <c r="L1968" s="71" t="n">
        <v>77.04000000000001</v>
      </c>
      <c r="M1968" s="71" t="n">
        <v>49991256</v>
      </c>
      <c r="N1968" s="71" t="n">
        <v>499912.56</v>
      </c>
      <c r="O1968" s="71" t="n">
        <v>49491343.44</v>
      </c>
      <c r="P1968" s="71" t="n">
        <v>11667238.62</v>
      </c>
      <c r="Q1968" s="71" t="n">
        <v>37824104.82</v>
      </c>
      <c r="R1968" t="inlineStr">
        <is>
          <t>Crude</t>
        </is>
      </c>
      <c r="S1968" t="inlineStr">
        <is>
          <t>Yes</t>
        </is>
      </c>
      <c r="T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SA101960</t>
        </is>
      </c>
      <c r="B1969" s="68" t="n">
        <v>45945</v>
      </c>
      <c r="C1969" s="69" t="n">
        <v>2025</v>
      </c>
      <c r="D1969" t="inlineStr">
        <is>
          <t>Oct</t>
        </is>
      </c>
      <c r="E1969" t="inlineStr">
        <is>
          <t>Asia</t>
        </is>
      </c>
      <c r="F1969" t="inlineStr">
        <is>
          <t>India</t>
        </is>
      </c>
      <c r="G1969" t="inlineStr">
        <is>
          <t>Arab Light</t>
        </is>
      </c>
      <c r="H1969" t="inlineStr">
        <is>
          <t>Term contract</t>
        </is>
      </c>
      <c r="I1969" t="inlineStr">
        <is>
          <t>Trader</t>
        </is>
      </c>
      <c r="J1969" t="inlineStr">
        <is>
          <t>Amir Khan</t>
        </is>
      </c>
      <c r="K1969" s="70" t="n">
        <v>483000</v>
      </c>
      <c r="L1969" s="71" t="n">
        <v>90.04000000000001</v>
      </c>
      <c r="M1969" s="71" t="n">
        <v>43489320</v>
      </c>
      <c r="N1969" s="71" t="n">
        <v>869786.4</v>
      </c>
      <c r="O1969" s="71" t="n">
        <v>42619533.6</v>
      </c>
      <c r="P1969" s="71" t="n">
        <v>8952977.52</v>
      </c>
      <c r="Q1969" s="71" t="n">
        <v>33666556.08</v>
      </c>
      <c r="R1969" t="inlineStr">
        <is>
          <t>Crude</t>
        </is>
      </c>
      <c r="S1969" t="inlineStr">
        <is>
          <t>Yes</t>
        </is>
      </c>
      <c r="T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SA101961</t>
        </is>
      </c>
      <c r="B1970" s="68" t="n">
        <v>45945</v>
      </c>
      <c r="C1970" s="69" t="n">
        <v>2025</v>
      </c>
      <c r="D1970" t="inlineStr">
        <is>
          <t>Oct</t>
        </is>
      </c>
      <c r="E1970" t="inlineStr">
        <is>
          <t>Asia</t>
        </is>
      </c>
      <c r="F1970" t="inlineStr">
        <is>
          <t>China</t>
        </is>
      </c>
      <c r="G1970" t="inlineStr">
        <is>
          <t>Arab Extra Light</t>
        </is>
      </c>
      <c r="H1970" t="inlineStr">
        <is>
          <t>Term contract</t>
        </is>
      </c>
      <c r="I1970" t="inlineStr">
        <is>
          <t>Trader</t>
        </is>
      </c>
      <c r="J1970" t="inlineStr">
        <is>
          <t>Noah Smith</t>
        </is>
      </c>
      <c r="K1970" s="70" t="n">
        <v>1088850</v>
      </c>
      <c r="L1970" s="71" t="n">
        <v>89.83</v>
      </c>
      <c r="M1970" s="71" t="n">
        <v>97811395.5</v>
      </c>
      <c r="N1970" s="71" t="n">
        <v>0</v>
      </c>
      <c r="O1970" s="71" t="n">
        <v>97811395.5</v>
      </c>
      <c r="P1970" s="71" t="n">
        <v>19916183.4</v>
      </c>
      <c r="Q1970" s="71" t="n">
        <v>77895212.09999999</v>
      </c>
      <c r="R1970" t="inlineStr">
        <is>
          <t>Crude</t>
        </is>
      </c>
      <c r="S1970" t="inlineStr">
        <is>
          <t>Yes</t>
        </is>
      </c>
      <c r="T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SA101962</t>
        </is>
      </c>
      <c r="B1971" s="68" t="n">
        <v>45945</v>
      </c>
      <c r="C1971" s="69" t="n">
        <v>2025</v>
      </c>
      <c r="D1971" t="inlineStr">
        <is>
          <t>Oct</t>
        </is>
      </c>
      <c r="E1971" t="inlineStr">
        <is>
          <t>Asia</t>
        </is>
      </c>
      <c r="F1971" t="inlineStr">
        <is>
          <t>Japan</t>
        </is>
      </c>
      <c r="G1971" t="inlineStr">
        <is>
          <t>Arab Heavy</t>
        </is>
      </c>
      <c r="H1971" t="inlineStr">
        <is>
          <t>Term contract</t>
        </is>
      </c>
      <c r="I1971" t="inlineStr">
        <is>
          <t>National oil company</t>
        </is>
      </c>
      <c r="J1971" t="inlineStr">
        <is>
          <t>Shraddha Kulkarni</t>
        </is>
      </c>
      <c r="K1971" s="70" t="n">
        <v>1981350</v>
      </c>
      <c r="L1971" s="71" t="n">
        <v>80.95</v>
      </c>
      <c r="M1971" s="71" t="n">
        <v>160390282.5</v>
      </c>
      <c r="N1971" s="71" t="n">
        <v>0</v>
      </c>
      <c r="O1971" s="71" t="n">
        <v>160390282.5</v>
      </c>
      <c r="P1971" s="71" t="n">
        <v>34087760.82</v>
      </c>
      <c r="Q1971" s="71" t="n">
        <v>126302521.68</v>
      </c>
      <c r="R1971" t="inlineStr">
        <is>
          <t>Crude</t>
        </is>
      </c>
      <c r="S1971" t="inlineStr">
        <is>
          <t>Yes</t>
        </is>
      </c>
      <c r="T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SA101963</t>
        </is>
      </c>
      <c r="B1972" s="68" t="n">
        <v>45945</v>
      </c>
      <c r="C1972" s="69" t="n">
        <v>2025</v>
      </c>
      <c r="D1972" t="inlineStr">
        <is>
          <t>Oct</t>
        </is>
      </c>
      <c r="E1972" t="inlineStr">
        <is>
          <t>Asia</t>
        </is>
      </c>
      <c r="F1972" t="inlineStr">
        <is>
          <t>India</t>
        </is>
      </c>
      <c r="G1972" t="inlineStr">
        <is>
          <t>Jet fuel</t>
        </is>
      </c>
      <c r="H1972" t="inlineStr">
        <is>
          <t>Term contract</t>
        </is>
      </c>
      <c r="I1972" t="inlineStr">
        <is>
          <t>Refiner</t>
        </is>
      </c>
      <c r="J1972" t="inlineStr">
        <is>
          <t>Sophie Müller</t>
        </is>
      </c>
      <c r="K1972" s="70" t="n">
        <v>312900</v>
      </c>
      <c r="L1972" s="71" t="n">
        <v>108.02</v>
      </c>
      <c r="M1972" s="71" t="n">
        <v>33799458</v>
      </c>
      <c r="N1972" s="71" t="n">
        <v>337994.58</v>
      </c>
      <c r="O1972" s="71" t="n">
        <v>33461463.42</v>
      </c>
      <c r="P1972" s="71" t="n">
        <v>22788996.93</v>
      </c>
      <c r="Q1972" s="71" t="n">
        <v>10672466.49</v>
      </c>
      <c r="R1972" t="inlineStr">
        <is>
          <t>Refined</t>
        </is>
      </c>
      <c r="S1972" t="inlineStr">
        <is>
          <t>Yes</t>
        </is>
      </c>
      <c r="T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SA101964</t>
        </is>
      </c>
      <c r="B1973" s="68" t="n">
        <v>45945</v>
      </c>
      <c r="C1973" s="69" t="n">
        <v>2025</v>
      </c>
      <c r="D1973" t="inlineStr">
        <is>
          <t>Oct</t>
        </is>
      </c>
      <c r="E1973" t="inlineStr">
        <is>
          <t>Middle East</t>
        </is>
      </c>
      <c r="F1973" t="inlineStr">
        <is>
          <t>Bahrain</t>
        </is>
      </c>
      <c r="G1973" t="inlineStr">
        <is>
          <t>Arab Light</t>
        </is>
      </c>
      <c r="H1973" t="inlineStr">
        <is>
          <t>Term contract</t>
        </is>
      </c>
      <c r="I1973" t="inlineStr">
        <is>
          <t>Trader</t>
        </is>
      </c>
      <c r="J1973" t="inlineStr">
        <is>
          <t>Noah Smith</t>
        </is>
      </c>
      <c r="K1973" s="70" t="n">
        <v>1856400</v>
      </c>
      <c r="L1973" s="71" t="n">
        <v>81.55</v>
      </c>
      <c r="M1973" s="71" t="n">
        <v>151389420</v>
      </c>
      <c r="N1973" s="71" t="n">
        <v>0</v>
      </c>
      <c r="O1973" s="71" t="n">
        <v>151389420</v>
      </c>
      <c r="P1973" s="71" t="n">
        <v>34133003.18</v>
      </c>
      <c r="Q1973" s="71" t="n">
        <v>117256416.82</v>
      </c>
      <c r="R1973" t="inlineStr">
        <is>
          <t>Crude</t>
        </is>
      </c>
      <c r="S1973" t="inlineStr">
        <is>
          <t>Yes</t>
        </is>
      </c>
      <c r="T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SA101965</t>
        </is>
      </c>
      <c r="B1974" s="68" t="n">
        <v>45945</v>
      </c>
      <c r="C1974" s="69" t="n">
        <v>2025</v>
      </c>
      <c r="D1974" t="inlineStr">
        <is>
          <t>Oct</t>
        </is>
      </c>
      <c r="E1974" t="inlineStr">
        <is>
          <t>Asia</t>
        </is>
      </c>
      <c r="F1974" t="inlineStr">
        <is>
          <t>India</t>
        </is>
      </c>
      <c r="G1974" t="inlineStr">
        <is>
          <t>Arab Light</t>
        </is>
      </c>
      <c r="H1974" t="inlineStr">
        <is>
          <t>Term contract</t>
        </is>
      </c>
      <c r="I1974" t="inlineStr">
        <is>
          <t>National oil company</t>
        </is>
      </c>
      <c r="J1974" t="inlineStr">
        <is>
          <t>Emma Clarke</t>
        </is>
      </c>
      <c r="K1974" s="70" t="n">
        <v>678300</v>
      </c>
      <c r="L1974" s="71" t="n">
        <v>76.34</v>
      </c>
      <c r="M1974" s="71" t="n">
        <v>51781422</v>
      </c>
      <c r="N1974" s="71" t="n">
        <v>517814.22</v>
      </c>
      <c r="O1974" s="71" t="n">
        <v>51263607.78</v>
      </c>
      <c r="P1974" s="71" t="n">
        <v>12393292.47</v>
      </c>
      <c r="Q1974" s="71" t="n">
        <v>38870315.31</v>
      </c>
      <c r="R1974" t="inlineStr">
        <is>
          <t>Crude</t>
        </is>
      </c>
      <c r="S1974" t="inlineStr">
        <is>
          <t>Yes</t>
        </is>
      </c>
      <c r="T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SA101966</t>
        </is>
      </c>
      <c r="B1975" s="68" t="n">
        <v>45945</v>
      </c>
      <c r="C1975" s="69" t="n">
        <v>2025</v>
      </c>
      <c r="D1975" t="inlineStr">
        <is>
          <t>Oct</t>
        </is>
      </c>
      <c r="E1975" t="inlineStr">
        <is>
          <t>North America</t>
        </is>
      </c>
      <c r="F1975" t="inlineStr">
        <is>
          <t>USA</t>
        </is>
      </c>
      <c r="G1975" t="inlineStr">
        <is>
          <t>Arab Extra Light</t>
        </is>
      </c>
      <c r="H1975" t="inlineStr">
        <is>
          <t>Term contract</t>
        </is>
      </c>
      <c r="I1975" t="inlineStr">
        <is>
          <t>National oil company</t>
        </is>
      </c>
      <c r="J1975" t="inlineStr">
        <is>
          <t>Mei Lin</t>
        </is>
      </c>
      <c r="K1975" s="70" t="n">
        <v>635250</v>
      </c>
      <c r="L1975" s="71" t="n">
        <v>84.48999999999999</v>
      </c>
      <c r="M1975" s="71" t="n">
        <v>53672272.5</v>
      </c>
      <c r="N1975" s="71" t="n">
        <v>536722.72</v>
      </c>
      <c r="O1975" s="71" t="n">
        <v>53135549.78</v>
      </c>
      <c r="P1975" s="71" t="n">
        <v>11328173.14</v>
      </c>
      <c r="Q1975" s="71" t="n">
        <v>41807376.64</v>
      </c>
      <c r="R1975" t="inlineStr">
        <is>
          <t>Crude</t>
        </is>
      </c>
      <c r="S1975" t="inlineStr">
        <is>
          <t>Yes</t>
        </is>
      </c>
      <c r="T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SA101967</t>
        </is>
      </c>
      <c r="B1976" s="68" t="n">
        <v>45945</v>
      </c>
      <c r="C1976" s="69" t="n">
        <v>2025</v>
      </c>
      <c r="D1976" t="inlineStr">
        <is>
          <t>Oct</t>
        </is>
      </c>
      <c r="E1976" t="inlineStr">
        <is>
          <t>Asia</t>
        </is>
      </c>
      <c r="F1976" t="inlineStr">
        <is>
          <t>China</t>
        </is>
      </c>
      <c r="G1976" t="inlineStr">
        <is>
          <t>Arab Extra Light</t>
        </is>
      </c>
      <c r="H1976" t="inlineStr">
        <is>
          <t>Term contract</t>
        </is>
      </c>
      <c r="I1976" t="inlineStr">
        <is>
          <t>National oil company</t>
        </is>
      </c>
      <c r="J1976" t="inlineStr">
        <is>
          <t>Fatima Al-Saud</t>
        </is>
      </c>
      <c r="K1976" s="70" t="n">
        <v>1779750</v>
      </c>
      <c r="L1976" s="71" t="n">
        <v>89.84999999999999</v>
      </c>
      <c r="M1976" s="71" t="n">
        <v>159910537.5</v>
      </c>
      <c r="N1976" s="71" t="n">
        <v>1599105.38</v>
      </c>
      <c r="O1976" s="71" t="n">
        <v>158311432.12</v>
      </c>
      <c r="P1976" s="71" t="n">
        <v>33190738.27</v>
      </c>
      <c r="Q1976" s="71" t="n">
        <v>125120693.85</v>
      </c>
      <c r="R1976" t="inlineStr">
        <is>
          <t>Crude</t>
        </is>
      </c>
      <c r="S1976" t="inlineStr">
        <is>
          <t>Yes</t>
        </is>
      </c>
      <c r="T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SA101968</t>
        </is>
      </c>
      <c r="B1977" s="68" t="n">
        <v>45945</v>
      </c>
      <c r="C1977" s="69" t="n">
        <v>2025</v>
      </c>
      <c r="D1977" t="inlineStr">
        <is>
          <t>Oct</t>
        </is>
      </c>
      <c r="E1977" t="inlineStr">
        <is>
          <t>Middle East</t>
        </is>
      </c>
      <c r="F1977" t="inlineStr">
        <is>
          <t>UAE</t>
        </is>
      </c>
      <c r="G1977" t="inlineStr">
        <is>
          <t>Jet fuel</t>
        </is>
      </c>
      <c r="H1977" t="inlineStr">
        <is>
          <t>Term contract</t>
        </is>
      </c>
      <c r="I1977" t="inlineStr">
        <is>
          <t>Refiner</t>
        </is>
      </c>
      <c r="J1977" t="inlineStr">
        <is>
          <t>Zoya Ahmed</t>
        </is>
      </c>
      <c r="K1977" s="70" t="n">
        <v>220500</v>
      </c>
      <c r="L1977" s="71" t="n">
        <v>98.56</v>
      </c>
      <c r="M1977" s="71" t="n">
        <v>21732480</v>
      </c>
      <c r="N1977" s="71" t="n">
        <v>217324.8</v>
      </c>
      <c r="O1977" s="71" t="n">
        <v>21515155.2</v>
      </c>
      <c r="P1977" s="71" t="n">
        <v>15514938.48</v>
      </c>
      <c r="Q1977" s="71" t="n">
        <v>6000216.72</v>
      </c>
      <c r="R1977" t="inlineStr">
        <is>
          <t>Refined</t>
        </is>
      </c>
      <c r="S1977" t="inlineStr">
        <is>
          <t>Yes</t>
        </is>
      </c>
      <c r="T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SA101969</t>
        </is>
      </c>
      <c r="B1978" s="68" t="n">
        <v>45946</v>
      </c>
      <c r="C1978" s="69" t="n">
        <v>2025</v>
      </c>
      <c r="D1978" t="inlineStr">
        <is>
          <t>Oct</t>
        </is>
      </c>
      <c r="E1978" t="inlineStr">
        <is>
          <t>Asia</t>
        </is>
      </c>
      <c r="F1978" t="inlineStr">
        <is>
          <t>South Korea</t>
        </is>
      </c>
      <c r="G1978" t="inlineStr">
        <is>
          <t>Arab Light</t>
        </is>
      </c>
      <c r="H1978" t="inlineStr">
        <is>
          <t>Spot</t>
        </is>
      </c>
      <c r="I1978" t="inlineStr">
        <is>
          <t>National oil company</t>
        </is>
      </c>
      <c r="J1978" t="inlineStr">
        <is>
          <t>Carlos Silva</t>
        </is>
      </c>
      <c r="K1978" s="70" t="n">
        <v>469350</v>
      </c>
      <c r="L1978" s="71" t="n">
        <v>80.92</v>
      </c>
      <c r="M1978" s="71" t="n">
        <v>37979802</v>
      </c>
      <c r="N1978" s="71" t="n">
        <v>0</v>
      </c>
      <c r="O1978" s="71" t="n">
        <v>37979802</v>
      </c>
      <c r="P1978" s="71" t="n">
        <v>8529040.880000001</v>
      </c>
      <c r="Q1978" s="71" t="n">
        <v>29450761.12</v>
      </c>
      <c r="R1978" t="inlineStr">
        <is>
          <t>Crude</t>
        </is>
      </c>
      <c r="S1978" t="inlineStr">
        <is>
          <t>Yes</t>
        </is>
      </c>
      <c r="T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SA101970</t>
        </is>
      </c>
      <c r="B1979" s="68" t="n">
        <v>45946</v>
      </c>
      <c r="C1979" s="69" t="n">
        <v>2025</v>
      </c>
      <c r="D1979" t="inlineStr">
        <is>
          <t>Oct</t>
        </is>
      </c>
      <c r="E1979" t="inlineStr">
        <is>
          <t>Asia</t>
        </is>
      </c>
      <c r="F1979" t="inlineStr">
        <is>
          <t>China</t>
        </is>
      </c>
      <c r="G1979" t="inlineStr">
        <is>
          <t>Jet fuel</t>
        </is>
      </c>
      <c r="H1979" t="inlineStr">
        <is>
          <t>Term contract</t>
        </is>
      </c>
      <c r="I1979" t="inlineStr">
        <is>
          <t>Trader</t>
        </is>
      </c>
      <c r="J1979" t="inlineStr">
        <is>
          <t>Kofi Mensah</t>
        </is>
      </c>
      <c r="K1979" s="70" t="n">
        <v>174300</v>
      </c>
      <c r="L1979" s="71" t="n">
        <v>96.25</v>
      </c>
      <c r="M1979" s="71" t="n">
        <v>16776375</v>
      </c>
      <c r="N1979" s="71" t="n">
        <v>335527.5</v>
      </c>
      <c r="O1979" s="71" t="n">
        <v>16440847.5</v>
      </c>
      <c r="P1979" s="71" t="n">
        <v>12989389.73</v>
      </c>
      <c r="Q1979" s="71" t="n">
        <v>3451457.77</v>
      </c>
      <c r="R1979" t="inlineStr">
        <is>
          <t>Refined</t>
        </is>
      </c>
      <c r="S1979" t="inlineStr">
        <is>
          <t>Yes</t>
        </is>
      </c>
      <c r="T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SA101971</t>
        </is>
      </c>
      <c r="B1980" s="68" t="n">
        <v>45946</v>
      </c>
      <c r="C1980" s="69" t="n">
        <v>2025</v>
      </c>
      <c r="D1980" t="inlineStr">
        <is>
          <t>Oct</t>
        </is>
      </c>
      <c r="E1980" t="inlineStr">
        <is>
          <t>Asia</t>
        </is>
      </c>
      <c r="F1980" t="inlineStr">
        <is>
          <t>South Korea</t>
        </is>
      </c>
      <c r="G1980" t="inlineStr">
        <is>
          <t>Gasoline</t>
        </is>
      </c>
      <c r="H1980" t="inlineStr">
        <is>
          <t>Term contract</t>
        </is>
      </c>
      <c r="I1980" t="inlineStr">
        <is>
          <t>National oil company</t>
        </is>
      </c>
      <c r="J1980" t="inlineStr">
        <is>
          <t>Hiroshi Tanaka</t>
        </is>
      </c>
      <c r="K1980" s="70" t="n">
        <v>281400</v>
      </c>
      <c r="L1980" s="71" t="n">
        <v>91.56</v>
      </c>
      <c r="M1980" s="71" t="n">
        <v>25764984</v>
      </c>
      <c r="N1980" s="71" t="n">
        <v>515299.68</v>
      </c>
      <c r="O1980" s="71" t="n">
        <v>25249684.32</v>
      </c>
      <c r="P1980" s="71" t="n">
        <v>20516072.81</v>
      </c>
      <c r="Q1980" s="71" t="n">
        <v>4733611.51</v>
      </c>
      <c r="R1980" t="inlineStr">
        <is>
          <t>Refined</t>
        </is>
      </c>
      <c r="S1980" t="inlineStr">
        <is>
          <t>Yes</t>
        </is>
      </c>
      <c r="T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SA101972</t>
        </is>
      </c>
      <c r="B1981" s="68" t="n">
        <v>45946</v>
      </c>
      <c r="C1981" s="69" t="n">
        <v>2025</v>
      </c>
      <c r="D1981" t="inlineStr">
        <is>
          <t>Oct</t>
        </is>
      </c>
      <c r="E1981" t="inlineStr">
        <is>
          <t>Asia</t>
        </is>
      </c>
      <c r="F1981" t="inlineStr">
        <is>
          <t>India</t>
        </is>
      </c>
      <c r="G1981" t="inlineStr">
        <is>
          <t>Arab Medium</t>
        </is>
      </c>
      <c r="H1981" t="inlineStr">
        <is>
          <t>Spot</t>
        </is>
      </c>
      <c r="I1981" t="inlineStr">
        <is>
          <t>National oil company</t>
        </is>
      </c>
      <c r="J1981" t="inlineStr">
        <is>
          <t>Ana Costa</t>
        </is>
      </c>
      <c r="K1981" s="70" t="n">
        <v>1558200</v>
      </c>
      <c r="L1981" s="71" t="n">
        <v>72.20999999999999</v>
      </c>
      <c r="M1981" s="71" t="n">
        <v>112517622</v>
      </c>
      <c r="N1981" s="71" t="n">
        <v>1125176.22</v>
      </c>
      <c r="O1981" s="71" t="n">
        <v>111392445.78</v>
      </c>
      <c r="P1981" s="71" t="n">
        <v>28237884.25</v>
      </c>
      <c r="Q1981" s="71" t="n">
        <v>83154561.53</v>
      </c>
      <c r="R1981" t="inlineStr">
        <is>
          <t>Crude</t>
        </is>
      </c>
      <c r="S1981" t="inlineStr">
        <is>
          <t>Yes</t>
        </is>
      </c>
      <c r="T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SA101973</t>
        </is>
      </c>
      <c r="B1982" s="68" t="n">
        <v>45946</v>
      </c>
      <c r="C1982" s="69" t="n">
        <v>2025</v>
      </c>
      <c r="D1982" t="inlineStr">
        <is>
          <t>Oct</t>
        </is>
      </c>
      <c r="E1982" t="inlineStr">
        <is>
          <t>Middle East</t>
        </is>
      </c>
      <c r="F1982" t="inlineStr">
        <is>
          <t>Bahrain</t>
        </is>
      </c>
      <c r="G1982" t="inlineStr">
        <is>
          <t>Gasoline</t>
        </is>
      </c>
      <c r="H1982" t="inlineStr">
        <is>
          <t>Term contract</t>
        </is>
      </c>
      <c r="I1982" t="inlineStr">
        <is>
          <t>Refiner</t>
        </is>
      </c>
      <c r="J1982" t="inlineStr">
        <is>
          <t>Shraddha Kulkarni</t>
        </is>
      </c>
      <c r="K1982" s="70" t="n">
        <v>371700</v>
      </c>
      <c r="L1982" s="71" t="n">
        <v>87.55</v>
      </c>
      <c r="M1982" s="71" t="n">
        <v>32542335</v>
      </c>
      <c r="N1982" s="71" t="n">
        <v>0</v>
      </c>
      <c r="O1982" s="71" t="n">
        <v>32542335</v>
      </c>
      <c r="P1982" s="71" t="n">
        <v>25842464.03</v>
      </c>
      <c r="Q1982" s="71" t="n">
        <v>6699870.97</v>
      </c>
      <c r="R1982" t="inlineStr">
        <is>
          <t>Refined</t>
        </is>
      </c>
      <c r="S1982" t="inlineStr">
        <is>
          <t>Yes</t>
        </is>
      </c>
      <c r="T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SA101974</t>
        </is>
      </c>
      <c r="B1983" s="68" t="n">
        <v>45946</v>
      </c>
      <c r="C1983" s="69" t="n">
        <v>2025</v>
      </c>
      <c r="D1983" t="inlineStr">
        <is>
          <t>Oct</t>
        </is>
      </c>
      <c r="E1983" t="inlineStr">
        <is>
          <t>Asia</t>
        </is>
      </c>
      <c r="F1983" t="inlineStr">
        <is>
          <t>India</t>
        </is>
      </c>
      <c r="G1983" t="inlineStr">
        <is>
          <t>Arab Extra Light</t>
        </is>
      </c>
      <c r="H1983" t="inlineStr">
        <is>
          <t>Term contract</t>
        </is>
      </c>
      <c r="I1983" t="inlineStr">
        <is>
          <t>Refiner</t>
        </is>
      </c>
      <c r="J1983" t="inlineStr">
        <is>
          <t>Mei Lin</t>
        </is>
      </c>
      <c r="K1983" s="70" t="n">
        <v>1345050</v>
      </c>
      <c r="L1983" s="71" t="n">
        <v>78.78</v>
      </c>
      <c r="M1983" s="71" t="n">
        <v>105963039</v>
      </c>
      <c r="N1983" s="71" t="n">
        <v>1059630.39</v>
      </c>
      <c r="O1983" s="71" t="n">
        <v>104903408.61</v>
      </c>
      <c r="P1983" s="71" t="n">
        <v>24214732.27</v>
      </c>
      <c r="Q1983" s="71" t="n">
        <v>80688676.34</v>
      </c>
      <c r="R1983" t="inlineStr">
        <is>
          <t>Crude</t>
        </is>
      </c>
      <c r="S1983" t="inlineStr">
        <is>
          <t>Yes</t>
        </is>
      </c>
      <c r="T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SA101975</t>
        </is>
      </c>
      <c r="B1984" s="68" t="n">
        <v>45946</v>
      </c>
      <c r="C1984" s="69" t="n">
        <v>2025</v>
      </c>
      <c r="D1984" t="inlineStr">
        <is>
          <t>Oct</t>
        </is>
      </c>
      <c r="E1984" t="inlineStr">
        <is>
          <t>Asia</t>
        </is>
      </c>
      <c r="F1984" t="inlineStr">
        <is>
          <t>India</t>
        </is>
      </c>
      <c r="G1984" t="inlineStr">
        <is>
          <t>Gasoline</t>
        </is>
      </c>
      <c r="H1984" t="inlineStr">
        <is>
          <t>Term contract</t>
        </is>
      </c>
      <c r="I1984" t="inlineStr">
        <is>
          <t>Trader</t>
        </is>
      </c>
      <c r="J1984" t="inlineStr">
        <is>
          <t>Ana Costa</t>
        </is>
      </c>
      <c r="K1984" s="70" t="n">
        <v>464100</v>
      </c>
      <c r="L1984" s="71" t="n">
        <v>91.59</v>
      </c>
      <c r="M1984" s="71" t="n">
        <v>42506919</v>
      </c>
      <c r="N1984" s="71" t="n">
        <v>0</v>
      </c>
      <c r="O1984" s="71" t="n">
        <v>42506919</v>
      </c>
      <c r="P1984" s="71" t="n">
        <v>33516308.36</v>
      </c>
      <c r="Q1984" s="71" t="n">
        <v>8990610.640000001</v>
      </c>
      <c r="R1984" t="inlineStr">
        <is>
          <t>Refined</t>
        </is>
      </c>
      <c r="S1984" t="inlineStr">
        <is>
          <t>Yes</t>
        </is>
      </c>
      <c r="T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SA101976</t>
        </is>
      </c>
      <c r="B1985" s="68" t="n">
        <v>45947</v>
      </c>
      <c r="C1985" s="69" t="n">
        <v>2025</v>
      </c>
      <c r="D1985" t="inlineStr">
        <is>
          <t>Oct</t>
        </is>
      </c>
      <c r="E1985" t="inlineStr">
        <is>
          <t>Asia</t>
        </is>
      </c>
      <c r="F1985" t="inlineStr">
        <is>
          <t>South Korea</t>
        </is>
      </c>
      <c r="G1985" t="inlineStr">
        <is>
          <t>Arab Light</t>
        </is>
      </c>
      <c r="H1985" t="inlineStr">
        <is>
          <t>Term contract</t>
        </is>
      </c>
      <c r="I1985" t="inlineStr">
        <is>
          <t>Trader</t>
        </is>
      </c>
      <c r="J1985" t="inlineStr">
        <is>
          <t>Amir Khan</t>
        </is>
      </c>
      <c r="K1985" s="70" t="n">
        <v>934500</v>
      </c>
      <c r="L1985" s="71" t="n">
        <v>83.94</v>
      </c>
      <c r="M1985" s="71" t="n">
        <v>78441930</v>
      </c>
      <c r="N1985" s="71" t="n">
        <v>0</v>
      </c>
      <c r="O1985" s="71" t="n">
        <v>78441930</v>
      </c>
      <c r="P1985" s="71" t="n">
        <v>17513262.61</v>
      </c>
      <c r="Q1985" s="71" t="n">
        <v>60928667.39</v>
      </c>
      <c r="R1985" t="inlineStr">
        <is>
          <t>Crude</t>
        </is>
      </c>
      <c r="S1985" t="inlineStr">
        <is>
          <t>Yes</t>
        </is>
      </c>
      <c r="T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SA101977</t>
        </is>
      </c>
      <c r="B1986" s="68" t="n">
        <v>45947</v>
      </c>
      <c r="C1986" s="69" t="n">
        <v>2025</v>
      </c>
      <c r="D1986" t="inlineStr">
        <is>
          <t>Oct</t>
        </is>
      </c>
      <c r="E1986" t="inlineStr">
        <is>
          <t>Asia</t>
        </is>
      </c>
      <c r="F1986" t="inlineStr">
        <is>
          <t>South Korea</t>
        </is>
      </c>
      <c r="G1986" t="inlineStr">
        <is>
          <t>Arab Medium</t>
        </is>
      </c>
      <c r="H1986" t="inlineStr">
        <is>
          <t>Term contract</t>
        </is>
      </c>
      <c r="I1986" t="inlineStr">
        <is>
          <t>National oil company</t>
        </is>
      </c>
      <c r="J1986" t="inlineStr">
        <is>
          <t>Priya Nair</t>
        </is>
      </c>
      <c r="K1986" s="70" t="n">
        <v>569100</v>
      </c>
      <c r="L1986" s="71" t="n">
        <v>86.68000000000001</v>
      </c>
      <c r="M1986" s="71" t="n">
        <v>49329588</v>
      </c>
      <c r="N1986" s="71" t="n">
        <v>0</v>
      </c>
      <c r="O1986" s="71" t="n">
        <v>49329588</v>
      </c>
      <c r="P1986" s="71" t="n">
        <v>10163655.28</v>
      </c>
      <c r="Q1986" s="71" t="n">
        <v>39165932.72</v>
      </c>
      <c r="R1986" t="inlineStr">
        <is>
          <t>Crude</t>
        </is>
      </c>
      <c r="S1986" t="inlineStr">
        <is>
          <t>Yes</t>
        </is>
      </c>
      <c r="T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SA101978</t>
        </is>
      </c>
      <c r="B1987" s="68" t="n">
        <v>45947</v>
      </c>
      <c r="C1987" s="69" t="n">
        <v>2025</v>
      </c>
      <c r="D1987" t="inlineStr">
        <is>
          <t>Oct</t>
        </is>
      </c>
      <c r="E1987" t="inlineStr">
        <is>
          <t>Asia</t>
        </is>
      </c>
      <c r="F1987" t="inlineStr">
        <is>
          <t>Japan</t>
        </is>
      </c>
      <c r="G1987" t="inlineStr">
        <is>
          <t>Arab Light</t>
        </is>
      </c>
      <c r="H1987" t="inlineStr">
        <is>
          <t>Term contract</t>
        </is>
      </c>
      <c r="I1987" t="inlineStr">
        <is>
          <t>Refiner</t>
        </is>
      </c>
      <c r="J1987" t="inlineStr">
        <is>
          <t>Ravindra Patil</t>
        </is>
      </c>
      <c r="K1987" s="70" t="n">
        <v>1920450</v>
      </c>
      <c r="L1987" s="71" t="n">
        <v>83.92</v>
      </c>
      <c r="M1987" s="71" t="n">
        <v>161164164</v>
      </c>
      <c r="N1987" s="71" t="n">
        <v>0</v>
      </c>
      <c r="O1987" s="71" t="n">
        <v>161164164</v>
      </c>
      <c r="P1987" s="71" t="n">
        <v>35514525.34</v>
      </c>
      <c r="Q1987" s="71" t="n">
        <v>125649638.66</v>
      </c>
      <c r="R1987" t="inlineStr">
        <is>
          <t>Crude</t>
        </is>
      </c>
      <c r="S1987" t="inlineStr">
        <is>
          <t>Yes</t>
        </is>
      </c>
      <c r="T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SA101979</t>
        </is>
      </c>
      <c r="B1988" s="68" t="n">
        <v>45947</v>
      </c>
      <c r="C1988" s="69" t="n">
        <v>2025</v>
      </c>
      <c r="D1988" t="inlineStr">
        <is>
          <t>Oct</t>
        </is>
      </c>
      <c r="E1988" t="inlineStr">
        <is>
          <t>Asia</t>
        </is>
      </c>
      <c r="F1988" t="inlineStr">
        <is>
          <t>India</t>
        </is>
      </c>
      <c r="G1988" t="inlineStr">
        <is>
          <t>Arab Medium</t>
        </is>
      </c>
      <c r="H1988" t="inlineStr">
        <is>
          <t>Term contract</t>
        </is>
      </c>
      <c r="I1988" t="inlineStr">
        <is>
          <t>National oil company</t>
        </is>
      </c>
      <c r="J1988" t="inlineStr">
        <is>
          <t>Ravindra Patil</t>
        </is>
      </c>
      <c r="K1988" s="70" t="n">
        <v>1651650</v>
      </c>
      <c r="L1988" s="71" t="n">
        <v>80.95999999999999</v>
      </c>
      <c r="M1988" s="71" t="n">
        <v>133717584</v>
      </c>
      <c r="N1988" s="71" t="n">
        <v>1337175.84</v>
      </c>
      <c r="O1988" s="71" t="n">
        <v>132380408.16</v>
      </c>
      <c r="P1988" s="71" t="n">
        <v>29365591.55</v>
      </c>
      <c r="Q1988" s="71" t="n">
        <v>103014816.61</v>
      </c>
      <c r="R1988" t="inlineStr">
        <is>
          <t>Crude</t>
        </is>
      </c>
      <c r="S1988" t="inlineStr">
        <is>
          <t>Yes</t>
        </is>
      </c>
      <c r="T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SA101980</t>
        </is>
      </c>
      <c r="B1989" s="68" t="n">
        <v>45947</v>
      </c>
      <c r="C1989" s="69" t="n">
        <v>2025</v>
      </c>
      <c r="D1989" t="inlineStr">
        <is>
          <t>Oct</t>
        </is>
      </c>
      <c r="E1989" t="inlineStr">
        <is>
          <t>Europe</t>
        </is>
      </c>
      <c r="F1989" t="inlineStr">
        <is>
          <t>France</t>
        </is>
      </c>
      <c r="G1989" t="inlineStr">
        <is>
          <t>Arab Light</t>
        </is>
      </c>
      <c r="H1989" t="inlineStr">
        <is>
          <t>Term contract</t>
        </is>
      </c>
      <c r="I1989" t="inlineStr">
        <is>
          <t>National oil company</t>
        </is>
      </c>
      <c r="J1989" t="inlineStr">
        <is>
          <t>Sophie Müller</t>
        </is>
      </c>
      <c r="K1989" s="70" t="n">
        <v>2071650</v>
      </c>
      <c r="L1989" s="71" t="n">
        <v>75.56999999999999</v>
      </c>
      <c r="M1989" s="71" t="n">
        <v>156554590.5</v>
      </c>
      <c r="N1989" s="71" t="n">
        <v>0</v>
      </c>
      <c r="O1989" s="71" t="n">
        <v>156554590.5</v>
      </c>
      <c r="P1989" s="71" t="n">
        <v>37760879.37</v>
      </c>
      <c r="Q1989" s="71" t="n">
        <v>118793711.13</v>
      </c>
      <c r="R1989" t="inlineStr">
        <is>
          <t>Crude</t>
        </is>
      </c>
      <c r="S1989" t="inlineStr">
        <is>
          <t>Yes</t>
        </is>
      </c>
      <c r="T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SA101981</t>
        </is>
      </c>
      <c r="B1990" s="68" t="n">
        <v>45947</v>
      </c>
      <c r="C1990" s="69" t="n">
        <v>2025</v>
      </c>
      <c r="D1990" t="inlineStr">
        <is>
          <t>Oct</t>
        </is>
      </c>
      <c r="E1990" t="inlineStr">
        <is>
          <t>Asia</t>
        </is>
      </c>
      <c r="F1990" t="inlineStr">
        <is>
          <t>India</t>
        </is>
      </c>
      <c r="G1990" t="inlineStr">
        <is>
          <t>Gasoline</t>
        </is>
      </c>
      <c r="H1990" t="inlineStr">
        <is>
          <t>Spot</t>
        </is>
      </c>
      <c r="I1990" t="inlineStr">
        <is>
          <t>National oil company</t>
        </is>
      </c>
      <c r="J1990" t="inlineStr">
        <is>
          <t>Noah Smith</t>
        </is>
      </c>
      <c r="K1990" s="70" t="n">
        <v>116550</v>
      </c>
      <c r="L1990" s="71" t="n">
        <v>94.52</v>
      </c>
      <c r="M1990" s="71" t="n">
        <v>11016306</v>
      </c>
      <c r="N1990" s="71" t="n">
        <v>0</v>
      </c>
      <c r="O1990" s="71" t="n">
        <v>11016306</v>
      </c>
      <c r="P1990" s="71" t="n">
        <v>7949567.86</v>
      </c>
      <c r="Q1990" s="71" t="n">
        <v>3066738.14</v>
      </c>
      <c r="R1990" t="inlineStr">
        <is>
          <t>Refined</t>
        </is>
      </c>
      <c r="S1990" t="inlineStr">
        <is>
          <t>Yes</t>
        </is>
      </c>
      <c r="T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SA101982</t>
        </is>
      </c>
      <c r="B1991" s="68" t="n">
        <v>45947</v>
      </c>
      <c r="C1991" s="69" t="n">
        <v>2025</v>
      </c>
      <c r="D1991" t="inlineStr">
        <is>
          <t>Oct</t>
        </is>
      </c>
      <c r="E1991" t="inlineStr">
        <is>
          <t>Asia</t>
        </is>
      </c>
      <c r="F1991" t="inlineStr">
        <is>
          <t>South Korea</t>
        </is>
      </c>
      <c r="G1991" t="inlineStr">
        <is>
          <t>Diesel</t>
        </is>
      </c>
      <c r="H1991" t="inlineStr">
        <is>
          <t>Term contract</t>
        </is>
      </c>
      <c r="I1991" t="inlineStr">
        <is>
          <t>Refiner</t>
        </is>
      </c>
      <c r="J1991" t="inlineStr">
        <is>
          <t>Fatima Al-Saud</t>
        </is>
      </c>
      <c r="K1991" s="70" t="n">
        <v>143850</v>
      </c>
      <c r="L1991" s="71" t="n">
        <v>105.94</v>
      </c>
      <c r="M1991" s="71" t="n">
        <v>15239469</v>
      </c>
      <c r="N1991" s="71" t="n">
        <v>152394.69</v>
      </c>
      <c r="O1991" s="71" t="n">
        <v>15087074.31</v>
      </c>
      <c r="P1991" s="71" t="n">
        <v>10066835.68</v>
      </c>
      <c r="Q1991" s="71" t="n">
        <v>5020238.63</v>
      </c>
      <c r="R1991" t="inlineStr">
        <is>
          <t>Refined</t>
        </is>
      </c>
      <c r="S1991" t="inlineStr">
        <is>
          <t>Yes</t>
        </is>
      </c>
      <c r="T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SA101983</t>
        </is>
      </c>
      <c r="B1992" s="68" t="n">
        <v>45947</v>
      </c>
      <c r="C1992" s="69" t="n">
        <v>2025</v>
      </c>
      <c r="D1992" t="inlineStr">
        <is>
          <t>Oct</t>
        </is>
      </c>
      <c r="E1992" t="inlineStr">
        <is>
          <t>Middle East</t>
        </is>
      </c>
      <c r="F1992" t="inlineStr">
        <is>
          <t>Bahrain</t>
        </is>
      </c>
      <c r="G1992" t="inlineStr">
        <is>
          <t>Arab Heavy</t>
        </is>
      </c>
      <c r="H1992" t="inlineStr">
        <is>
          <t>Spot</t>
        </is>
      </c>
      <c r="I1992" t="inlineStr">
        <is>
          <t>Refiner</t>
        </is>
      </c>
      <c r="J1992" t="inlineStr">
        <is>
          <t>Noah Smith</t>
        </is>
      </c>
      <c r="K1992" s="70" t="n">
        <v>1265250</v>
      </c>
      <c r="L1992" s="71" t="n">
        <v>74.73</v>
      </c>
      <c r="M1992" s="71" t="n">
        <v>94552132.5</v>
      </c>
      <c r="N1992" s="71" t="n">
        <v>945521.33</v>
      </c>
      <c r="O1992" s="71" t="n">
        <v>93606611.17</v>
      </c>
      <c r="P1992" s="71" t="n">
        <v>22575641.32</v>
      </c>
      <c r="Q1992" s="71" t="n">
        <v>71030969.84999999</v>
      </c>
      <c r="R1992" t="inlineStr">
        <is>
          <t>Crude</t>
        </is>
      </c>
      <c r="S1992" t="inlineStr">
        <is>
          <t>Yes</t>
        </is>
      </c>
      <c r="T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SA101984</t>
        </is>
      </c>
      <c r="B1993" s="68" t="n">
        <v>45947</v>
      </c>
      <c r="C1993" s="69" t="n">
        <v>2025</v>
      </c>
      <c r="D1993" t="inlineStr">
        <is>
          <t>Oct</t>
        </is>
      </c>
      <c r="E1993" t="inlineStr">
        <is>
          <t>Middle East</t>
        </is>
      </c>
      <c r="F1993" t="inlineStr">
        <is>
          <t>Bahrain</t>
        </is>
      </c>
      <c r="G1993" t="inlineStr">
        <is>
          <t>Arab Heavy</t>
        </is>
      </c>
      <c r="H1993" t="inlineStr">
        <is>
          <t>Term contract</t>
        </is>
      </c>
      <c r="I1993" t="inlineStr">
        <is>
          <t>Refiner</t>
        </is>
      </c>
      <c r="J1993" t="inlineStr">
        <is>
          <t>Sophie Müller</t>
        </is>
      </c>
      <c r="K1993" s="70" t="n">
        <v>683550</v>
      </c>
      <c r="L1993" s="71" t="n">
        <v>79.64</v>
      </c>
      <c r="M1993" s="71" t="n">
        <v>54437922</v>
      </c>
      <c r="N1993" s="71" t="n">
        <v>544379.22</v>
      </c>
      <c r="O1993" s="71" t="n">
        <v>53893542.78</v>
      </c>
      <c r="P1993" s="71" t="n">
        <v>11839448.13</v>
      </c>
      <c r="Q1993" s="71" t="n">
        <v>42054094.65</v>
      </c>
      <c r="R1993" t="inlineStr">
        <is>
          <t>Crude</t>
        </is>
      </c>
      <c r="S1993" t="inlineStr">
        <is>
          <t>Yes</t>
        </is>
      </c>
      <c r="T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SA101985</t>
        </is>
      </c>
      <c r="B1994" s="68" t="n">
        <v>45948</v>
      </c>
      <c r="C1994" s="69" t="n">
        <v>2025</v>
      </c>
      <c r="D1994" t="inlineStr">
        <is>
          <t>Oct</t>
        </is>
      </c>
      <c r="E1994" t="inlineStr">
        <is>
          <t>Europe</t>
        </is>
      </c>
      <c r="F1994" t="inlineStr">
        <is>
          <t>Italy</t>
        </is>
      </c>
      <c r="G1994" t="inlineStr">
        <is>
          <t>Arab Medium</t>
        </is>
      </c>
      <c r="H1994" t="inlineStr">
        <is>
          <t>Term contract</t>
        </is>
      </c>
      <c r="I1994" t="inlineStr">
        <is>
          <t>Trader</t>
        </is>
      </c>
      <c r="J1994" t="inlineStr">
        <is>
          <t>Noah Smith</t>
        </is>
      </c>
      <c r="K1994" s="70" t="n">
        <v>1419600</v>
      </c>
      <c r="L1994" s="71" t="n">
        <v>76.63</v>
      </c>
      <c r="M1994" s="71" t="n">
        <v>108783948</v>
      </c>
      <c r="N1994" s="71" t="n">
        <v>2175678.96</v>
      </c>
      <c r="O1994" s="71" t="n">
        <v>106608269.04</v>
      </c>
      <c r="P1994" s="71" t="n">
        <v>24302671.21</v>
      </c>
      <c r="Q1994" s="71" t="n">
        <v>82305597.83</v>
      </c>
      <c r="R1994" t="inlineStr">
        <is>
          <t>Crude</t>
        </is>
      </c>
      <c r="S1994" t="inlineStr">
        <is>
          <t>Yes</t>
        </is>
      </c>
      <c r="T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SA101986</t>
        </is>
      </c>
      <c r="B1995" s="68" t="n">
        <v>45948</v>
      </c>
      <c r="C1995" s="69" t="n">
        <v>2025</v>
      </c>
      <c r="D1995" t="inlineStr">
        <is>
          <t>Oct</t>
        </is>
      </c>
      <c r="E1995" t="inlineStr">
        <is>
          <t>Asia</t>
        </is>
      </c>
      <c r="F1995" t="inlineStr">
        <is>
          <t>China</t>
        </is>
      </c>
      <c r="G1995" t="inlineStr">
        <is>
          <t>Arab Light</t>
        </is>
      </c>
      <c r="H1995" t="inlineStr">
        <is>
          <t>Term contract</t>
        </is>
      </c>
      <c r="I1995" t="inlineStr">
        <is>
          <t>National oil company</t>
        </is>
      </c>
      <c r="J1995" t="inlineStr">
        <is>
          <t>Ruhi Shaikh</t>
        </is>
      </c>
      <c r="K1995" s="70" t="n">
        <v>1443750</v>
      </c>
      <c r="L1995" s="71" t="n">
        <v>84.29000000000001</v>
      </c>
      <c r="M1995" s="71" t="n">
        <v>121693687.5</v>
      </c>
      <c r="N1995" s="71" t="n">
        <v>2433873.75</v>
      </c>
      <c r="O1995" s="71" t="n">
        <v>119259813.75</v>
      </c>
      <c r="P1995" s="71" t="n">
        <v>26835300.66</v>
      </c>
      <c r="Q1995" s="71" t="n">
        <v>92424513.09</v>
      </c>
      <c r="R1995" t="inlineStr">
        <is>
          <t>Crude</t>
        </is>
      </c>
      <c r="S1995" t="inlineStr">
        <is>
          <t>Yes</t>
        </is>
      </c>
      <c r="T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SA101987</t>
        </is>
      </c>
      <c r="B1996" s="68" t="n">
        <v>45948</v>
      </c>
      <c r="C1996" s="69" t="n">
        <v>2025</v>
      </c>
      <c r="D1996" t="inlineStr">
        <is>
          <t>Oct</t>
        </is>
      </c>
      <c r="E1996" t="inlineStr">
        <is>
          <t>Asia</t>
        </is>
      </c>
      <c r="F1996" t="inlineStr">
        <is>
          <t>India</t>
        </is>
      </c>
      <c r="G1996" t="inlineStr">
        <is>
          <t>Arab Extra Light</t>
        </is>
      </c>
      <c r="H1996" t="inlineStr">
        <is>
          <t>Spot</t>
        </is>
      </c>
      <c r="I1996" t="inlineStr">
        <is>
          <t>Trader</t>
        </is>
      </c>
      <c r="J1996" t="inlineStr">
        <is>
          <t>Sara Rossi</t>
        </is>
      </c>
      <c r="K1996" s="70" t="n">
        <v>1846950</v>
      </c>
      <c r="L1996" s="71" t="n">
        <v>87.13</v>
      </c>
      <c r="M1996" s="71" t="n">
        <v>160924753.5</v>
      </c>
      <c r="N1996" s="71" t="n">
        <v>0</v>
      </c>
      <c r="O1996" s="71" t="n">
        <v>160924753.5</v>
      </c>
      <c r="P1996" s="71" t="n">
        <v>32818470.45</v>
      </c>
      <c r="Q1996" s="71" t="n">
        <v>128106283.05</v>
      </c>
      <c r="R1996" t="inlineStr">
        <is>
          <t>Crude</t>
        </is>
      </c>
      <c r="S1996" t="inlineStr">
        <is>
          <t>Yes</t>
        </is>
      </c>
      <c r="T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SA101988</t>
        </is>
      </c>
      <c r="B1997" s="68" t="n">
        <v>45948</v>
      </c>
      <c r="C1997" s="69" t="n">
        <v>2025</v>
      </c>
      <c r="D1997" t="inlineStr">
        <is>
          <t>Oct</t>
        </is>
      </c>
      <c r="E1997" t="inlineStr">
        <is>
          <t>Middle East</t>
        </is>
      </c>
      <c r="F1997" t="inlineStr">
        <is>
          <t>UAE</t>
        </is>
      </c>
      <c r="G1997" t="inlineStr">
        <is>
          <t>Gasoline</t>
        </is>
      </c>
      <c r="H1997" t="inlineStr">
        <is>
          <t>Spot</t>
        </is>
      </c>
      <c r="I1997" t="inlineStr">
        <is>
          <t>Refiner</t>
        </is>
      </c>
      <c r="J1997" t="inlineStr">
        <is>
          <t>Hiroshi Tanaka</t>
        </is>
      </c>
      <c r="K1997" s="70" t="n">
        <v>342300</v>
      </c>
      <c r="L1997" s="71" t="n">
        <v>86.45</v>
      </c>
      <c r="M1997" s="71" t="n">
        <v>29591835</v>
      </c>
      <c r="N1997" s="71" t="n">
        <v>295918.35</v>
      </c>
      <c r="O1997" s="71" t="n">
        <v>29295916.65</v>
      </c>
      <c r="P1997" s="71" t="n">
        <v>24608754.31</v>
      </c>
      <c r="Q1997" s="71" t="n">
        <v>4687162.34</v>
      </c>
      <c r="R1997" t="inlineStr">
        <is>
          <t>Refined</t>
        </is>
      </c>
      <c r="S1997" t="inlineStr">
        <is>
          <t>Yes</t>
        </is>
      </c>
      <c r="T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SA101989</t>
        </is>
      </c>
      <c r="B1998" s="68" t="n">
        <v>45948</v>
      </c>
      <c r="C1998" s="69" t="n">
        <v>2025</v>
      </c>
      <c r="D1998" t="inlineStr">
        <is>
          <t>Oct</t>
        </is>
      </c>
      <c r="E1998" t="inlineStr">
        <is>
          <t>Middle East</t>
        </is>
      </c>
      <c r="F1998" t="inlineStr">
        <is>
          <t>Saudi Arabia</t>
        </is>
      </c>
      <c r="G1998" t="inlineStr">
        <is>
          <t>Arab Heavy</t>
        </is>
      </c>
      <c r="H1998" t="inlineStr">
        <is>
          <t>Domestic</t>
        </is>
      </c>
      <c r="I1998" t="inlineStr">
        <is>
          <t>Refiner</t>
        </is>
      </c>
      <c r="J1998" t="inlineStr">
        <is>
          <t>Ravindra Patil</t>
        </is>
      </c>
      <c r="K1998" s="70" t="n">
        <v>476700</v>
      </c>
      <c r="L1998" s="71" t="n">
        <v>72.33</v>
      </c>
      <c r="M1998" s="71" t="n">
        <v>34479711</v>
      </c>
      <c r="N1998" s="71" t="n">
        <v>344797.11</v>
      </c>
      <c r="O1998" s="71" t="n">
        <v>34134913.89</v>
      </c>
      <c r="P1998" s="71" t="n">
        <v>8716087.59</v>
      </c>
      <c r="Q1998" s="71" t="n">
        <v>25418826.3</v>
      </c>
      <c r="R1998" t="inlineStr">
        <is>
          <t>Crude</t>
        </is>
      </c>
      <c r="S1998" t="inlineStr">
        <is>
          <t>No</t>
        </is>
      </c>
      <c r="T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SA101990</t>
        </is>
      </c>
      <c r="B1999" s="68" t="n">
        <v>45948</v>
      </c>
      <c r="C1999" s="69" t="n">
        <v>2025</v>
      </c>
      <c r="D1999" t="inlineStr">
        <is>
          <t>Oct</t>
        </is>
      </c>
      <c r="E1999" t="inlineStr">
        <is>
          <t>Asia</t>
        </is>
      </c>
      <c r="F1999" t="inlineStr">
        <is>
          <t>South Korea</t>
        </is>
      </c>
      <c r="G1999" t="inlineStr">
        <is>
          <t>Arab Light</t>
        </is>
      </c>
      <c r="H1999" t="inlineStr">
        <is>
          <t>Term contract</t>
        </is>
      </c>
      <c r="I1999" t="inlineStr">
        <is>
          <t>Refiner</t>
        </is>
      </c>
      <c r="J1999" t="inlineStr">
        <is>
          <t>Liam O'Brien</t>
        </is>
      </c>
      <c r="K1999" s="70" t="n">
        <v>1577100</v>
      </c>
      <c r="L1999" s="71" t="n">
        <v>74.73999999999999</v>
      </c>
      <c r="M1999" s="71" t="n">
        <v>117872454</v>
      </c>
      <c r="N1999" s="71" t="n">
        <v>1178724.54</v>
      </c>
      <c r="O1999" s="71" t="n">
        <v>116693729.46</v>
      </c>
      <c r="P1999" s="71" t="n">
        <v>27413655.11</v>
      </c>
      <c r="Q1999" s="71" t="n">
        <v>89280074.34999999</v>
      </c>
      <c r="R1999" t="inlineStr">
        <is>
          <t>Crude</t>
        </is>
      </c>
      <c r="S1999" t="inlineStr">
        <is>
          <t>Yes</t>
        </is>
      </c>
      <c r="T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SA101991</t>
        </is>
      </c>
      <c r="B2000" s="68" t="n">
        <v>45948</v>
      </c>
      <c r="C2000" s="69" t="n">
        <v>2025</v>
      </c>
      <c r="D2000" t="inlineStr">
        <is>
          <t>Oct</t>
        </is>
      </c>
      <c r="E2000" t="inlineStr">
        <is>
          <t>Asia</t>
        </is>
      </c>
      <c r="F2000" t="inlineStr">
        <is>
          <t>South Korea</t>
        </is>
      </c>
      <c r="G2000" t="inlineStr">
        <is>
          <t>Arab Medium</t>
        </is>
      </c>
      <c r="H2000" t="inlineStr">
        <is>
          <t>Term contract</t>
        </is>
      </c>
      <c r="I2000" t="inlineStr">
        <is>
          <t>Trader</t>
        </is>
      </c>
      <c r="J2000" t="inlineStr">
        <is>
          <t>Mei Lin</t>
        </is>
      </c>
      <c r="K2000" s="70" t="n">
        <v>798000</v>
      </c>
      <c r="L2000" s="71" t="n">
        <v>76.87</v>
      </c>
      <c r="M2000" s="71" t="n">
        <v>61342260</v>
      </c>
      <c r="N2000" s="71" t="n">
        <v>613422.6</v>
      </c>
      <c r="O2000" s="71" t="n">
        <v>60728837.4</v>
      </c>
      <c r="P2000" s="71" t="n">
        <v>13675643.12</v>
      </c>
      <c r="Q2000" s="71" t="n">
        <v>47053194.28</v>
      </c>
      <c r="R2000" t="inlineStr">
        <is>
          <t>Crude</t>
        </is>
      </c>
      <c r="S2000" t="inlineStr">
        <is>
          <t>Yes</t>
        </is>
      </c>
      <c r="T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SA101992</t>
        </is>
      </c>
      <c r="B2001" s="68" t="n">
        <v>45948</v>
      </c>
      <c r="C2001" s="69" t="n">
        <v>2025</v>
      </c>
      <c r="D2001" t="inlineStr">
        <is>
          <t>Oct</t>
        </is>
      </c>
      <c r="E2001" t="inlineStr">
        <is>
          <t>Middle East</t>
        </is>
      </c>
      <c r="F2001" t="inlineStr">
        <is>
          <t>Saudi Arabia</t>
        </is>
      </c>
      <c r="G2001" t="inlineStr">
        <is>
          <t>Arab Light</t>
        </is>
      </c>
      <c r="H2001" t="inlineStr">
        <is>
          <t>Domestic</t>
        </is>
      </c>
      <c r="I2001" t="inlineStr">
        <is>
          <t>Trader</t>
        </is>
      </c>
      <c r="J2001" t="inlineStr">
        <is>
          <t>Liam O'Brien</t>
        </is>
      </c>
      <c r="K2001" s="70" t="n">
        <v>958650</v>
      </c>
      <c r="L2001" s="71" t="n">
        <v>83.14</v>
      </c>
      <c r="M2001" s="71" t="n">
        <v>79702161</v>
      </c>
      <c r="N2001" s="71" t="n">
        <v>0</v>
      </c>
      <c r="O2001" s="71" t="n">
        <v>79702161</v>
      </c>
      <c r="P2001" s="71" t="n">
        <v>17274483.61</v>
      </c>
      <c r="Q2001" s="71" t="n">
        <v>62427677.39</v>
      </c>
      <c r="R2001" t="inlineStr">
        <is>
          <t>Crude</t>
        </is>
      </c>
      <c r="S2001" t="inlineStr">
        <is>
          <t>No</t>
        </is>
      </c>
      <c r="T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SA101993</t>
        </is>
      </c>
      <c r="B2002" s="68" t="n">
        <v>45949</v>
      </c>
      <c r="C2002" s="69" t="n">
        <v>2025</v>
      </c>
      <c r="D2002" t="inlineStr">
        <is>
          <t>Oct</t>
        </is>
      </c>
      <c r="E2002" t="inlineStr">
        <is>
          <t>Asia</t>
        </is>
      </c>
      <c r="F2002" t="inlineStr">
        <is>
          <t>South Korea</t>
        </is>
      </c>
      <c r="G2002" t="inlineStr">
        <is>
          <t>Arab Light</t>
        </is>
      </c>
      <c r="H2002" t="inlineStr">
        <is>
          <t>Spot</t>
        </is>
      </c>
      <c r="I2002" t="inlineStr">
        <is>
          <t>Refiner</t>
        </is>
      </c>
      <c r="J2002" t="inlineStr">
        <is>
          <t>Olivia Brown</t>
        </is>
      </c>
      <c r="K2002" s="70" t="n">
        <v>445200</v>
      </c>
      <c r="L2002" s="71" t="n">
        <v>81.56</v>
      </c>
      <c r="M2002" s="71" t="n">
        <v>36310512</v>
      </c>
      <c r="N2002" s="71" t="n">
        <v>0</v>
      </c>
      <c r="O2002" s="71" t="n">
        <v>36310512</v>
      </c>
      <c r="P2002" s="71" t="n">
        <v>7805999.75</v>
      </c>
      <c r="Q2002" s="71" t="n">
        <v>28504512.25</v>
      </c>
      <c r="R2002" t="inlineStr">
        <is>
          <t>Crude</t>
        </is>
      </c>
      <c r="S2002" t="inlineStr">
        <is>
          <t>Yes</t>
        </is>
      </c>
      <c r="T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SA101994</t>
        </is>
      </c>
      <c r="B2003" s="68" t="n">
        <v>45949</v>
      </c>
      <c r="C2003" s="69" t="n">
        <v>2025</v>
      </c>
      <c r="D2003" t="inlineStr">
        <is>
          <t>Oct</t>
        </is>
      </c>
      <c r="E2003" t="inlineStr">
        <is>
          <t>Middle East</t>
        </is>
      </c>
      <c r="F2003" t="inlineStr">
        <is>
          <t>Bahrain</t>
        </is>
      </c>
      <c r="G2003" t="inlineStr">
        <is>
          <t>Arab Heavy</t>
        </is>
      </c>
      <c r="H2003" t="inlineStr">
        <is>
          <t>Term contract</t>
        </is>
      </c>
      <c r="I2003" t="inlineStr">
        <is>
          <t>National oil company</t>
        </is>
      </c>
      <c r="J2003" t="inlineStr">
        <is>
          <t>Fatima Al-Saud</t>
        </is>
      </c>
      <c r="K2003" s="70" t="n">
        <v>1488900</v>
      </c>
      <c r="L2003" s="71" t="n">
        <v>79.67</v>
      </c>
      <c r="M2003" s="71" t="n">
        <v>118620663</v>
      </c>
      <c r="N2003" s="71" t="n">
        <v>0</v>
      </c>
      <c r="O2003" s="71" t="n">
        <v>118620663</v>
      </c>
      <c r="P2003" s="71" t="n">
        <v>25672255.46</v>
      </c>
      <c r="Q2003" s="71" t="n">
        <v>92948407.54000001</v>
      </c>
      <c r="R2003" t="inlineStr">
        <is>
          <t>Crude</t>
        </is>
      </c>
      <c r="S2003" t="inlineStr">
        <is>
          <t>Yes</t>
        </is>
      </c>
      <c r="T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SA101995</t>
        </is>
      </c>
      <c r="B2004" s="68" t="n">
        <v>45949</v>
      </c>
      <c r="C2004" s="69" t="n">
        <v>2025</v>
      </c>
      <c r="D2004" t="inlineStr">
        <is>
          <t>Oct</t>
        </is>
      </c>
      <c r="E2004" t="inlineStr">
        <is>
          <t>Middle East</t>
        </is>
      </c>
      <c r="F2004" t="inlineStr">
        <is>
          <t>Bahrain</t>
        </is>
      </c>
      <c r="G2004" t="inlineStr">
        <is>
          <t>Diesel</t>
        </is>
      </c>
      <c r="H2004" t="inlineStr">
        <is>
          <t>Term contract</t>
        </is>
      </c>
      <c r="I2004" t="inlineStr">
        <is>
          <t>Refiner</t>
        </is>
      </c>
      <c r="J2004" t="inlineStr">
        <is>
          <t>Shraddha Kulkarni</t>
        </is>
      </c>
      <c r="K2004" s="70" t="n">
        <v>433650</v>
      </c>
      <c r="L2004" s="71" t="n">
        <v>106.06</v>
      </c>
      <c r="M2004" s="71" t="n">
        <v>45992919</v>
      </c>
      <c r="N2004" s="71" t="n">
        <v>0</v>
      </c>
      <c r="O2004" s="71" t="n">
        <v>45992919</v>
      </c>
      <c r="P2004" s="71" t="n">
        <v>31584181.84</v>
      </c>
      <c r="Q2004" s="71" t="n">
        <v>14408737.16</v>
      </c>
      <c r="R2004" t="inlineStr">
        <is>
          <t>Refined</t>
        </is>
      </c>
      <c r="S2004" t="inlineStr">
        <is>
          <t>Yes</t>
        </is>
      </c>
      <c r="T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SA101996</t>
        </is>
      </c>
      <c r="B2005" s="68" t="n">
        <v>45949</v>
      </c>
      <c r="C2005" s="69" t="n">
        <v>2025</v>
      </c>
      <c r="D2005" t="inlineStr">
        <is>
          <t>Oct</t>
        </is>
      </c>
      <c r="E2005" t="inlineStr">
        <is>
          <t>Asia</t>
        </is>
      </c>
      <c r="F2005" t="inlineStr">
        <is>
          <t>China</t>
        </is>
      </c>
      <c r="G2005" t="inlineStr">
        <is>
          <t>Arab Light</t>
        </is>
      </c>
      <c r="H2005" t="inlineStr">
        <is>
          <t>Spot</t>
        </is>
      </c>
      <c r="I2005" t="inlineStr">
        <is>
          <t>National oil company</t>
        </is>
      </c>
      <c r="J2005" t="inlineStr">
        <is>
          <t>Amir Khan</t>
        </is>
      </c>
      <c r="K2005" s="70" t="n">
        <v>1474200</v>
      </c>
      <c r="L2005" s="71" t="n">
        <v>88.34</v>
      </c>
      <c r="M2005" s="71" t="n">
        <v>130230828</v>
      </c>
      <c r="N2005" s="71" t="n">
        <v>2604616.56</v>
      </c>
      <c r="O2005" s="71" t="n">
        <v>127626211.44</v>
      </c>
      <c r="P2005" s="71" t="n">
        <v>25678821.23</v>
      </c>
      <c r="Q2005" s="71" t="n">
        <v>101947390.21</v>
      </c>
      <c r="R2005" t="inlineStr">
        <is>
          <t>Crude</t>
        </is>
      </c>
      <c r="S2005" t="inlineStr">
        <is>
          <t>Yes</t>
        </is>
      </c>
      <c r="T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SA101997</t>
        </is>
      </c>
      <c r="B2006" s="68" t="n">
        <v>45949</v>
      </c>
      <c r="C2006" s="69" t="n">
        <v>2025</v>
      </c>
      <c r="D2006" t="inlineStr">
        <is>
          <t>Oct</t>
        </is>
      </c>
      <c r="E2006" t="inlineStr">
        <is>
          <t>North America</t>
        </is>
      </c>
      <c r="F2006" t="inlineStr">
        <is>
          <t>USA</t>
        </is>
      </c>
      <c r="G2006" t="inlineStr">
        <is>
          <t>Gasoline</t>
        </is>
      </c>
      <c r="H2006" t="inlineStr">
        <is>
          <t>Term contract</t>
        </is>
      </c>
      <c r="I2006" t="inlineStr">
        <is>
          <t>Refiner</t>
        </is>
      </c>
      <c r="J2006" t="inlineStr">
        <is>
          <t>Liam O'Brien</t>
        </is>
      </c>
      <c r="K2006" s="70" t="n">
        <v>484050</v>
      </c>
      <c r="L2006" s="71" t="n">
        <v>101.84</v>
      </c>
      <c r="M2006" s="71" t="n">
        <v>49295652</v>
      </c>
      <c r="N2006" s="71" t="n">
        <v>985913.04</v>
      </c>
      <c r="O2006" s="71" t="n">
        <v>48309738.96</v>
      </c>
      <c r="P2006" s="71" t="n">
        <v>33102108.01</v>
      </c>
      <c r="Q2006" s="71" t="n">
        <v>15207630.95</v>
      </c>
      <c r="R2006" t="inlineStr">
        <is>
          <t>Refined</t>
        </is>
      </c>
      <c r="S2006" t="inlineStr">
        <is>
          <t>Yes</t>
        </is>
      </c>
      <c r="T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SA101998</t>
        </is>
      </c>
      <c r="B2007" s="68" t="n">
        <v>45949</v>
      </c>
      <c r="C2007" s="69" t="n">
        <v>2025</v>
      </c>
      <c r="D2007" t="inlineStr">
        <is>
          <t>Oct</t>
        </is>
      </c>
      <c r="E2007" t="inlineStr">
        <is>
          <t>Asia</t>
        </is>
      </c>
      <c r="F2007" t="inlineStr">
        <is>
          <t>Japan</t>
        </is>
      </c>
      <c r="G2007" t="inlineStr">
        <is>
          <t>Arab Light</t>
        </is>
      </c>
      <c r="H2007" t="inlineStr">
        <is>
          <t>Spot</t>
        </is>
      </c>
      <c r="I2007" t="inlineStr">
        <is>
          <t>Refiner</t>
        </is>
      </c>
      <c r="J2007" t="inlineStr">
        <is>
          <t>Aisha Bello</t>
        </is>
      </c>
      <c r="K2007" s="70" t="n">
        <v>1412250</v>
      </c>
      <c r="L2007" s="71" t="n">
        <v>82.04000000000001</v>
      </c>
      <c r="M2007" s="71" t="n">
        <v>115860990</v>
      </c>
      <c r="N2007" s="71" t="n">
        <v>0</v>
      </c>
      <c r="O2007" s="71" t="n">
        <v>115860990</v>
      </c>
      <c r="P2007" s="71" t="n">
        <v>25298912.02</v>
      </c>
      <c r="Q2007" s="71" t="n">
        <v>90562077.98</v>
      </c>
      <c r="R2007" t="inlineStr">
        <is>
          <t>Crude</t>
        </is>
      </c>
      <c r="S2007" t="inlineStr">
        <is>
          <t>Yes</t>
        </is>
      </c>
      <c r="T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SA101999</t>
        </is>
      </c>
      <c r="B2008" s="68" t="n">
        <v>45949</v>
      </c>
      <c r="C2008" s="69" t="n">
        <v>2025</v>
      </c>
      <c r="D2008" t="inlineStr">
        <is>
          <t>Oct</t>
        </is>
      </c>
      <c r="E2008" t="inlineStr">
        <is>
          <t>North America</t>
        </is>
      </c>
      <c r="F2008" t="inlineStr">
        <is>
          <t>USA</t>
        </is>
      </c>
      <c r="G2008" t="inlineStr">
        <is>
          <t>Arab Medium</t>
        </is>
      </c>
      <c r="H2008" t="inlineStr">
        <is>
          <t>Term contract</t>
        </is>
      </c>
      <c r="I2008" t="inlineStr">
        <is>
          <t>Refiner</t>
        </is>
      </c>
      <c r="J2008" t="inlineStr">
        <is>
          <t>Sophie Müller</t>
        </is>
      </c>
      <c r="K2008" s="70" t="n">
        <v>1875300</v>
      </c>
      <c r="L2008" s="71" t="n">
        <v>78.62</v>
      </c>
      <c r="M2008" s="71" t="n">
        <v>147436086</v>
      </c>
      <c r="N2008" s="71" t="n">
        <v>0</v>
      </c>
      <c r="O2008" s="71" t="n">
        <v>147436086</v>
      </c>
      <c r="P2008" s="71" t="n">
        <v>34071946.62</v>
      </c>
      <c r="Q2008" s="71" t="n">
        <v>113364139.38</v>
      </c>
      <c r="R2008" t="inlineStr">
        <is>
          <t>Crude</t>
        </is>
      </c>
      <c r="S2008" t="inlineStr">
        <is>
          <t>Yes</t>
        </is>
      </c>
      <c r="T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SA102000</t>
        </is>
      </c>
      <c r="B2009" s="68" t="n">
        <v>45949</v>
      </c>
      <c r="C2009" s="69" t="n">
        <v>2025</v>
      </c>
      <c r="D2009" t="inlineStr">
        <is>
          <t>Oct</t>
        </is>
      </c>
      <c r="E2009" t="inlineStr">
        <is>
          <t>Asia</t>
        </is>
      </c>
      <c r="F2009" t="inlineStr">
        <is>
          <t>China</t>
        </is>
      </c>
      <c r="G2009" t="inlineStr">
        <is>
          <t>Arab Extra Light</t>
        </is>
      </c>
      <c r="H2009" t="inlineStr">
        <is>
          <t>Term contract</t>
        </is>
      </c>
      <c r="I2009" t="inlineStr">
        <is>
          <t>National oil company</t>
        </is>
      </c>
      <c r="J2009" t="inlineStr">
        <is>
          <t>Olivia Brown</t>
        </is>
      </c>
      <c r="K2009" s="70" t="n">
        <v>1129800</v>
      </c>
      <c r="L2009" s="71" t="n">
        <v>89.39</v>
      </c>
      <c r="M2009" s="71" t="n">
        <v>100992822</v>
      </c>
      <c r="N2009" s="71" t="n">
        <v>1009928.22</v>
      </c>
      <c r="O2009" s="71" t="n">
        <v>99982893.78</v>
      </c>
      <c r="P2009" s="71" t="n">
        <v>20602574.51</v>
      </c>
      <c r="Q2009" s="71" t="n">
        <v>79380319.27</v>
      </c>
      <c r="R2009" t="inlineStr">
        <is>
          <t>Crude</t>
        </is>
      </c>
      <c r="S2009" t="inlineStr">
        <is>
          <t>Yes</t>
        </is>
      </c>
      <c r="T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SA102001</t>
        </is>
      </c>
      <c r="B2010" s="68" t="n">
        <v>45949</v>
      </c>
      <c r="C2010" s="69" t="n">
        <v>2025</v>
      </c>
      <c r="D2010" t="inlineStr">
        <is>
          <t>Oct</t>
        </is>
      </c>
      <c r="E2010" t="inlineStr">
        <is>
          <t>Asia</t>
        </is>
      </c>
      <c r="F2010" t="inlineStr">
        <is>
          <t>China</t>
        </is>
      </c>
      <c r="G2010" t="inlineStr">
        <is>
          <t>Diesel</t>
        </is>
      </c>
      <c r="H2010" t="inlineStr">
        <is>
          <t>Spot</t>
        </is>
      </c>
      <c r="I2010" t="inlineStr">
        <is>
          <t>National oil company</t>
        </is>
      </c>
      <c r="J2010" t="inlineStr">
        <is>
          <t>Kofi Mensah</t>
        </is>
      </c>
      <c r="K2010" s="70" t="n">
        <v>502950</v>
      </c>
      <c r="L2010" s="71" t="n">
        <v>99.11</v>
      </c>
      <c r="M2010" s="71" t="n">
        <v>49847374.5</v>
      </c>
      <c r="N2010" s="71" t="n">
        <v>498473.74</v>
      </c>
      <c r="O2010" s="71" t="n">
        <v>49348900.76</v>
      </c>
      <c r="P2010" s="71" t="n">
        <v>34923912.93</v>
      </c>
      <c r="Q2010" s="71" t="n">
        <v>14424987.83</v>
      </c>
      <c r="R2010" t="inlineStr">
        <is>
          <t>Refined</t>
        </is>
      </c>
      <c r="S2010" t="inlineStr">
        <is>
          <t>Yes</t>
        </is>
      </c>
      <c r="T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SA102002</t>
        </is>
      </c>
      <c r="B2011" s="68" t="n">
        <v>45949</v>
      </c>
      <c r="C2011" s="69" t="n">
        <v>2025</v>
      </c>
      <c r="D2011" t="inlineStr">
        <is>
          <t>Oct</t>
        </is>
      </c>
      <c r="E2011" t="inlineStr">
        <is>
          <t>Asia</t>
        </is>
      </c>
      <c r="F2011" t="inlineStr">
        <is>
          <t>South Korea</t>
        </is>
      </c>
      <c r="G2011" t="inlineStr">
        <is>
          <t>Arab Extra Light</t>
        </is>
      </c>
      <c r="H2011" t="inlineStr">
        <is>
          <t>Term contract</t>
        </is>
      </c>
      <c r="I2011" t="inlineStr">
        <is>
          <t>Trader</t>
        </is>
      </c>
      <c r="J2011" t="inlineStr">
        <is>
          <t>Carlos Silva</t>
        </is>
      </c>
      <c r="K2011" s="70" t="n">
        <v>1822800</v>
      </c>
      <c r="L2011" s="71" t="n">
        <v>83.84999999999999</v>
      </c>
      <c r="M2011" s="71" t="n">
        <v>152841780</v>
      </c>
      <c r="N2011" s="71" t="n">
        <v>0</v>
      </c>
      <c r="O2011" s="71" t="n">
        <v>152841780</v>
      </c>
      <c r="P2011" s="71" t="n">
        <v>34029027.56</v>
      </c>
      <c r="Q2011" s="71" t="n">
        <v>118812752.44</v>
      </c>
      <c r="R2011" t="inlineStr">
        <is>
          <t>Crude</t>
        </is>
      </c>
      <c r="S2011" t="inlineStr">
        <is>
          <t>Yes</t>
        </is>
      </c>
      <c r="T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SA102003</t>
        </is>
      </c>
      <c r="B2012" s="68" t="n">
        <v>45949</v>
      </c>
      <c r="C2012" s="69" t="n">
        <v>2025</v>
      </c>
      <c r="D2012" t="inlineStr">
        <is>
          <t>Oct</t>
        </is>
      </c>
      <c r="E2012" t="inlineStr">
        <is>
          <t>Middle East</t>
        </is>
      </c>
      <c r="F2012" t="inlineStr">
        <is>
          <t>Bahrain</t>
        </is>
      </c>
      <c r="G2012" t="inlineStr">
        <is>
          <t>Arab Medium</t>
        </is>
      </c>
      <c r="H2012" t="inlineStr">
        <is>
          <t>Term contract</t>
        </is>
      </c>
      <c r="I2012" t="inlineStr">
        <is>
          <t>National oil company</t>
        </is>
      </c>
      <c r="J2012" t="inlineStr">
        <is>
          <t>Noah Smith</t>
        </is>
      </c>
      <c r="K2012" s="70" t="n">
        <v>2047500</v>
      </c>
      <c r="L2012" s="71" t="n">
        <v>81.98999999999999</v>
      </c>
      <c r="M2012" s="71" t="n">
        <v>167874525</v>
      </c>
      <c r="N2012" s="71" t="n">
        <v>0</v>
      </c>
      <c r="O2012" s="71" t="n">
        <v>167874525</v>
      </c>
      <c r="P2012" s="71" t="n">
        <v>36846748.34</v>
      </c>
      <c r="Q2012" s="71" t="n">
        <v>131027776.66</v>
      </c>
      <c r="R2012" t="inlineStr">
        <is>
          <t>Crude</t>
        </is>
      </c>
      <c r="S2012" t="inlineStr">
        <is>
          <t>Yes</t>
        </is>
      </c>
      <c r="T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SA102004</t>
        </is>
      </c>
      <c r="B2013" s="68" t="n">
        <v>45949</v>
      </c>
      <c r="C2013" s="69" t="n">
        <v>2025</v>
      </c>
      <c r="D2013" t="inlineStr">
        <is>
          <t>Oct</t>
        </is>
      </c>
      <c r="E2013" t="inlineStr">
        <is>
          <t>Asia</t>
        </is>
      </c>
      <c r="F2013" t="inlineStr">
        <is>
          <t>India</t>
        </is>
      </c>
      <c r="G2013" t="inlineStr">
        <is>
          <t>Arab Light</t>
        </is>
      </c>
      <c r="H2013" t="inlineStr">
        <is>
          <t>Spot</t>
        </is>
      </c>
      <c r="I2013" t="inlineStr">
        <is>
          <t>Refiner</t>
        </is>
      </c>
      <c r="J2013" t="inlineStr">
        <is>
          <t>Carlos Silva</t>
        </is>
      </c>
      <c r="K2013" s="70" t="n">
        <v>1558200</v>
      </c>
      <c r="L2013" s="71" t="n">
        <v>88.01000000000001</v>
      </c>
      <c r="M2013" s="71" t="n">
        <v>137137182</v>
      </c>
      <c r="N2013" s="71" t="n">
        <v>2742743.64</v>
      </c>
      <c r="O2013" s="71" t="n">
        <v>134394438.36</v>
      </c>
      <c r="P2013" s="71" t="n">
        <v>28038767.09</v>
      </c>
      <c r="Q2013" s="71" t="n">
        <v>106355671.27</v>
      </c>
      <c r="R2013" t="inlineStr">
        <is>
          <t>Crude</t>
        </is>
      </c>
      <c r="S2013" t="inlineStr">
        <is>
          <t>Yes</t>
        </is>
      </c>
      <c r="T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SA102005</t>
        </is>
      </c>
      <c r="B2014" s="68" t="n">
        <v>45949</v>
      </c>
      <c r="C2014" s="69" t="n">
        <v>2025</v>
      </c>
      <c r="D2014" t="inlineStr">
        <is>
          <t>Oct</t>
        </is>
      </c>
      <c r="E2014" t="inlineStr">
        <is>
          <t>Europe</t>
        </is>
      </c>
      <c r="F2014" t="inlineStr">
        <is>
          <t>France</t>
        </is>
      </c>
      <c r="G2014" t="inlineStr">
        <is>
          <t>Gasoline</t>
        </is>
      </c>
      <c r="H2014" t="inlineStr">
        <is>
          <t>Term contract</t>
        </is>
      </c>
      <c r="I2014" t="inlineStr">
        <is>
          <t>National oil company</t>
        </is>
      </c>
      <c r="J2014" t="inlineStr">
        <is>
          <t>Wei Chen</t>
        </is>
      </c>
      <c r="K2014" s="70" t="n">
        <v>531300</v>
      </c>
      <c r="L2014" s="71" t="n">
        <v>93.45</v>
      </c>
      <c r="M2014" s="71" t="n">
        <v>49649985</v>
      </c>
      <c r="N2014" s="71" t="n">
        <v>0</v>
      </c>
      <c r="O2014" s="71" t="n">
        <v>49649985</v>
      </c>
      <c r="P2014" s="71" t="n">
        <v>36056020.02</v>
      </c>
      <c r="Q2014" s="71" t="n">
        <v>13593964.98</v>
      </c>
      <c r="R2014" t="inlineStr">
        <is>
          <t>Refined</t>
        </is>
      </c>
      <c r="S2014" t="inlineStr">
        <is>
          <t>Yes</t>
        </is>
      </c>
      <c r="T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SA102006</t>
        </is>
      </c>
      <c r="B2015" s="68" t="n">
        <v>45950</v>
      </c>
      <c r="C2015" s="69" t="n">
        <v>2025</v>
      </c>
      <c r="D2015" t="inlineStr">
        <is>
          <t>Oct</t>
        </is>
      </c>
      <c r="E2015" t="inlineStr">
        <is>
          <t>Asia</t>
        </is>
      </c>
      <c r="F2015" t="inlineStr">
        <is>
          <t>South Korea</t>
        </is>
      </c>
      <c r="G2015" t="inlineStr">
        <is>
          <t>Diesel</t>
        </is>
      </c>
      <c r="H2015" t="inlineStr">
        <is>
          <t>Spot</t>
        </is>
      </c>
      <c r="I2015" t="inlineStr">
        <is>
          <t>Trader</t>
        </is>
      </c>
      <c r="J2015" t="inlineStr">
        <is>
          <t>Sara Rossi</t>
        </is>
      </c>
      <c r="K2015" s="70" t="n">
        <v>518700</v>
      </c>
      <c r="L2015" s="71" t="n">
        <v>107.18</v>
      </c>
      <c r="M2015" s="71" t="n">
        <v>55594266</v>
      </c>
      <c r="N2015" s="71" t="n">
        <v>0</v>
      </c>
      <c r="O2015" s="71" t="n">
        <v>55594266</v>
      </c>
      <c r="P2015" s="71" t="n">
        <v>37946558.45</v>
      </c>
      <c r="Q2015" s="71" t="n">
        <v>17647707.55</v>
      </c>
      <c r="R2015" t="inlineStr">
        <is>
          <t>Refined</t>
        </is>
      </c>
      <c r="S2015" t="inlineStr">
        <is>
          <t>Yes</t>
        </is>
      </c>
      <c r="T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SA102007</t>
        </is>
      </c>
      <c r="B2016" s="68" t="n">
        <v>45950</v>
      </c>
      <c r="C2016" s="69" t="n">
        <v>2025</v>
      </c>
      <c r="D2016" t="inlineStr">
        <is>
          <t>Oct</t>
        </is>
      </c>
      <c r="E2016" t="inlineStr">
        <is>
          <t>Asia</t>
        </is>
      </c>
      <c r="F2016" t="inlineStr">
        <is>
          <t>Japan</t>
        </is>
      </c>
      <c r="G2016" t="inlineStr">
        <is>
          <t>Arab Heavy</t>
        </is>
      </c>
      <c r="H2016" t="inlineStr">
        <is>
          <t>Term contract</t>
        </is>
      </c>
      <c r="I2016" t="inlineStr">
        <is>
          <t>Refiner</t>
        </is>
      </c>
      <c r="J2016" t="inlineStr">
        <is>
          <t>Shraddha Kulkarni</t>
        </is>
      </c>
      <c r="K2016" s="70" t="n">
        <v>1341900</v>
      </c>
      <c r="L2016" s="71" t="n">
        <v>83.51000000000001</v>
      </c>
      <c r="M2016" s="71" t="n">
        <v>112062069</v>
      </c>
      <c r="N2016" s="71" t="n">
        <v>2241241.38</v>
      </c>
      <c r="O2016" s="71" t="n">
        <v>109820827.62</v>
      </c>
      <c r="P2016" s="71" t="n">
        <v>23189372.4</v>
      </c>
      <c r="Q2016" s="71" t="n">
        <v>86631455.22</v>
      </c>
      <c r="R2016" t="inlineStr">
        <is>
          <t>Crude</t>
        </is>
      </c>
      <c r="S2016" t="inlineStr">
        <is>
          <t>Yes</t>
        </is>
      </c>
      <c r="T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SA102008</t>
        </is>
      </c>
      <c r="B2017" s="68" t="n">
        <v>45950</v>
      </c>
      <c r="C2017" s="69" t="n">
        <v>2025</v>
      </c>
      <c r="D2017" t="inlineStr">
        <is>
          <t>Oct</t>
        </is>
      </c>
      <c r="E2017" t="inlineStr">
        <is>
          <t>Asia</t>
        </is>
      </c>
      <c r="F2017" t="inlineStr">
        <is>
          <t>China</t>
        </is>
      </c>
      <c r="G2017" t="inlineStr">
        <is>
          <t>Arab Heavy</t>
        </is>
      </c>
      <c r="H2017" t="inlineStr">
        <is>
          <t>Term contract</t>
        </is>
      </c>
      <c r="I2017" t="inlineStr">
        <is>
          <t>National oil company</t>
        </is>
      </c>
      <c r="J2017" t="inlineStr">
        <is>
          <t>Hiroshi Tanaka</t>
        </is>
      </c>
      <c r="K2017" s="70" t="n">
        <v>348600</v>
      </c>
      <c r="L2017" s="71" t="n">
        <v>80.11</v>
      </c>
      <c r="M2017" s="71" t="n">
        <v>27926346</v>
      </c>
      <c r="N2017" s="71" t="n">
        <v>558526.92</v>
      </c>
      <c r="O2017" s="71" t="n">
        <v>27367819.08</v>
      </c>
      <c r="P2017" s="71" t="n">
        <v>6341705.93</v>
      </c>
      <c r="Q2017" s="71" t="n">
        <v>21026113.15</v>
      </c>
      <c r="R2017" t="inlineStr">
        <is>
          <t>Crude</t>
        </is>
      </c>
      <c r="S2017" t="inlineStr">
        <is>
          <t>Yes</t>
        </is>
      </c>
      <c r="T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SA102009</t>
        </is>
      </c>
      <c r="B2018" s="68" t="n">
        <v>45950</v>
      </c>
      <c r="C2018" s="69" t="n">
        <v>2025</v>
      </c>
      <c r="D2018" t="inlineStr">
        <is>
          <t>Oct</t>
        </is>
      </c>
      <c r="E2018" t="inlineStr">
        <is>
          <t>Asia</t>
        </is>
      </c>
      <c r="F2018" t="inlineStr">
        <is>
          <t>Japan</t>
        </is>
      </c>
      <c r="G2018" t="inlineStr">
        <is>
          <t>Arab Extra Light</t>
        </is>
      </c>
      <c r="H2018" t="inlineStr">
        <is>
          <t>Term contract</t>
        </is>
      </c>
      <c r="I2018" t="inlineStr">
        <is>
          <t>Refiner</t>
        </is>
      </c>
      <c r="J2018" t="inlineStr">
        <is>
          <t>Arjun Mehta</t>
        </is>
      </c>
      <c r="K2018" s="70" t="n">
        <v>799050</v>
      </c>
      <c r="L2018" s="71" t="n">
        <v>88.89</v>
      </c>
      <c r="M2018" s="71" t="n">
        <v>71027554.5</v>
      </c>
      <c r="N2018" s="71" t="n">
        <v>710275.55</v>
      </c>
      <c r="O2018" s="71" t="n">
        <v>70317278.95</v>
      </c>
      <c r="P2018" s="71" t="n">
        <v>14794260.19</v>
      </c>
      <c r="Q2018" s="71" t="n">
        <v>55523018.76</v>
      </c>
      <c r="R2018" t="inlineStr">
        <is>
          <t>Crude</t>
        </is>
      </c>
      <c r="S2018" t="inlineStr">
        <is>
          <t>Yes</t>
        </is>
      </c>
      <c r="T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SA102010</t>
        </is>
      </c>
      <c r="B2019" s="68" t="n">
        <v>45950</v>
      </c>
      <c r="C2019" s="69" t="n">
        <v>2025</v>
      </c>
      <c r="D2019" t="inlineStr">
        <is>
          <t>Oct</t>
        </is>
      </c>
      <c r="E2019" t="inlineStr">
        <is>
          <t>Asia</t>
        </is>
      </c>
      <c r="F2019" t="inlineStr">
        <is>
          <t>Japan</t>
        </is>
      </c>
      <c r="G2019" t="inlineStr">
        <is>
          <t>Jet fuel</t>
        </is>
      </c>
      <c r="H2019" t="inlineStr">
        <is>
          <t>Term contract</t>
        </is>
      </c>
      <c r="I2019" t="inlineStr">
        <is>
          <t>Trader</t>
        </is>
      </c>
      <c r="J2019" t="inlineStr">
        <is>
          <t>Hiroshi Tanaka</t>
        </is>
      </c>
      <c r="K2019" s="70" t="n">
        <v>400050</v>
      </c>
      <c r="L2019" s="71" t="n">
        <v>95.73999999999999</v>
      </c>
      <c r="M2019" s="71" t="n">
        <v>38300787</v>
      </c>
      <c r="N2019" s="71" t="n">
        <v>0</v>
      </c>
      <c r="O2019" s="71" t="n">
        <v>38300787</v>
      </c>
      <c r="P2019" s="71" t="n">
        <v>29655593.15</v>
      </c>
      <c r="Q2019" s="71" t="n">
        <v>8645193.85</v>
      </c>
      <c r="R2019" t="inlineStr">
        <is>
          <t>Refined</t>
        </is>
      </c>
      <c r="S2019" t="inlineStr">
        <is>
          <t>Yes</t>
        </is>
      </c>
      <c r="T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SA102011</t>
        </is>
      </c>
      <c r="B2020" s="68" t="n">
        <v>45950</v>
      </c>
      <c r="C2020" s="69" t="n">
        <v>2025</v>
      </c>
      <c r="D2020" t="inlineStr">
        <is>
          <t>Oct</t>
        </is>
      </c>
      <c r="E2020" t="inlineStr">
        <is>
          <t>Asia</t>
        </is>
      </c>
      <c r="F2020" t="inlineStr">
        <is>
          <t>South Korea</t>
        </is>
      </c>
      <c r="G2020" t="inlineStr">
        <is>
          <t>Arab Medium</t>
        </is>
      </c>
      <c r="H2020" t="inlineStr">
        <is>
          <t>Term contract</t>
        </is>
      </c>
      <c r="I2020" t="inlineStr">
        <is>
          <t>Refiner</t>
        </is>
      </c>
      <c r="J2020" t="inlineStr">
        <is>
          <t>Noah Smith</t>
        </is>
      </c>
      <c r="K2020" s="70" t="n">
        <v>1571850</v>
      </c>
      <c r="L2020" s="71" t="n">
        <v>82.77</v>
      </c>
      <c r="M2020" s="71" t="n">
        <v>130102024.5</v>
      </c>
      <c r="N2020" s="71" t="n">
        <v>2602040.49</v>
      </c>
      <c r="O2020" s="71" t="n">
        <v>127499984.01</v>
      </c>
      <c r="P2020" s="71" t="n">
        <v>26892156.53</v>
      </c>
      <c r="Q2020" s="71" t="n">
        <v>100607827.48</v>
      </c>
      <c r="R2020" t="inlineStr">
        <is>
          <t>Crude</t>
        </is>
      </c>
      <c r="S2020" t="inlineStr">
        <is>
          <t>Yes</t>
        </is>
      </c>
      <c r="T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SA102012</t>
        </is>
      </c>
      <c r="B2021" s="68" t="n">
        <v>45950</v>
      </c>
      <c r="C2021" s="69" t="n">
        <v>2025</v>
      </c>
      <c r="D2021" t="inlineStr">
        <is>
          <t>Oct</t>
        </is>
      </c>
      <c r="E2021" t="inlineStr">
        <is>
          <t>Europe</t>
        </is>
      </c>
      <c r="F2021" t="inlineStr">
        <is>
          <t>France</t>
        </is>
      </c>
      <c r="G2021" t="inlineStr">
        <is>
          <t>Arab Medium</t>
        </is>
      </c>
      <c r="H2021" t="inlineStr">
        <is>
          <t>Term contract</t>
        </is>
      </c>
      <c r="I2021" t="inlineStr">
        <is>
          <t>National oil company</t>
        </is>
      </c>
      <c r="J2021" t="inlineStr">
        <is>
          <t>Priya Nair</t>
        </is>
      </c>
      <c r="K2021" s="70" t="n">
        <v>725550</v>
      </c>
      <c r="L2021" s="71" t="n">
        <v>77.75</v>
      </c>
      <c r="M2021" s="71" t="n">
        <v>56411512.5</v>
      </c>
      <c r="N2021" s="71" t="n">
        <v>0</v>
      </c>
      <c r="O2021" s="71" t="n">
        <v>56411512.5</v>
      </c>
      <c r="P2021" s="71" t="n">
        <v>13027802.17</v>
      </c>
      <c r="Q2021" s="71" t="n">
        <v>43383710.33</v>
      </c>
      <c r="R2021" t="inlineStr">
        <is>
          <t>Crude</t>
        </is>
      </c>
      <c r="S2021" t="inlineStr">
        <is>
          <t>Yes</t>
        </is>
      </c>
      <c r="T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SA102013</t>
        </is>
      </c>
      <c r="B2022" s="68" t="n">
        <v>45950</v>
      </c>
      <c r="C2022" s="69" t="n">
        <v>2025</v>
      </c>
      <c r="D2022" t="inlineStr">
        <is>
          <t>Oct</t>
        </is>
      </c>
      <c r="E2022" t="inlineStr">
        <is>
          <t>Asia</t>
        </is>
      </c>
      <c r="F2022" t="inlineStr">
        <is>
          <t>China</t>
        </is>
      </c>
      <c r="G2022" t="inlineStr">
        <is>
          <t>Gasoline</t>
        </is>
      </c>
      <c r="H2022" t="inlineStr">
        <is>
          <t>Term contract</t>
        </is>
      </c>
      <c r="I2022" t="inlineStr">
        <is>
          <t>National oil company</t>
        </is>
      </c>
      <c r="J2022" t="inlineStr">
        <is>
          <t>Mei Lin</t>
        </is>
      </c>
      <c r="K2022" s="70" t="n">
        <v>582750</v>
      </c>
      <c r="L2022" s="71" t="n">
        <v>101.51</v>
      </c>
      <c r="M2022" s="71" t="n">
        <v>59154952.5</v>
      </c>
      <c r="N2022" s="71" t="n">
        <v>1183099.05</v>
      </c>
      <c r="O2022" s="71" t="n">
        <v>57971853.45</v>
      </c>
      <c r="P2022" s="71" t="n">
        <v>42157277.16</v>
      </c>
      <c r="Q2022" s="71" t="n">
        <v>15814576.29</v>
      </c>
      <c r="R2022" t="inlineStr">
        <is>
          <t>Refined</t>
        </is>
      </c>
      <c r="S2022" t="inlineStr">
        <is>
          <t>Yes</t>
        </is>
      </c>
      <c r="T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SA102014</t>
        </is>
      </c>
      <c r="B2023" s="68" t="n">
        <v>45950</v>
      </c>
      <c r="C2023" s="69" t="n">
        <v>2025</v>
      </c>
      <c r="D2023" t="inlineStr">
        <is>
          <t>Oct</t>
        </is>
      </c>
      <c r="E2023" t="inlineStr">
        <is>
          <t>North America</t>
        </is>
      </c>
      <c r="F2023" t="inlineStr">
        <is>
          <t>USA</t>
        </is>
      </c>
      <c r="G2023" t="inlineStr">
        <is>
          <t>Arab Light</t>
        </is>
      </c>
      <c r="H2023" t="inlineStr">
        <is>
          <t>Term contract</t>
        </is>
      </c>
      <c r="I2023" t="inlineStr">
        <is>
          <t>Trader</t>
        </is>
      </c>
      <c r="J2023" t="inlineStr">
        <is>
          <t>Amir Khan</t>
        </is>
      </c>
      <c r="K2023" s="70" t="n">
        <v>699300</v>
      </c>
      <c r="L2023" s="71" t="n">
        <v>74.26000000000001</v>
      </c>
      <c r="M2023" s="71" t="n">
        <v>51930018</v>
      </c>
      <c r="N2023" s="71" t="n">
        <v>0</v>
      </c>
      <c r="O2023" s="71" t="n">
        <v>51930018</v>
      </c>
      <c r="P2023" s="71" t="n">
        <v>12795502.6</v>
      </c>
      <c r="Q2023" s="71" t="n">
        <v>39134515.4</v>
      </c>
      <c r="R2023" t="inlineStr">
        <is>
          <t>Crude</t>
        </is>
      </c>
      <c r="S2023" t="inlineStr">
        <is>
          <t>Yes</t>
        </is>
      </c>
      <c r="T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SA102015</t>
        </is>
      </c>
      <c r="B2024" s="68" t="n">
        <v>45951</v>
      </c>
      <c r="C2024" s="69" t="n">
        <v>2025</v>
      </c>
      <c r="D2024" t="inlineStr">
        <is>
          <t>Oct</t>
        </is>
      </c>
      <c r="E2024" t="inlineStr">
        <is>
          <t>Asia</t>
        </is>
      </c>
      <c r="F2024" t="inlineStr">
        <is>
          <t>South Korea</t>
        </is>
      </c>
      <c r="G2024" t="inlineStr">
        <is>
          <t>Diesel</t>
        </is>
      </c>
      <c r="H2024" t="inlineStr">
        <is>
          <t>Term contract</t>
        </is>
      </c>
      <c r="I2024" t="inlineStr">
        <is>
          <t>Refiner</t>
        </is>
      </c>
      <c r="J2024" t="inlineStr">
        <is>
          <t>Amir Khan</t>
        </is>
      </c>
      <c r="K2024" s="70" t="n">
        <v>452550</v>
      </c>
      <c r="L2024" s="71" t="n">
        <v>89.88</v>
      </c>
      <c r="M2024" s="71" t="n">
        <v>40675194</v>
      </c>
      <c r="N2024" s="71" t="n">
        <v>406751.94</v>
      </c>
      <c r="O2024" s="71" t="n">
        <v>40268442.06</v>
      </c>
      <c r="P2024" s="71" t="n">
        <v>32979029.35</v>
      </c>
      <c r="Q2024" s="71" t="n">
        <v>7289412.71</v>
      </c>
      <c r="R2024" t="inlineStr">
        <is>
          <t>Refined</t>
        </is>
      </c>
      <c r="S2024" t="inlineStr">
        <is>
          <t>Yes</t>
        </is>
      </c>
      <c r="T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SA102016</t>
        </is>
      </c>
      <c r="B2025" s="68" t="n">
        <v>45951</v>
      </c>
      <c r="C2025" s="69" t="n">
        <v>2025</v>
      </c>
      <c r="D2025" t="inlineStr">
        <is>
          <t>Oct</t>
        </is>
      </c>
      <c r="E2025" t="inlineStr">
        <is>
          <t>Middle East</t>
        </is>
      </c>
      <c r="F2025" t="inlineStr">
        <is>
          <t>UAE</t>
        </is>
      </c>
      <c r="G2025" t="inlineStr">
        <is>
          <t>Arab Heavy</t>
        </is>
      </c>
      <c r="H2025" t="inlineStr">
        <is>
          <t>Term contract</t>
        </is>
      </c>
      <c r="I2025" t="inlineStr">
        <is>
          <t>Refiner</t>
        </is>
      </c>
      <c r="J2025" t="inlineStr">
        <is>
          <t>Zoya Ahmed</t>
        </is>
      </c>
      <c r="K2025" s="70" t="n">
        <v>1577100</v>
      </c>
      <c r="L2025" s="71" t="n">
        <v>77.98</v>
      </c>
      <c r="M2025" s="71" t="n">
        <v>122982258</v>
      </c>
      <c r="N2025" s="71" t="n">
        <v>2459645.16</v>
      </c>
      <c r="O2025" s="71" t="n">
        <v>120522612.84</v>
      </c>
      <c r="P2025" s="71" t="n">
        <v>27346932.68</v>
      </c>
      <c r="Q2025" s="71" t="n">
        <v>93175680.16</v>
      </c>
      <c r="R2025" t="inlineStr">
        <is>
          <t>Crude</t>
        </is>
      </c>
      <c r="S2025" t="inlineStr">
        <is>
          <t>Yes</t>
        </is>
      </c>
      <c r="T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SA102017</t>
        </is>
      </c>
      <c r="B2026" s="68" t="n">
        <v>45951</v>
      </c>
      <c r="C2026" s="69" t="n">
        <v>2025</v>
      </c>
      <c r="D2026" t="inlineStr">
        <is>
          <t>Oct</t>
        </is>
      </c>
      <c r="E2026" t="inlineStr">
        <is>
          <t>North America</t>
        </is>
      </c>
      <c r="F2026" t="inlineStr">
        <is>
          <t>USA</t>
        </is>
      </c>
      <c r="G2026" t="inlineStr">
        <is>
          <t>Arab Light</t>
        </is>
      </c>
      <c r="H2026" t="inlineStr">
        <is>
          <t>Term contract</t>
        </is>
      </c>
      <c r="I2026" t="inlineStr">
        <is>
          <t>National oil company</t>
        </is>
      </c>
      <c r="J2026" t="inlineStr">
        <is>
          <t>Ravindra Patil</t>
        </is>
      </c>
      <c r="K2026" s="70" t="n">
        <v>775950</v>
      </c>
      <c r="L2026" s="71" t="n">
        <v>82.33</v>
      </c>
      <c r="M2026" s="71" t="n">
        <v>63883963.5</v>
      </c>
      <c r="N2026" s="71" t="n">
        <v>0</v>
      </c>
      <c r="O2026" s="71" t="n">
        <v>63883963.5</v>
      </c>
      <c r="P2026" s="71" t="n">
        <v>14033847.07</v>
      </c>
      <c r="Q2026" s="71" t="n">
        <v>49850116.43</v>
      </c>
      <c r="R2026" t="inlineStr">
        <is>
          <t>Crude</t>
        </is>
      </c>
      <c r="S2026" t="inlineStr">
        <is>
          <t>Yes</t>
        </is>
      </c>
      <c r="T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SA102018</t>
        </is>
      </c>
      <c r="B2027" s="68" t="n">
        <v>45951</v>
      </c>
      <c r="C2027" s="69" t="n">
        <v>2025</v>
      </c>
      <c r="D2027" t="inlineStr">
        <is>
          <t>Oct</t>
        </is>
      </c>
      <c r="E2027" t="inlineStr">
        <is>
          <t>Middle East</t>
        </is>
      </c>
      <c r="F2027" t="inlineStr">
        <is>
          <t>UAE</t>
        </is>
      </c>
      <c r="G2027" t="inlineStr">
        <is>
          <t>Arab Light</t>
        </is>
      </c>
      <c r="H2027" t="inlineStr">
        <is>
          <t>Spot</t>
        </is>
      </c>
      <c r="I2027" t="inlineStr">
        <is>
          <t>Trader</t>
        </is>
      </c>
      <c r="J2027" t="inlineStr">
        <is>
          <t>Priya Nair</t>
        </is>
      </c>
      <c r="K2027" s="70" t="n">
        <v>960750</v>
      </c>
      <c r="L2027" s="71" t="n">
        <v>81.95</v>
      </c>
      <c r="M2027" s="71" t="n">
        <v>78733462.5</v>
      </c>
      <c r="N2027" s="71" t="n">
        <v>0</v>
      </c>
      <c r="O2027" s="71" t="n">
        <v>78733462.5</v>
      </c>
      <c r="P2027" s="71" t="n">
        <v>17792359.29</v>
      </c>
      <c r="Q2027" s="71" t="n">
        <v>60941103.21</v>
      </c>
      <c r="R2027" t="inlineStr">
        <is>
          <t>Crude</t>
        </is>
      </c>
      <c r="S2027" t="inlineStr">
        <is>
          <t>Yes</t>
        </is>
      </c>
      <c r="T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SA102019</t>
        </is>
      </c>
      <c r="B2028" s="68" t="n">
        <v>45951</v>
      </c>
      <c r="C2028" s="69" t="n">
        <v>2025</v>
      </c>
      <c r="D2028" t="inlineStr">
        <is>
          <t>Oct</t>
        </is>
      </c>
      <c r="E2028" t="inlineStr">
        <is>
          <t>Asia</t>
        </is>
      </c>
      <c r="F2028" t="inlineStr">
        <is>
          <t>India</t>
        </is>
      </c>
      <c r="G2028" t="inlineStr">
        <is>
          <t>Gasoline</t>
        </is>
      </c>
      <c r="H2028" t="inlineStr">
        <is>
          <t>Term contract</t>
        </is>
      </c>
      <c r="I2028" t="inlineStr">
        <is>
          <t>National oil company</t>
        </is>
      </c>
      <c r="J2028" t="inlineStr">
        <is>
          <t>Olivia Brown</t>
        </is>
      </c>
      <c r="K2028" s="70" t="n">
        <v>170100</v>
      </c>
      <c r="L2028" s="71" t="n">
        <v>93.75</v>
      </c>
      <c r="M2028" s="71" t="n">
        <v>15946875</v>
      </c>
      <c r="N2028" s="71" t="n">
        <v>159468.75</v>
      </c>
      <c r="O2028" s="71" t="n">
        <v>15787406.25</v>
      </c>
      <c r="P2028" s="71" t="n">
        <v>11868919.26</v>
      </c>
      <c r="Q2028" s="71" t="n">
        <v>3918486.99</v>
      </c>
      <c r="R2028" t="inlineStr">
        <is>
          <t>Refined</t>
        </is>
      </c>
      <c r="S2028" t="inlineStr">
        <is>
          <t>Yes</t>
        </is>
      </c>
      <c r="T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SA102020</t>
        </is>
      </c>
      <c r="B2029" s="68" t="n">
        <v>45951</v>
      </c>
      <c r="C2029" s="69" t="n">
        <v>2025</v>
      </c>
      <c r="D2029" t="inlineStr">
        <is>
          <t>Oct</t>
        </is>
      </c>
      <c r="E2029" t="inlineStr">
        <is>
          <t>Europe</t>
        </is>
      </c>
      <c r="F2029" t="inlineStr">
        <is>
          <t>Italy</t>
        </is>
      </c>
      <c r="G2029" t="inlineStr">
        <is>
          <t>Arab Light</t>
        </is>
      </c>
      <c r="H2029" t="inlineStr">
        <is>
          <t>Term contract</t>
        </is>
      </c>
      <c r="I2029" t="inlineStr">
        <is>
          <t>Refiner</t>
        </is>
      </c>
      <c r="J2029" t="inlineStr">
        <is>
          <t>Arjun Mehta</t>
        </is>
      </c>
      <c r="K2029" s="70" t="n">
        <v>623700</v>
      </c>
      <c r="L2029" s="71" t="n">
        <v>79.66</v>
      </c>
      <c r="M2029" s="71" t="n">
        <v>49683942</v>
      </c>
      <c r="N2029" s="71" t="n">
        <v>993678.84</v>
      </c>
      <c r="O2029" s="71" t="n">
        <v>48690263.16</v>
      </c>
      <c r="P2029" s="71" t="n">
        <v>11154448.92</v>
      </c>
      <c r="Q2029" s="71" t="n">
        <v>37535814.24</v>
      </c>
      <c r="R2029" t="inlineStr">
        <is>
          <t>Crude</t>
        </is>
      </c>
      <c r="S2029" t="inlineStr">
        <is>
          <t>Yes</t>
        </is>
      </c>
      <c r="T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SA102021</t>
        </is>
      </c>
      <c r="B2030" s="68" t="n">
        <v>45951</v>
      </c>
      <c r="C2030" s="69" t="n">
        <v>2025</v>
      </c>
      <c r="D2030" t="inlineStr">
        <is>
          <t>Oct</t>
        </is>
      </c>
      <c r="E2030" t="inlineStr">
        <is>
          <t>Asia</t>
        </is>
      </c>
      <c r="F2030" t="inlineStr">
        <is>
          <t>China</t>
        </is>
      </c>
      <c r="G2030" t="inlineStr">
        <is>
          <t>Gasoline</t>
        </is>
      </c>
      <c r="H2030" t="inlineStr">
        <is>
          <t>Term contract</t>
        </is>
      </c>
      <c r="I2030" t="inlineStr">
        <is>
          <t>Trader</t>
        </is>
      </c>
      <c r="J2030" t="inlineStr">
        <is>
          <t>Zoya Ahmed</t>
        </is>
      </c>
      <c r="K2030" s="70" t="n">
        <v>558600</v>
      </c>
      <c r="L2030" s="71" t="n">
        <v>86.59</v>
      </c>
      <c r="M2030" s="71" t="n">
        <v>48369174</v>
      </c>
      <c r="N2030" s="71" t="n">
        <v>483691.74</v>
      </c>
      <c r="O2030" s="71" t="n">
        <v>47885482.26</v>
      </c>
      <c r="P2030" s="71" t="n">
        <v>39527240.85</v>
      </c>
      <c r="Q2030" s="71" t="n">
        <v>8358241.41</v>
      </c>
      <c r="R2030" t="inlineStr">
        <is>
          <t>Refined</t>
        </is>
      </c>
      <c r="S2030" t="inlineStr">
        <is>
          <t>Yes</t>
        </is>
      </c>
      <c r="T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SA102022</t>
        </is>
      </c>
      <c r="B2031" s="68" t="n">
        <v>45951</v>
      </c>
      <c r="C2031" s="69" t="n">
        <v>2025</v>
      </c>
      <c r="D2031" t="inlineStr">
        <is>
          <t>Oct</t>
        </is>
      </c>
      <c r="E2031" t="inlineStr">
        <is>
          <t>Asia</t>
        </is>
      </c>
      <c r="F2031" t="inlineStr">
        <is>
          <t>South Korea</t>
        </is>
      </c>
      <c r="G2031" t="inlineStr">
        <is>
          <t>Arab Heavy</t>
        </is>
      </c>
      <c r="H2031" t="inlineStr">
        <is>
          <t>Term contract</t>
        </is>
      </c>
      <c r="I2031" t="inlineStr">
        <is>
          <t>Refiner</t>
        </is>
      </c>
      <c r="J2031" t="inlineStr">
        <is>
          <t>Wei Chen</t>
        </is>
      </c>
      <c r="K2031" s="70" t="n">
        <v>2033850</v>
      </c>
      <c r="L2031" s="71" t="n">
        <v>83.81999999999999</v>
      </c>
      <c r="M2031" s="71" t="n">
        <v>170477307</v>
      </c>
      <c r="N2031" s="71" t="n">
        <v>0</v>
      </c>
      <c r="O2031" s="71" t="n">
        <v>170477307</v>
      </c>
      <c r="P2031" s="71" t="n">
        <v>35732037.48</v>
      </c>
      <c r="Q2031" s="71" t="n">
        <v>134745269.52</v>
      </c>
      <c r="R2031" t="inlineStr">
        <is>
          <t>Crude</t>
        </is>
      </c>
      <c r="S2031" t="inlineStr">
        <is>
          <t>Yes</t>
        </is>
      </c>
      <c r="T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SA102023</t>
        </is>
      </c>
      <c r="B2032" s="68" t="n">
        <v>45951</v>
      </c>
      <c r="C2032" s="69" t="n">
        <v>2025</v>
      </c>
      <c r="D2032" t="inlineStr">
        <is>
          <t>Oct</t>
        </is>
      </c>
      <c r="E2032" t="inlineStr">
        <is>
          <t>Asia</t>
        </is>
      </c>
      <c r="F2032" t="inlineStr">
        <is>
          <t>China</t>
        </is>
      </c>
      <c r="G2032" t="inlineStr">
        <is>
          <t>Arab Light</t>
        </is>
      </c>
      <c r="H2032" t="inlineStr">
        <is>
          <t>Term contract</t>
        </is>
      </c>
      <c r="I2032" t="inlineStr">
        <is>
          <t>Trader</t>
        </is>
      </c>
      <c r="J2032" t="inlineStr">
        <is>
          <t>Sophie Müller</t>
        </is>
      </c>
      <c r="K2032" s="70" t="n">
        <v>1946700</v>
      </c>
      <c r="L2032" s="71" t="n">
        <v>84.09</v>
      </c>
      <c r="M2032" s="71" t="n">
        <v>163698003</v>
      </c>
      <c r="N2032" s="71" t="n">
        <v>3273960.06</v>
      </c>
      <c r="O2032" s="71" t="n">
        <v>160424042.94</v>
      </c>
      <c r="P2032" s="71" t="n">
        <v>34556146.01</v>
      </c>
      <c r="Q2032" s="71" t="n">
        <v>125867896.93</v>
      </c>
      <c r="R2032" t="inlineStr">
        <is>
          <t>Crude</t>
        </is>
      </c>
      <c r="S2032" t="inlineStr">
        <is>
          <t>Yes</t>
        </is>
      </c>
      <c r="T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SA102024</t>
        </is>
      </c>
      <c r="B2033" s="68" t="n">
        <v>45951</v>
      </c>
      <c r="C2033" s="69" t="n">
        <v>2025</v>
      </c>
      <c r="D2033" t="inlineStr">
        <is>
          <t>Oct</t>
        </is>
      </c>
      <c r="E2033" t="inlineStr">
        <is>
          <t>Middle East</t>
        </is>
      </c>
      <c r="F2033" t="inlineStr">
        <is>
          <t>Bahrain</t>
        </is>
      </c>
      <c r="G2033" t="inlineStr">
        <is>
          <t>Arab Light</t>
        </is>
      </c>
      <c r="H2033" t="inlineStr">
        <is>
          <t>Spot</t>
        </is>
      </c>
      <c r="I2033" t="inlineStr">
        <is>
          <t>National oil company</t>
        </is>
      </c>
      <c r="J2033" t="inlineStr">
        <is>
          <t>Omar Haddad</t>
        </is>
      </c>
      <c r="K2033" s="70" t="n">
        <v>2027550</v>
      </c>
      <c r="L2033" s="71" t="n">
        <v>83.93000000000001</v>
      </c>
      <c r="M2033" s="71" t="n">
        <v>170172271.5</v>
      </c>
      <c r="N2033" s="71" t="n">
        <v>3403445.43</v>
      </c>
      <c r="O2033" s="71" t="n">
        <v>166768826.07</v>
      </c>
      <c r="P2033" s="71" t="n">
        <v>37446228.78</v>
      </c>
      <c r="Q2033" s="71" t="n">
        <v>129322597.29</v>
      </c>
      <c r="R2033" t="inlineStr">
        <is>
          <t>Crude</t>
        </is>
      </c>
      <c r="S2033" t="inlineStr">
        <is>
          <t>Yes</t>
        </is>
      </c>
      <c r="T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SA102025</t>
        </is>
      </c>
      <c r="B2034" s="68" t="n">
        <v>45952</v>
      </c>
      <c r="C2034" s="69" t="n">
        <v>2025</v>
      </c>
      <c r="D2034" t="inlineStr">
        <is>
          <t>Oct</t>
        </is>
      </c>
      <c r="E2034" t="inlineStr">
        <is>
          <t>North America</t>
        </is>
      </c>
      <c r="F2034" t="inlineStr">
        <is>
          <t>USA</t>
        </is>
      </c>
      <c r="G2034" t="inlineStr">
        <is>
          <t>Arab Light</t>
        </is>
      </c>
      <c r="H2034" t="inlineStr">
        <is>
          <t>Spot</t>
        </is>
      </c>
      <c r="I2034" t="inlineStr">
        <is>
          <t>Trader</t>
        </is>
      </c>
      <c r="J2034" t="inlineStr">
        <is>
          <t>Arjun Mehta</t>
        </is>
      </c>
      <c r="K2034" s="70" t="n">
        <v>1780800</v>
      </c>
      <c r="L2034" s="71" t="n">
        <v>79.68000000000001</v>
      </c>
      <c r="M2034" s="71" t="n">
        <v>141894144</v>
      </c>
      <c r="N2034" s="71" t="n">
        <v>2837882.88</v>
      </c>
      <c r="O2034" s="71" t="n">
        <v>139056261.12</v>
      </c>
      <c r="P2034" s="71" t="n">
        <v>31334126.34</v>
      </c>
      <c r="Q2034" s="71" t="n">
        <v>107722134.78</v>
      </c>
      <c r="R2034" t="inlineStr">
        <is>
          <t>Crude</t>
        </is>
      </c>
      <c r="S2034" t="inlineStr">
        <is>
          <t>Yes</t>
        </is>
      </c>
      <c r="T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SA102026</t>
        </is>
      </c>
      <c r="B2035" s="68" t="n">
        <v>45952</v>
      </c>
      <c r="C2035" s="69" t="n">
        <v>2025</v>
      </c>
      <c r="D2035" t="inlineStr">
        <is>
          <t>Oct</t>
        </is>
      </c>
      <c r="E2035" t="inlineStr">
        <is>
          <t>Middle East</t>
        </is>
      </c>
      <c r="F2035" t="inlineStr">
        <is>
          <t>UAE</t>
        </is>
      </c>
      <c r="G2035" t="inlineStr">
        <is>
          <t>Arab Light</t>
        </is>
      </c>
      <c r="H2035" t="inlineStr">
        <is>
          <t>Term contract</t>
        </is>
      </c>
      <c r="I2035" t="inlineStr">
        <is>
          <t>National oil company</t>
        </is>
      </c>
      <c r="J2035" t="inlineStr">
        <is>
          <t>Shraddha Kulkarni</t>
        </is>
      </c>
      <c r="K2035" s="70" t="n">
        <v>1602300</v>
      </c>
      <c r="L2035" s="71" t="n">
        <v>85.28</v>
      </c>
      <c r="M2035" s="71" t="n">
        <v>136644144</v>
      </c>
      <c r="N2035" s="71" t="n">
        <v>0</v>
      </c>
      <c r="O2035" s="71" t="n">
        <v>136644144</v>
      </c>
      <c r="P2035" s="71" t="n">
        <v>29413268.58</v>
      </c>
      <c r="Q2035" s="71" t="n">
        <v>107230875.42</v>
      </c>
      <c r="R2035" t="inlineStr">
        <is>
          <t>Crude</t>
        </is>
      </c>
      <c r="S2035" t="inlineStr">
        <is>
          <t>Yes</t>
        </is>
      </c>
      <c r="T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SA102027</t>
        </is>
      </c>
      <c r="B2036" s="68" t="n">
        <v>45952</v>
      </c>
      <c r="C2036" s="69" t="n">
        <v>2025</v>
      </c>
      <c r="D2036" t="inlineStr">
        <is>
          <t>Oct</t>
        </is>
      </c>
      <c r="E2036" t="inlineStr">
        <is>
          <t>Middle East</t>
        </is>
      </c>
      <c r="F2036" t="inlineStr">
        <is>
          <t>Bahrain</t>
        </is>
      </c>
      <c r="G2036" t="inlineStr">
        <is>
          <t>Jet fuel</t>
        </is>
      </c>
      <c r="H2036" t="inlineStr">
        <is>
          <t>Spot</t>
        </is>
      </c>
      <c r="I2036" t="inlineStr">
        <is>
          <t>Trader</t>
        </is>
      </c>
      <c r="J2036" t="inlineStr">
        <is>
          <t>Fatima Al-Saud</t>
        </is>
      </c>
      <c r="K2036" s="70" t="n">
        <v>600600</v>
      </c>
      <c r="L2036" s="71" t="n">
        <v>98.18000000000001</v>
      </c>
      <c r="M2036" s="71" t="n">
        <v>58966908</v>
      </c>
      <c r="N2036" s="71" t="n">
        <v>0</v>
      </c>
      <c r="O2036" s="71" t="n">
        <v>58966908</v>
      </c>
      <c r="P2036" s="71" t="n">
        <v>45162830.66</v>
      </c>
      <c r="Q2036" s="71" t="n">
        <v>13804077.34</v>
      </c>
      <c r="R2036" t="inlineStr">
        <is>
          <t>Refined</t>
        </is>
      </c>
      <c r="S2036" t="inlineStr">
        <is>
          <t>Yes</t>
        </is>
      </c>
      <c r="T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SA102028</t>
        </is>
      </c>
      <c r="B2037" s="68" t="n">
        <v>45952</v>
      </c>
      <c r="C2037" s="69" t="n">
        <v>2025</v>
      </c>
      <c r="D2037" t="inlineStr">
        <is>
          <t>Oct</t>
        </is>
      </c>
      <c r="E2037" t="inlineStr">
        <is>
          <t>Asia</t>
        </is>
      </c>
      <c r="F2037" t="inlineStr">
        <is>
          <t>China</t>
        </is>
      </c>
      <c r="G2037" t="inlineStr">
        <is>
          <t>Arab Light</t>
        </is>
      </c>
      <c r="H2037" t="inlineStr">
        <is>
          <t>Term contract</t>
        </is>
      </c>
      <c r="I2037" t="inlineStr">
        <is>
          <t>Trader</t>
        </is>
      </c>
      <c r="J2037" t="inlineStr">
        <is>
          <t>Ravindra Patil</t>
        </is>
      </c>
      <c r="K2037" s="70" t="n">
        <v>946050</v>
      </c>
      <c r="L2037" s="71" t="n">
        <v>80.45999999999999</v>
      </c>
      <c r="M2037" s="71" t="n">
        <v>76119183</v>
      </c>
      <c r="N2037" s="71" t="n">
        <v>761191.83</v>
      </c>
      <c r="O2037" s="71" t="n">
        <v>75357991.17</v>
      </c>
      <c r="P2037" s="71" t="n">
        <v>17021385.59</v>
      </c>
      <c r="Q2037" s="71" t="n">
        <v>58336605.58</v>
      </c>
      <c r="R2037" t="inlineStr">
        <is>
          <t>Crude</t>
        </is>
      </c>
      <c r="S2037" t="inlineStr">
        <is>
          <t>Yes</t>
        </is>
      </c>
      <c r="T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SA102029</t>
        </is>
      </c>
      <c r="B2038" s="68" t="n">
        <v>45952</v>
      </c>
      <c r="C2038" s="69" t="n">
        <v>2025</v>
      </c>
      <c r="D2038" t="inlineStr">
        <is>
          <t>Oct</t>
        </is>
      </c>
      <c r="E2038" t="inlineStr">
        <is>
          <t>Middle East</t>
        </is>
      </c>
      <c r="F2038" t="inlineStr">
        <is>
          <t>Saudi Arabia</t>
        </is>
      </c>
      <c r="G2038" t="inlineStr">
        <is>
          <t>Arab Light</t>
        </is>
      </c>
      <c r="H2038" t="inlineStr">
        <is>
          <t>Domestic</t>
        </is>
      </c>
      <c r="I2038" t="inlineStr">
        <is>
          <t>Refiner</t>
        </is>
      </c>
      <c r="J2038" t="inlineStr">
        <is>
          <t>Ana Costa</t>
        </is>
      </c>
      <c r="K2038" s="70" t="n">
        <v>1150800</v>
      </c>
      <c r="L2038" s="71" t="n">
        <v>78.33</v>
      </c>
      <c r="M2038" s="71" t="n">
        <v>90142164</v>
      </c>
      <c r="N2038" s="71" t="n">
        <v>1802843.28</v>
      </c>
      <c r="O2038" s="71" t="n">
        <v>88339320.72</v>
      </c>
      <c r="P2038" s="71" t="n">
        <v>20209735.02</v>
      </c>
      <c r="Q2038" s="71" t="n">
        <v>68129585.7</v>
      </c>
      <c r="R2038" t="inlineStr">
        <is>
          <t>Crude</t>
        </is>
      </c>
      <c r="S2038" t="inlineStr">
        <is>
          <t>No</t>
        </is>
      </c>
      <c r="T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SA102030</t>
        </is>
      </c>
      <c r="B2039" s="68" t="n">
        <v>45952</v>
      </c>
      <c r="C2039" s="69" t="n">
        <v>2025</v>
      </c>
      <c r="D2039" t="inlineStr">
        <is>
          <t>Oct</t>
        </is>
      </c>
      <c r="E2039" t="inlineStr">
        <is>
          <t>Asia</t>
        </is>
      </c>
      <c r="F2039" t="inlineStr">
        <is>
          <t>South Korea</t>
        </is>
      </c>
      <c r="G2039" t="inlineStr">
        <is>
          <t>Arab Light</t>
        </is>
      </c>
      <c r="H2039" t="inlineStr">
        <is>
          <t>Term contract</t>
        </is>
      </c>
      <c r="I2039" t="inlineStr">
        <is>
          <t>Refiner</t>
        </is>
      </c>
      <c r="J2039" t="inlineStr">
        <is>
          <t>Priya Nair</t>
        </is>
      </c>
      <c r="K2039" s="70" t="n">
        <v>804300</v>
      </c>
      <c r="L2039" s="71" t="n">
        <v>76.68000000000001</v>
      </c>
      <c r="M2039" s="71" t="n">
        <v>61673724</v>
      </c>
      <c r="N2039" s="71" t="n">
        <v>616737.24</v>
      </c>
      <c r="O2039" s="71" t="n">
        <v>61056986.76</v>
      </c>
      <c r="P2039" s="71" t="n">
        <v>14491708.24</v>
      </c>
      <c r="Q2039" s="71" t="n">
        <v>46565278.52</v>
      </c>
      <c r="R2039" t="inlineStr">
        <is>
          <t>Crude</t>
        </is>
      </c>
      <c r="S2039" t="inlineStr">
        <is>
          <t>Yes</t>
        </is>
      </c>
      <c r="T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SA102031</t>
        </is>
      </c>
      <c r="B2040" s="68" t="n">
        <v>45953</v>
      </c>
      <c r="C2040" s="69" t="n">
        <v>2025</v>
      </c>
      <c r="D2040" t="inlineStr">
        <is>
          <t>Oct</t>
        </is>
      </c>
      <c r="E2040" t="inlineStr">
        <is>
          <t>Europe</t>
        </is>
      </c>
      <c r="F2040" t="inlineStr">
        <is>
          <t>Netherlands</t>
        </is>
      </c>
      <c r="G2040" t="inlineStr">
        <is>
          <t>Arab Medium</t>
        </is>
      </c>
      <c r="H2040" t="inlineStr">
        <is>
          <t>Term contract</t>
        </is>
      </c>
      <c r="I2040" t="inlineStr">
        <is>
          <t>National oil company</t>
        </is>
      </c>
      <c r="J2040" t="inlineStr">
        <is>
          <t>Aisha Bello</t>
        </is>
      </c>
      <c r="K2040" s="70" t="n">
        <v>2086350</v>
      </c>
      <c r="L2040" s="71" t="n">
        <v>77.7</v>
      </c>
      <c r="M2040" s="71" t="n">
        <v>162109395</v>
      </c>
      <c r="N2040" s="71" t="n">
        <v>0</v>
      </c>
      <c r="O2040" s="71" t="n">
        <v>162109395</v>
      </c>
      <c r="P2040" s="71" t="n">
        <v>35622114.22</v>
      </c>
      <c r="Q2040" s="71" t="n">
        <v>126487280.78</v>
      </c>
      <c r="R2040" t="inlineStr">
        <is>
          <t>Crude</t>
        </is>
      </c>
      <c r="S2040" t="inlineStr">
        <is>
          <t>Yes</t>
        </is>
      </c>
      <c r="T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SA102032</t>
        </is>
      </c>
      <c r="B2041" s="68" t="n">
        <v>45953</v>
      </c>
      <c r="C2041" s="69" t="n">
        <v>2025</v>
      </c>
      <c r="D2041" t="inlineStr">
        <is>
          <t>Oct</t>
        </is>
      </c>
      <c r="E2041" t="inlineStr">
        <is>
          <t>Asia</t>
        </is>
      </c>
      <c r="F2041" t="inlineStr">
        <is>
          <t>Japan</t>
        </is>
      </c>
      <c r="G2041" t="inlineStr">
        <is>
          <t>Diesel</t>
        </is>
      </c>
      <c r="H2041" t="inlineStr">
        <is>
          <t>Spot</t>
        </is>
      </c>
      <c r="I2041" t="inlineStr">
        <is>
          <t>Trader</t>
        </is>
      </c>
      <c r="J2041" t="inlineStr">
        <is>
          <t>Ruhi Shaikh</t>
        </is>
      </c>
      <c r="K2041" s="70" t="n">
        <v>560700</v>
      </c>
      <c r="L2041" s="71" t="n">
        <v>106.41</v>
      </c>
      <c r="M2041" s="71" t="n">
        <v>59664087</v>
      </c>
      <c r="N2041" s="71" t="n">
        <v>1193281.74</v>
      </c>
      <c r="O2041" s="71" t="n">
        <v>58470805.26</v>
      </c>
      <c r="P2041" s="71" t="n">
        <v>40267654.08</v>
      </c>
      <c r="Q2041" s="71" t="n">
        <v>18203151.18</v>
      </c>
      <c r="R2041" t="inlineStr">
        <is>
          <t>Refined</t>
        </is>
      </c>
      <c r="S2041" t="inlineStr">
        <is>
          <t>Yes</t>
        </is>
      </c>
      <c r="T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SA102033</t>
        </is>
      </c>
      <c r="B2042" s="68" t="n">
        <v>45953</v>
      </c>
      <c r="C2042" s="69" t="n">
        <v>2025</v>
      </c>
      <c r="D2042" t="inlineStr">
        <is>
          <t>Oct</t>
        </is>
      </c>
      <c r="E2042" t="inlineStr">
        <is>
          <t>Asia</t>
        </is>
      </c>
      <c r="F2042" t="inlineStr">
        <is>
          <t>South Korea</t>
        </is>
      </c>
      <c r="G2042" t="inlineStr">
        <is>
          <t>Arab Heavy</t>
        </is>
      </c>
      <c r="H2042" t="inlineStr">
        <is>
          <t>Term contract</t>
        </is>
      </c>
      <c r="I2042" t="inlineStr">
        <is>
          <t>Refiner</t>
        </is>
      </c>
      <c r="J2042" t="inlineStr">
        <is>
          <t>Sara Rossi</t>
        </is>
      </c>
      <c r="K2042" s="70" t="n">
        <v>815850</v>
      </c>
      <c r="L2042" s="71" t="n">
        <v>78.97</v>
      </c>
      <c r="M2042" s="71" t="n">
        <v>64427674.5</v>
      </c>
      <c r="N2042" s="71" t="n">
        <v>1288553.49</v>
      </c>
      <c r="O2042" s="71" t="n">
        <v>63139121.01</v>
      </c>
      <c r="P2042" s="71" t="n">
        <v>14636036.56</v>
      </c>
      <c r="Q2042" s="71" t="n">
        <v>48503084.45</v>
      </c>
      <c r="R2042" t="inlineStr">
        <is>
          <t>Crude</t>
        </is>
      </c>
      <c r="S2042" t="inlineStr">
        <is>
          <t>Yes</t>
        </is>
      </c>
      <c r="T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SA102034</t>
        </is>
      </c>
      <c r="B2043" s="68" t="n">
        <v>45954</v>
      </c>
      <c r="C2043" s="69" t="n">
        <v>2025</v>
      </c>
      <c r="D2043" t="inlineStr">
        <is>
          <t>Oct</t>
        </is>
      </c>
      <c r="E2043" t="inlineStr">
        <is>
          <t>Asia</t>
        </is>
      </c>
      <c r="F2043" t="inlineStr">
        <is>
          <t>South Korea</t>
        </is>
      </c>
      <c r="G2043" t="inlineStr">
        <is>
          <t>Arab Light</t>
        </is>
      </c>
      <c r="H2043" t="inlineStr">
        <is>
          <t>Term contract</t>
        </is>
      </c>
      <c r="I2043" t="inlineStr">
        <is>
          <t>National oil company</t>
        </is>
      </c>
      <c r="J2043" t="inlineStr">
        <is>
          <t>Ana Costa</t>
        </is>
      </c>
      <c r="K2043" s="70" t="n">
        <v>479850</v>
      </c>
      <c r="L2043" s="71" t="n">
        <v>82.64</v>
      </c>
      <c r="M2043" s="71" t="n">
        <v>39654804</v>
      </c>
      <c r="N2043" s="71" t="n">
        <v>0</v>
      </c>
      <c r="O2043" s="71" t="n">
        <v>39654804</v>
      </c>
      <c r="P2043" s="71" t="n">
        <v>8400543.939999999</v>
      </c>
      <c r="Q2043" s="71" t="n">
        <v>31254260.06</v>
      </c>
      <c r="R2043" t="inlineStr">
        <is>
          <t>Crude</t>
        </is>
      </c>
      <c r="S2043" t="inlineStr">
        <is>
          <t>Yes</t>
        </is>
      </c>
      <c r="T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SA102035</t>
        </is>
      </c>
      <c r="B2044" s="68" t="n">
        <v>45954</v>
      </c>
      <c r="C2044" s="69" t="n">
        <v>2025</v>
      </c>
      <c r="D2044" t="inlineStr">
        <is>
          <t>Oct</t>
        </is>
      </c>
      <c r="E2044" t="inlineStr">
        <is>
          <t>Asia</t>
        </is>
      </c>
      <c r="F2044" t="inlineStr">
        <is>
          <t>India</t>
        </is>
      </c>
      <c r="G2044" t="inlineStr">
        <is>
          <t>Diesel</t>
        </is>
      </c>
      <c r="H2044" t="inlineStr">
        <is>
          <t>Term contract</t>
        </is>
      </c>
      <c r="I2044" t="inlineStr">
        <is>
          <t>Trader</t>
        </is>
      </c>
      <c r="J2044" t="inlineStr">
        <is>
          <t>Zoya Ahmed</t>
        </is>
      </c>
      <c r="K2044" s="70" t="n">
        <v>187950</v>
      </c>
      <c r="L2044" s="71" t="n">
        <v>100.59</v>
      </c>
      <c r="M2044" s="71" t="n">
        <v>18905890.5</v>
      </c>
      <c r="N2044" s="71" t="n">
        <v>0</v>
      </c>
      <c r="O2044" s="71" t="n">
        <v>18905890.5</v>
      </c>
      <c r="P2044" s="71" t="n">
        <v>12796481.79</v>
      </c>
      <c r="Q2044" s="71" t="n">
        <v>6109408.71</v>
      </c>
      <c r="R2044" t="inlineStr">
        <is>
          <t>Refined</t>
        </is>
      </c>
      <c r="S2044" t="inlineStr">
        <is>
          <t>Yes</t>
        </is>
      </c>
      <c r="T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SA102036</t>
        </is>
      </c>
      <c r="B2045" s="68" t="n">
        <v>45954</v>
      </c>
      <c r="C2045" s="69" t="n">
        <v>2025</v>
      </c>
      <c r="D2045" t="inlineStr">
        <is>
          <t>Oct</t>
        </is>
      </c>
      <c r="E2045" t="inlineStr">
        <is>
          <t>Asia</t>
        </is>
      </c>
      <c r="F2045" t="inlineStr">
        <is>
          <t>South Korea</t>
        </is>
      </c>
      <c r="G2045" t="inlineStr">
        <is>
          <t>Arab Medium</t>
        </is>
      </c>
      <c r="H2045" t="inlineStr">
        <is>
          <t>Spot</t>
        </is>
      </c>
      <c r="I2045" t="inlineStr">
        <is>
          <t>Refiner</t>
        </is>
      </c>
      <c r="J2045" t="inlineStr">
        <is>
          <t>Olivia Brown</t>
        </is>
      </c>
      <c r="K2045" s="70" t="n">
        <v>922950</v>
      </c>
      <c r="L2045" s="71" t="n">
        <v>86.94</v>
      </c>
      <c r="M2045" s="71" t="n">
        <v>80241273</v>
      </c>
      <c r="N2045" s="71" t="n">
        <v>0</v>
      </c>
      <c r="O2045" s="71" t="n">
        <v>80241273</v>
      </c>
      <c r="P2045" s="71" t="n">
        <v>15634099.55</v>
      </c>
      <c r="Q2045" s="71" t="n">
        <v>64607173.45</v>
      </c>
      <c r="R2045" t="inlineStr">
        <is>
          <t>Crude</t>
        </is>
      </c>
      <c r="S2045" t="inlineStr">
        <is>
          <t>Yes</t>
        </is>
      </c>
      <c r="T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SA102037</t>
        </is>
      </c>
      <c r="B2046" s="68" t="n">
        <v>45954</v>
      </c>
      <c r="C2046" s="69" t="n">
        <v>2025</v>
      </c>
      <c r="D2046" t="inlineStr">
        <is>
          <t>Oct</t>
        </is>
      </c>
      <c r="E2046" t="inlineStr">
        <is>
          <t>Asia</t>
        </is>
      </c>
      <c r="F2046" t="inlineStr">
        <is>
          <t>China</t>
        </is>
      </c>
      <c r="G2046" t="inlineStr">
        <is>
          <t>Arab Extra Light</t>
        </is>
      </c>
      <c r="H2046" t="inlineStr">
        <is>
          <t>Term contract</t>
        </is>
      </c>
      <c r="I2046" t="inlineStr">
        <is>
          <t>National oil company</t>
        </is>
      </c>
      <c r="J2046" t="inlineStr">
        <is>
          <t>Omar Haddad</t>
        </is>
      </c>
      <c r="K2046" s="70" t="n">
        <v>987000</v>
      </c>
      <c r="L2046" s="71" t="n">
        <v>76.93000000000001</v>
      </c>
      <c r="M2046" s="71" t="n">
        <v>75929910</v>
      </c>
      <c r="N2046" s="71" t="n">
        <v>0</v>
      </c>
      <c r="O2046" s="71" t="n">
        <v>75929910</v>
      </c>
      <c r="P2046" s="71" t="n">
        <v>18203174.12</v>
      </c>
      <c r="Q2046" s="71" t="n">
        <v>57726735.88</v>
      </c>
      <c r="R2046" t="inlineStr">
        <is>
          <t>Crude</t>
        </is>
      </c>
      <c r="S2046" t="inlineStr">
        <is>
          <t>Yes</t>
        </is>
      </c>
      <c r="T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SA102038</t>
        </is>
      </c>
      <c r="B2047" s="68" t="n">
        <v>45954</v>
      </c>
      <c r="C2047" s="69" t="n">
        <v>2025</v>
      </c>
      <c r="D2047" t="inlineStr">
        <is>
          <t>Oct</t>
        </is>
      </c>
      <c r="E2047" t="inlineStr">
        <is>
          <t>Asia</t>
        </is>
      </c>
      <c r="F2047" t="inlineStr">
        <is>
          <t>South Korea</t>
        </is>
      </c>
      <c r="G2047" t="inlineStr">
        <is>
          <t>Gasoline</t>
        </is>
      </c>
      <c r="H2047" t="inlineStr">
        <is>
          <t>Term contract</t>
        </is>
      </c>
      <c r="I2047" t="inlineStr">
        <is>
          <t>Refiner</t>
        </is>
      </c>
      <c r="J2047" t="inlineStr">
        <is>
          <t>Priya Nair</t>
        </is>
      </c>
      <c r="K2047" s="70" t="n">
        <v>258300</v>
      </c>
      <c r="L2047" s="71" t="n">
        <v>92.95999999999999</v>
      </c>
      <c r="M2047" s="71" t="n">
        <v>24011568</v>
      </c>
      <c r="N2047" s="71" t="n">
        <v>0</v>
      </c>
      <c r="O2047" s="71" t="n">
        <v>24011568</v>
      </c>
      <c r="P2047" s="71" t="n">
        <v>18681080.46</v>
      </c>
      <c r="Q2047" s="71" t="n">
        <v>5330487.54</v>
      </c>
      <c r="R2047" t="inlineStr">
        <is>
          <t>Refined</t>
        </is>
      </c>
      <c r="S2047" t="inlineStr">
        <is>
          <t>Yes</t>
        </is>
      </c>
      <c r="T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SA102039</t>
        </is>
      </c>
      <c r="B2048" s="68" t="n">
        <v>45954</v>
      </c>
      <c r="C2048" s="69" t="n">
        <v>2025</v>
      </c>
      <c r="D2048" t="inlineStr">
        <is>
          <t>Oct</t>
        </is>
      </c>
      <c r="E2048" t="inlineStr">
        <is>
          <t>North America</t>
        </is>
      </c>
      <c r="F2048" t="inlineStr">
        <is>
          <t>USA</t>
        </is>
      </c>
      <c r="G2048" t="inlineStr">
        <is>
          <t>Arab Light</t>
        </is>
      </c>
      <c r="H2048" t="inlineStr">
        <is>
          <t>Term contract</t>
        </is>
      </c>
      <c r="I2048" t="inlineStr">
        <is>
          <t>National oil company</t>
        </is>
      </c>
      <c r="J2048" t="inlineStr">
        <is>
          <t>Amir Khan</t>
        </is>
      </c>
      <c r="K2048" s="70" t="n">
        <v>739200</v>
      </c>
      <c r="L2048" s="71" t="n">
        <v>85.43000000000001</v>
      </c>
      <c r="M2048" s="71" t="n">
        <v>63149856</v>
      </c>
      <c r="N2048" s="71" t="n">
        <v>0</v>
      </c>
      <c r="O2048" s="71" t="n">
        <v>63149856</v>
      </c>
      <c r="P2048" s="71" t="n">
        <v>13194648.79</v>
      </c>
      <c r="Q2048" s="71" t="n">
        <v>49955207.21</v>
      </c>
      <c r="R2048" t="inlineStr">
        <is>
          <t>Crude</t>
        </is>
      </c>
      <c r="S2048" t="inlineStr">
        <is>
          <t>Yes</t>
        </is>
      </c>
      <c r="T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SA102040</t>
        </is>
      </c>
      <c r="B2049" s="68" t="n">
        <v>45954</v>
      </c>
      <c r="C2049" s="69" t="n">
        <v>2025</v>
      </c>
      <c r="D2049" t="inlineStr">
        <is>
          <t>Oct</t>
        </is>
      </c>
      <c r="E2049" t="inlineStr">
        <is>
          <t>Asia</t>
        </is>
      </c>
      <c r="F2049" t="inlineStr">
        <is>
          <t>China</t>
        </is>
      </c>
      <c r="G2049" t="inlineStr">
        <is>
          <t>Arab Heavy</t>
        </is>
      </c>
      <c r="H2049" t="inlineStr">
        <is>
          <t>Term contract</t>
        </is>
      </c>
      <c r="I2049" t="inlineStr">
        <is>
          <t>Refiner</t>
        </is>
      </c>
      <c r="J2049" t="inlineStr">
        <is>
          <t>Wei Chen</t>
        </is>
      </c>
      <c r="K2049" s="70" t="n">
        <v>1731450</v>
      </c>
      <c r="L2049" s="71" t="n">
        <v>74.81</v>
      </c>
      <c r="M2049" s="71" t="n">
        <v>129529774.5</v>
      </c>
      <c r="N2049" s="71" t="n">
        <v>1295297.75</v>
      </c>
      <c r="O2049" s="71" t="n">
        <v>128234476.75</v>
      </c>
      <c r="P2049" s="71" t="n">
        <v>30686486.4</v>
      </c>
      <c r="Q2049" s="71" t="n">
        <v>97547990.34999999</v>
      </c>
      <c r="R2049" t="inlineStr">
        <is>
          <t>Crude</t>
        </is>
      </c>
      <c r="S2049" t="inlineStr">
        <is>
          <t>Yes</t>
        </is>
      </c>
      <c r="T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SA102041</t>
        </is>
      </c>
      <c r="B2050" s="68" t="n">
        <v>45954</v>
      </c>
      <c r="C2050" s="69" t="n">
        <v>2025</v>
      </c>
      <c r="D2050" t="inlineStr">
        <is>
          <t>Oct</t>
        </is>
      </c>
      <c r="E2050" t="inlineStr">
        <is>
          <t>Europe</t>
        </is>
      </c>
      <c r="F2050" t="inlineStr">
        <is>
          <t>Italy</t>
        </is>
      </c>
      <c r="G2050" t="inlineStr">
        <is>
          <t>Arab Medium</t>
        </is>
      </c>
      <c r="H2050" t="inlineStr">
        <is>
          <t>Term contract</t>
        </is>
      </c>
      <c r="I2050" t="inlineStr">
        <is>
          <t>Refiner</t>
        </is>
      </c>
      <c r="J2050" t="inlineStr">
        <is>
          <t>Ruhi Shaikh</t>
        </is>
      </c>
      <c r="K2050" s="70" t="n">
        <v>1635900</v>
      </c>
      <c r="L2050" s="71" t="n">
        <v>83.84999999999999</v>
      </c>
      <c r="M2050" s="71" t="n">
        <v>137170215</v>
      </c>
      <c r="N2050" s="71" t="n">
        <v>2743404.3</v>
      </c>
      <c r="O2050" s="71" t="n">
        <v>134426810.7</v>
      </c>
      <c r="P2050" s="71" t="n">
        <v>29722791.95</v>
      </c>
      <c r="Q2050" s="71" t="n">
        <v>104704018.75</v>
      </c>
      <c r="R2050" t="inlineStr">
        <is>
          <t>Crude</t>
        </is>
      </c>
      <c r="S2050" t="inlineStr">
        <is>
          <t>Yes</t>
        </is>
      </c>
      <c r="T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SA102042</t>
        </is>
      </c>
      <c r="B2051" s="68" t="n">
        <v>45955</v>
      </c>
      <c r="C2051" s="69" t="n">
        <v>2025</v>
      </c>
      <c r="D2051" t="inlineStr">
        <is>
          <t>Oct</t>
        </is>
      </c>
      <c r="E2051" t="inlineStr">
        <is>
          <t>Asia</t>
        </is>
      </c>
      <c r="F2051" t="inlineStr">
        <is>
          <t>Japan</t>
        </is>
      </c>
      <c r="G2051" t="inlineStr">
        <is>
          <t>Gasoline</t>
        </is>
      </c>
      <c r="H2051" t="inlineStr">
        <is>
          <t>Spot</t>
        </is>
      </c>
      <c r="I2051" t="inlineStr">
        <is>
          <t>Trader</t>
        </is>
      </c>
      <c r="J2051" t="inlineStr">
        <is>
          <t>Sophie Müller</t>
        </is>
      </c>
      <c r="K2051" s="70" t="n">
        <v>318150</v>
      </c>
      <c r="L2051" s="71" t="n">
        <v>104.18</v>
      </c>
      <c r="M2051" s="71" t="n">
        <v>33144867</v>
      </c>
      <c r="N2051" s="71" t="n">
        <v>0</v>
      </c>
      <c r="O2051" s="71" t="n">
        <v>33144867</v>
      </c>
      <c r="P2051" s="71" t="n">
        <v>22063848.32</v>
      </c>
      <c r="Q2051" s="71" t="n">
        <v>11081018.68</v>
      </c>
      <c r="R2051" t="inlineStr">
        <is>
          <t>Refined</t>
        </is>
      </c>
      <c r="S2051" t="inlineStr">
        <is>
          <t>Yes</t>
        </is>
      </c>
      <c r="T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SA102043</t>
        </is>
      </c>
      <c r="B2052" s="68" t="n">
        <v>45955</v>
      </c>
      <c r="C2052" s="69" t="n">
        <v>2025</v>
      </c>
      <c r="D2052" t="inlineStr">
        <is>
          <t>Oct</t>
        </is>
      </c>
      <c r="E2052" t="inlineStr">
        <is>
          <t>North America</t>
        </is>
      </c>
      <c r="F2052" t="inlineStr">
        <is>
          <t>USA</t>
        </is>
      </c>
      <c r="G2052" t="inlineStr">
        <is>
          <t>Arab Light</t>
        </is>
      </c>
      <c r="H2052" t="inlineStr">
        <is>
          <t>Term contract</t>
        </is>
      </c>
      <c r="I2052" t="inlineStr">
        <is>
          <t>National oil company</t>
        </is>
      </c>
      <c r="J2052" t="inlineStr">
        <is>
          <t>Fatima Al-Saud</t>
        </is>
      </c>
      <c r="K2052" s="70" t="n">
        <v>1278900</v>
      </c>
      <c r="L2052" s="71" t="n">
        <v>80.39</v>
      </c>
      <c r="M2052" s="71" t="n">
        <v>102810771</v>
      </c>
      <c r="N2052" s="71" t="n">
        <v>0</v>
      </c>
      <c r="O2052" s="71" t="n">
        <v>102810771</v>
      </c>
      <c r="P2052" s="71" t="n">
        <v>22254549.31</v>
      </c>
      <c r="Q2052" s="71" t="n">
        <v>80556221.69</v>
      </c>
      <c r="R2052" t="inlineStr">
        <is>
          <t>Crude</t>
        </is>
      </c>
      <c r="S2052" t="inlineStr">
        <is>
          <t>Yes</t>
        </is>
      </c>
      <c r="T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SA102044</t>
        </is>
      </c>
      <c r="B2053" s="68" t="n">
        <v>45955</v>
      </c>
      <c r="C2053" s="69" t="n">
        <v>2025</v>
      </c>
      <c r="D2053" t="inlineStr">
        <is>
          <t>Oct</t>
        </is>
      </c>
      <c r="E2053" t="inlineStr">
        <is>
          <t>Asia</t>
        </is>
      </c>
      <c r="F2053" t="inlineStr">
        <is>
          <t>South Korea</t>
        </is>
      </c>
      <c r="G2053" t="inlineStr">
        <is>
          <t>Arab Medium</t>
        </is>
      </c>
      <c r="H2053" t="inlineStr">
        <is>
          <t>Term contract</t>
        </is>
      </c>
      <c r="I2053" t="inlineStr">
        <is>
          <t>Refiner</t>
        </is>
      </c>
      <c r="J2053" t="inlineStr">
        <is>
          <t>Amir Khan</t>
        </is>
      </c>
      <c r="K2053" s="70" t="n">
        <v>1915200</v>
      </c>
      <c r="L2053" s="71" t="n">
        <v>73.89</v>
      </c>
      <c r="M2053" s="71" t="n">
        <v>141514128</v>
      </c>
      <c r="N2053" s="71" t="n">
        <v>0</v>
      </c>
      <c r="O2053" s="71" t="n">
        <v>141514128</v>
      </c>
      <c r="P2053" s="71" t="n">
        <v>34723612.94</v>
      </c>
      <c r="Q2053" s="71" t="n">
        <v>106790515.06</v>
      </c>
      <c r="R2053" t="inlineStr">
        <is>
          <t>Crude</t>
        </is>
      </c>
      <c r="S2053" t="inlineStr">
        <is>
          <t>Yes</t>
        </is>
      </c>
      <c r="T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SA102045</t>
        </is>
      </c>
      <c r="B2054" s="68" t="n">
        <v>45955</v>
      </c>
      <c r="C2054" s="69" t="n">
        <v>2025</v>
      </c>
      <c r="D2054" t="inlineStr">
        <is>
          <t>Oct</t>
        </is>
      </c>
      <c r="E2054" t="inlineStr">
        <is>
          <t>Asia</t>
        </is>
      </c>
      <c r="F2054" t="inlineStr">
        <is>
          <t>Japan</t>
        </is>
      </c>
      <c r="G2054" t="inlineStr">
        <is>
          <t>Jet fuel</t>
        </is>
      </c>
      <c r="H2054" t="inlineStr">
        <is>
          <t>Spot</t>
        </is>
      </c>
      <c r="I2054" t="inlineStr">
        <is>
          <t>National oil company</t>
        </is>
      </c>
      <c r="J2054" t="inlineStr">
        <is>
          <t>Ana Costa</t>
        </is>
      </c>
      <c r="K2054" s="70" t="n">
        <v>241500</v>
      </c>
      <c r="L2054" s="71" t="n">
        <v>107.89</v>
      </c>
      <c r="M2054" s="71" t="n">
        <v>26055435</v>
      </c>
      <c r="N2054" s="71" t="n">
        <v>0</v>
      </c>
      <c r="O2054" s="71" t="n">
        <v>26055435</v>
      </c>
      <c r="P2054" s="71" t="n">
        <v>17862852.97</v>
      </c>
      <c r="Q2054" s="71" t="n">
        <v>8192582.03</v>
      </c>
      <c r="R2054" t="inlineStr">
        <is>
          <t>Refined</t>
        </is>
      </c>
      <c r="S2054" t="inlineStr">
        <is>
          <t>Yes</t>
        </is>
      </c>
      <c r="T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SA102046</t>
        </is>
      </c>
      <c r="B2055" s="68" t="n">
        <v>45955</v>
      </c>
      <c r="C2055" s="69" t="n">
        <v>2025</v>
      </c>
      <c r="D2055" t="inlineStr">
        <is>
          <t>Oct</t>
        </is>
      </c>
      <c r="E2055" t="inlineStr">
        <is>
          <t>Middle East</t>
        </is>
      </c>
      <c r="F2055" t="inlineStr">
        <is>
          <t>UAE</t>
        </is>
      </c>
      <c r="G2055" t="inlineStr">
        <is>
          <t>Gasoline</t>
        </is>
      </c>
      <c r="H2055" t="inlineStr">
        <is>
          <t>Spot</t>
        </is>
      </c>
      <c r="I2055" t="inlineStr">
        <is>
          <t>National oil company</t>
        </is>
      </c>
      <c r="J2055" t="inlineStr">
        <is>
          <t>Olivia Brown</t>
        </is>
      </c>
      <c r="K2055" s="70" t="n">
        <v>176400</v>
      </c>
      <c r="L2055" s="71" t="n">
        <v>87.65000000000001</v>
      </c>
      <c r="M2055" s="71" t="n">
        <v>15461460</v>
      </c>
      <c r="N2055" s="71" t="n">
        <v>0</v>
      </c>
      <c r="O2055" s="71" t="n">
        <v>15461460</v>
      </c>
      <c r="P2055" s="71" t="n">
        <v>11933156.52</v>
      </c>
      <c r="Q2055" s="71" t="n">
        <v>3528303.48</v>
      </c>
      <c r="R2055" t="inlineStr">
        <is>
          <t>Refined</t>
        </is>
      </c>
      <c r="S2055" t="inlineStr">
        <is>
          <t>Yes</t>
        </is>
      </c>
      <c r="T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SA102047</t>
        </is>
      </c>
      <c r="B2056" s="68" t="n">
        <v>45955</v>
      </c>
      <c r="C2056" s="69" t="n">
        <v>2025</v>
      </c>
      <c r="D2056" t="inlineStr">
        <is>
          <t>Oct</t>
        </is>
      </c>
      <c r="E2056" t="inlineStr">
        <is>
          <t>Middle East</t>
        </is>
      </c>
      <c r="F2056" t="inlineStr">
        <is>
          <t>UAE</t>
        </is>
      </c>
      <c r="G2056" t="inlineStr">
        <is>
          <t>Arab Light</t>
        </is>
      </c>
      <c r="H2056" t="inlineStr">
        <is>
          <t>Term contract</t>
        </is>
      </c>
      <c r="I2056" t="inlineStr">
        <is>
          <t>Refiner</t>
        </is>
      </c>
      <c r="J2056" t="inlineStr">
        <is>
          <t>Sophie Müller</t>
        </is>
      </c>
      <c r="K2056" s="70" t="n">
        <v>525000</v>
      </c>
      <c r="L2056" s="71" t="n">
        <v>85.95</v>
      </c>
      <c r="M2056" s="71" t="n">
        <v>45123750</v>
      </c>
      <c r="N2056" s="71" t="n">
        <v>0</v>
      </c>
      <c r="O2056" s="71" t="n">
        <v>45123750</v>
      </c>
      <c r="P2056" s="71" t="n">
        <v>9143885.92</v>
      </c>
      <c r="Q2056" s="71" t="n">
        <v>35979864.08</v>
      </c>
      <c r="R2056" t="inlineStr">
        <is>
          <t>Crude</t>
        </is>
      </c>
      <c r="S2056" t="inlineStr">
        <is>
          <t>Yes</t>
        </is>
      </c>
      <c r="T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SA102048</t>
        </is>
      </c>
      <c r="B2057" s="68" t="n">
        <v>45955</v>
      </c>
      <c r="C2057" s="69" t="n">
        <v>2025</v>
      </c>
      <c r="D2057" t="inlineStr">
        <is>
          <t>Oct</t>
        </is>
      </c>
      <c r="E2057" t="inlineStr">
        <is>
          <t>Middle East</t>
        </is>
      </c>
      <c r="F2057" t="inlineStr">
        <is>
          <t>UAE</t>
        </is>
      </c>
      <c r="G2057" t="inlineStr">
        <is>
          <t>Arab Medium</t>
        </is>
      </c>
      <c r="H2057" t="inlineStr">
        <is>
          <t>Term contract</t>
        </is>
      </c>
      <c r="I2057" t="inlineStr">
        <is>
          <t>Trader</t>
        </is>
      </c>
      <c r="J2057" t="inlineStr">
        <is>
          <t>Ravindra Patil</t>
        </is>
      </c>
      <c r="K2057" s="70" t="n">
        <v>1358700</v>
      </c>
      <c r="L2057" s="71" t="n">
        <v>84.95999999999999</v>
      </c>
      <c r="M2057" s="71" t="n">
        <v>115435152</v>
      </c>
      <c r="N2057" s="71" t="n">
        <v>2308703.04</v>
      </c>
      <c r="O2057" s="71" t="n">
        <v>113126448.96</v>
      </c>
      <c r="P2057" s="71" t="n">
        <v>24608482.24</v>
      </c>
      <c r="Q2057" s="71" t="n">
        <v>88517966.72</v>
      </c>
      <c r="R2057" t="inlineStr">
        <is>
          <t>Crude</t>
        </is>
      </c>
      <c r="S2057" t="inlineStr">
        <is>
          <t>Yes</t>
        </is>
      </c>
      <c r="T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SA102049</t>
        </is>
      </c>
      <c r="B2058" s="68" t="n">
        <v>45955</v>
      </c>
      <c r="C2058" s="69" t="n">
        <v>2025</v>
      </c>
      <c r="D2058" t="inlineStr">
        <is>
          <t>Oct</t>
        </is>
      </c>
      <c r="E2058" t="inlineStr">
        <is>
          <t>Asia</t>
        </is>
      </c>
      <c r="F2058" t="inlineStr">
        <is>
          <t>China</t>
        </is>
      </c>
      <c r="G2058" t="inlineStr">
        <is>
          <t>Arab Medium</t>
        </is>
      </c>
      <c r="H2058" t="inlineStr">
        <is>
          <t>Term contract</t>
        </is>
      </c>
      <c r="I2058" t="inlineStr">
        <is>
          <t>National oil company</t>
        </is>
      </c>
      <c r="J2058" t="inlineStr">
        <is>
          <t>Aisha Bello</t>
        </is>
      </c>
      <c r="K2058" s="70" t="n">
        <v>1561350</v>
      </c>
      <c r="L2058" s="71" t="n">
        <v>77.23</v>
      </c>
      <c r="M2058" s="71" t="n">
        <v>120583060.5</v>
      </c>
      <c r="N2058" s="71" t="n">
        <v>0</v>
      </c>
      <c r="O2058" s="71" t="n">
        <v>120583060.5</v>
      </c>
      <c r="P2058" s="71" t="n">
        <v>27891149.53</v>
      </c>
      <c r="Q2058" s="71" t="n">
        <v>92691910.97</v>
      </c>
      <c r="R2058" t="inlineStr">
        <is>
          <t>Crude</t>
        </is>
      </c>
      <c r="S2058" t="inlineStr">
        <is>
          <t>Yes</t>
        </is>
      </c>
      <c r="T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SA102050</t>
        </is>
      </c>
      <c r="B2059" s="68" t="n">
        <v>45956</v>
      </c>
      <c r="C2059" s="69" t="n">
        <v>2025</v>
      </c>
      <c r="D2059" t="inlineStr">
        <is>
          <t>Oct</t>
        </is>
      </c>
      <c r="E2059" t="inlineStr">
        <is>
          <t>Asia</t>
        </is>
      </c>
      <c r="F2059" t="inlineStr">
        <is>
          <t>Japan</t>
        </is>
      </c>
      <c r="G2059" t="inlineStr">
        <is>
          <t>Arab Light</t>
        </is>
      </c>
      <c r="H2059" t="inlineStr">
        <is>
          <t>Term contract</t>
        </is>
      </c>
      <c r="I2059" t="inlineStr">
        <is>
          <t>Refiner</t>
        </is>
      </c>
      <c r="J2059" t="inlineStr">
        <is>
          <t>Mei Lin</t>
        </is>
      </c>
      <c r="K2059" s="70" t="n">
        <v>1068900</v>
      </c>
      <c r="L2059" s="71" t="n">
        <v>89.11</v>
      </c>
      <c r="M2059" s="71" t="n">
        <v>95249679</v>
      </c>
      <c r="N2059" s="71" t="n">
        <v>952496.79</v>
      </c>
      <c r="O2059" s="71" t="n">
        <v>94297182.20999999</v>
      </c>
      <c r="P2059" s="71" t="n">
        <v>19134405.24</v>
      </c>
      <c r="Q2059" s="71" t="n">
        <v>75162776.97</v>
      </c>
      <c r="R2059" t="inlineStr">
        <is>
          <t>Crude</t>
        </is>
      </c>
      <c r="S2059" t="inlineStr">
        <is>
          <t>Yes</t>
        </is>
      </c>
      <c r="T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SA102051</t>
        </is>
      </c>
      <c r="B2060" s="68" t="n">
        <v>45956</v>
      </c>
      <c r="C2060" s="69" t="n">
        <v>2025</v>
      </c>
      <c r="D2060" t="inlineStr">
        <is>
          <t>Oct</t>
        </is>
      </c>
      <c r="E2060" t="inlineStr">
        <is>
          <t>North America</t>
        </is>
      </c>
      <c r="F2060" t="inlineStr">
        <is>
          <t>USA</t>
        </is>
      </c>
      <c r="G2060" t="inlineStr">
        <is>
          <t>Arab Medium</t>
        </is>
      </c>
      <c r="H2060" t="inlineStr">
        <is>
          <t>Term contract</t>
        </is>
      </c>
      <c r="I2060" t="inlineStr">
        <is>
          <t>Refiner</t>
        </is>
      </c>
      <c r="J2060" t="inlineStr">
        <is>
          <t>Priya Nair</t>
        </is>
      </c>
      <c r="K2060" s="70" t="n">
        <v>2026500</v>
      </c>
      <c r="L2060" s="71" t="n">
        <v>81.37</v>
      </c>
      <c r="M2060" s="71" t="n">
        <v>164896305</v>
      </c>
      <c r="N2060" s="71" t="n">
        <v>0</v>
      </c>
      <c r="O2060" s="71" t="n">
        <v>164896305</v>
      </c>
      <c r="P2060" s="71" t="n">
        <v>36366884.24</v>
      </c>
      <c r="Q2060" s="71" t="n">
        <v>128529420.76</v>
      </c>
      <c r="R2060" t="inlineStr">
        <is>
          <t>Crude</t>
        </is>
      </c>
      <c r="S2060" t="inlineStr">
        <is>
          <t>Yes</t>
        </is>
      </c>
      <c r="T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SA102052</t>
        </is>
      </c>
      <c r="B2061" s="68" t="n">
        <v>45956</v>
      </c>
      <c r="C2061" s="69" t="n">
        <v>2025</v>
      </c>
      <c r="D2061" t="inlineStr">
        <is>
          <t>Oct</t>
        </is>
      </c>
      <c r="E2061" t="inlineStr">
        <is>
          <t>Asia</t>
        </is>
      </c>
      <c r="F2061" t="inlineStr">
        <is>
          <t>Japan</t>
        </is>
      </c>
      <c r="G2061" t="inlineStr">
        <is>
          <t>Arab Medium</t>
        </is>
      </c>
      <c r="H2061" t="inlineStr">
        <is>
          <t>Spot</t>
        </is>
      </c>
      <c r="I2061" t="inlineStr">
        <is>
          <t>National oil company</t>
        </is>
      </c>
      <c r="J2061" t="inlineStr">
        <is>
          <t>Sara Rossi</t>
        </is>
      </c>
      <c r="K2061" s="70" t="n">
        <v>812700</v>
      </c>
      <c r="L2061" s="71" t="n">
        <v>87.87</v>
      </c>
      <c r="M2061" s="71" t="n">
        <v>71411949</v>
      </c>
      <c r="N2061" s="71" t="n">
        <v>0</v>
      </c>
      <c r="O2061" s="71" t="n">
        <v>71411949</v>
      </c>
      <c r="P2061" s="71" t="n">
        <v>14147792.38</v>
      </c>
      <c r="Q2061" s="71" t="n">
        <v>57264156.62</v>
      </c>
      <c r="R2061" t="inlineStr">
        <is>
          <t>Crude</t>
        </is>
      </c>
      <c r="S2061" t="inlineStr">
        <is>
          <t>Yes</t>
        </is>
      </c>
      <c r="T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SA102053</t>
        </is>
      </c>
      <c r="B2062" s="68" t="n">
        <v>45956</v>
      </c>
      <c r="C2062" s="69" t="n">
        <v>2025</v>
      </c>
      <c r="D2062" t="inlineStr">
        <is>
          <t>Oct</t>
        </is>
      </c>
      <c r="E2062" t="inlineStr">
        <is>
          <t>Middle East</t>
        </is>
      </c>
      <c r="F2062" t="inlineStr">
        <is>
          <t>Saudi Arabia</t>
        </is>
      </c>
      <c r="G2062" t="inlineStr">
        <is>
          <t>Arab Medium</t>
        </is>
      </c>
      <c r="H2062" t="inlineStr">
        <is>
          <t>Domestic</t>
        </is>
      </c>
      <c r="I2062" t="inlineStr">
        <is>
          <t>National oil company</t>
        </is>
      </c>
      <c r="J2062" t="inlineStr">
        <is>
          <t>Ana Costa</t>
        </is>
      </c>
      <c r="K2062" s="70" t="n">
        <v>934500</v>
      </c>
      <c r="L2062" s="71" t="n">
        <v>75.48999999999999</v>
      </c>
      <c r="M2062" s="71" t="n">
        <v>70545405</v>
      </c>
      <c r="N2062" s="71" t="n">
        <v>705454.05</v>
      </c>
      <c r="O2062" s="71" t="n">
        <v>69839950.95</v>
      </c>
      <c r="P2062" s="71" t="n">
        <v>16184928.85</v>
      </c>
      <c r="Q2062" s="71" t="n">
        <v>53655022.1</v>
      </c>
      <c r="R2062" t="inlineStr">
        <is>
          <t>Crude</t>
        </is>
      </c>
      <c r="S2062" t="inlineStr">
        <is>
          <t>No</t>
        </is>
      </c>
      <c r="T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SA102054</t>
        </is>
      </c>
      <c r="B2063" s="68" t="n">
        <v>45956</v>
      </c>
      <c r="C2063" s="69" t="n">
        <v>2025</v>
      </c>
      <c r="D2063" t="inlineStr">
        <is>
          <t>Oct</t>
        </is>
      </c>
      <c r="E2063" t="inlineStr">
        <is>
          <t>Asia</t>
        </is>
      </c>
      <c r="F2063" t="inlineStr">
        <is>
          <t>Japan</t>
        </is>
      </c>
      <c r="G2063" t="inlineStr">
        <is>
          <t>Arab Medium</t>
        </is>
      </c>
      <c r="H2063" t="inlineStr">
        <is>
          <t>Term contract</t>
        </is>
      </c>
      <c r="I2063" t="inlineStr">
        <is>
          <t>National oil company</t>
        </is>
      </c>
      <c r="J2063" t="inlineStr">
        <is>
          <t>Carlos Silva</t>
        </is>
      </c>
      <c r="K2063" s="70" t="n">
        <v>1202250</v>
      </c>
      <c r="L2063" s="71" t="n">
        <v>84.23</v>
      </c>
      <c r="M2063" s="71" t="n">
        <v>101265517.5</v>
      </c>
      <c r="N2063" s="71" t="n">
        <v>0</v>
      </c>
      <c r="O2063" s="71" t="n">
        <v>101265517.5</v>
      </c>
      <c r="P2063" s="71" t="n">
        <v>21057409.77</v>
      </c>
      <c r="Q2063" s="71" t="n">
        <v>80208107.73</v>
      </c>
      <c r="R2063" t="inlineStr">
        <is>
          <t>Crude</t>
        </is>
      </c>
      <c r="S2063" t="inlineStr">
        <is>
          <t>Yes</t>
        </is>
      </c>
      <c r="T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SA102055</t>
        </is>
      </c>
      <c r="B2064" s="68" t="n">
        <v>45956</v>
      </c>
      <c r="C2064" s="69" t="n">
        <v>2025</v>
      </c>
      <c r="D2064" t="inlineStr">
        <is>
          <t>Oct</t>
        </is>
      </c>
      <c r="E2064" t="inlineStr">
        <is>
          <t>Asia</t>
        </is>
      </c>
      <c r="F2064" t="inlineStr">
        <is>
          <t>China</t>
        </is>
      </c>
      <c r="G2064" t="inlineStr">
        <is>
          <t>Arab Light</t>
        </is>
      </c>
      <c r="H2064" t="inlineStr">
        <is>
          <t>Term contract</t>
        </is>
      </c>
      <c r="I2064" t="inlineStr">
        <is>
          <t>Trader</t>
        </is>
      </c>
      <c r="J2064" t="inlineStr">
        <is>
          <t>Arjun Mehta</t>
        </is>
      </c>
      <c r="K2064" s="70" t="n">
        <v>445200</v>
      </c>
      <c r="L2064" s="71" t="n">
        <v>83.18000000000001</v>
      </c>
      <c r="M2064" s="71" t="n">
        <v>37031736</v>
      </c>
      <c r="N2064" s="71" t="n">
        <v>0</v>
      </c>
      <c r="O2064" s="71" t="n">
        <v>37031736</v>
      </c>
      <c r="P2064" s="71" t="n">
        <v>7750224.15</v>
      </c>
      <c r="Q2064" s="71" t="n">
        <v>29281511.85</v>
      </c>
      <c r="R2064" t="inlineStr">
        <is>
          <t>Crude</t>
        </is>
      </c>
      <c r="S2064" t="inlineStr">
        <is>
          <t>Yes</t>
        </is>
      </c>
      <c r="T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SA102056</t>
        </is>
      </c>
      <c r="B2065" s="68" t="n">
        <v>45956</v>
      </c>
      <c r="C2065" s="69" t="n">
        <v>2025</v>
      </c>
      <c r="D2065" t="inlineStr">
        <is>
          <t>Oct</t>
        </is>
      </c>
      <c r="E2065" t="inlineStr">
        <is>
          <t>Europe</t>
        </is>
      </c>
      <c r="F2065" t="inlineStr">
        <is>
          <t>Netherlands</t>
        </is>
      </c>
      <c r="G2065" t="inlineStr">
        <is>
          <t>Arab Medium</t>
        </is>
      </c>
      <c r="H2065" t="inlineStr">
        <is>
          <t>Term contract</t>
        </is>
      </c>
      <c r="I2065" t="inlineStr">
        <is>
          <t>Trader</t>
        </is>
      </c>
      <c r="J2065" t="inlineStr">
        <is>
          <t>Liam O'Brien</t>
        </is>
      </c>
      <c r="K2065" s="70" t="n">
        <v>560700</v>
      </c>
      <c r="L2065" s="71" t="n">
        <v>86.48</v>
      </c>
      <c r="M2065" s="71" t="n">
        <v>48489336</v>
      </c>
      <c r="N2065" s="71" t="n">
        <v>969786.72</v>
      </c>
      <c r="O2065" s="71" t="n">
        <v>47519549.28</v>
      </c>
      <c r="P2065" s="71" t="n">
        <v>10075559.33</v>
      </c>
      <c r="Q2065" s="71" t="n">
        <v>37443989.95</v>
      </c>
      <c r="R2065" t="inlineStr">
        <is>
          <t>Crude</t>
        </is>
      </c>
      <c r="S2065" t="inlineStr">
        <is>
          <t>Yes</t>
        </is>
      </c>
      <c r="T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SA102057</t>
        </is>
      </c>
      <c r="B2066" s="68" t="n">
        <v>45956</v>
      </c>
      <c r="C2066" s="69" t="n">
        <v>2025</v>
      </c>
      <c r="D2066" t="inlineStr">
        <is>
          <t>Oct</t>
        </is>
      </c>
      <c r="E2066" t="inlineStr">
        <is>
          <t>Asia</t>
        </is>
      </c>
      <c r="F2066" t="inlineStr">
        <is>
          <t>South Korea</t>
        </is>
      </c>
      <c r="G2066" t="inlineStr">
        <is>
          <t>Arab Light</t>
        </is>
      </c>
      <c r="H2066" t="inlineStr">
        <is>
          <t>Term contract</t>
        </is>
      </c>
      <c r="I2066" t="inlineStr">
        <is>
          <t>National oil company</t>
        </is>
      </c>
      <c r="J2066" t="inlineStr">
        <is>
          <t>Ravindra Patil</t>
        </is>
      </c>
      <c r="K2066" s="70" t="n">
        <v>660450</v>
      </c>
      <c r="L2066" s="71" t="n">
        <v>89.28</v>
      </c>
      <c r="M2066" s="71" t="n">
        <v>58964976</v>
      </c>
      <c r="N2066" s="71" t="n">
        <v>0</v>
      </c>
      <c r="O2066" s="71" t="n">
        <v>58964976</v>
      </c>
      <c r="P2066" s="71" t="n">
        <v>12225429.42</v>
      </c>
      <c r="Q2066" s="71" t="n">
        <v>46739546.58</v>
      </c>
      <c r="R2066" t="inlineStr">
        <is>
          <t>Crude</t>
        </is>
      </c>
      <c r="S2066" t="inlineStr">
        <is>
          <t>Yes</t>
        </is>
      </c>
      <c r="T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SA102058</t>
        </is>
      </c>
      <c r="B2067" s="68" t="n">
        <v>45956</v>
      </c>
      <c r="C2067" s="69" t="n">
        <v>2025</v>
      </c>
      <c r="D2067" t="inlineStr">
        <is>
          <t>Oct</t>
        </is>
      </c>
      <c r="E2067" t="inlineStr">
        <is>
          <t>Asia</t>
        </is>
      </c>
      <c r="F2067" t="inlineStr">
        <is>
          <t>South Korea</t>
        </is>
      </c>
      <c r="G2067" t="inlineStr">
        <is>
          <t>Jet fuel</t>
        </is>
      </c>
      <c r="H2067" t="inlineStr">
        <is>
          <t>Term contract</t>
        </is>
      </c>
      <c r="I2067" t="inlineStr">
        <is>
          <t>National oil company</t>
        </is>
      </c>
      <c r="J2067" t="inlineStr">
        <is>
          <t>Emma Clarke</t>
        </is>
      </c>
      <c r="K2067" s="70" t="n">
        <v>249900</v>
      </c>
      <c r="L2067" s="71" t="n">
        <v>108.64</v>
      </c>
      <c r="M2067" s="71" t="n">
        <v>27149136</v>
      </c>
      <c r="N2067" s="71" t="n">
        <v>542982.72</v>
      </c>
      <c r="O2067" s="71" t="n">
        <v>26606153.28</v>
      </c>
      <c r="P2067" s="71" t="n">
        <v>17559536.2</v>
      </c>
      <c r="Q2067" s="71" t="n">
        <v>9046617.08</v>
      </c>
      <c r="R2067" t="inlineStr">
        <is>
          <t>Refined</t>
        </is>
      </c>
      <c r="S2067" t="inlineStr">
        <is>
          <t>Yes</t>
        </is>
      </c>
      <c r="T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SA102059</t>
        </is>
      </c>
      <c r="B2068" s="68" t="n">
        <v>45957</v>
      </c>
      <c r="C2068" s="69" t="n">
        <v>2025</v>
      </c>
      <c r="D2068" t="inlineStr">
        <is>
          <t>Oct</t>
        </is>
      </c>
      <c r="E2068" t="inlineStr">
        <is>
          <t>Asia</t>
        </is>
      </c>
      <c r="F2068" t="inlineStr">
        <is>
          <t>Japan</t>
        </is>
      </c>
      <c r="G2068" t="inlineStr">
        <is>
          <t>Arab Medium</t>
        </is>
      </c>
      <c r="H2068" t="inlineStr">
        <is>
          <t>Term contract</t>
        </is>
      </c>
      <c r="I2068" t="inlineStr">
        <is>
          <t>Refiner</t>
        </is>
      </c>
      <c r="J2068" t="inlineStr">
        <is>
          <t>Ravindra Patil</t>
        </is>
      </c>
      <c r="K2068" s="70" t="n">
        <v>1550850</v>
      </c>
      <c r="L2068" s="71" t="n">
        <v>83.63</v>
      </c>
      <c r="M2068" s="71" t="n">
        <v>129697585.5</v>
      </c>
      <c r="N2068" s="71" t="n">
        <v>1296975.85</v>
      </c>
      <c r="O2068" s="71" t="n">
        <v>128400609.65</v>
      </c>
      <c r="P2068" s="71" t="n">
        <v>26230828.73</v>
      </c>
      <c r="Q2068" s="71" t="n">
        <v>102169780.92</v>
      </c>
      <c r="R2068" t="inlineStr">
        <is>
          <t>Crude</t>
        </is>
      </c>
      <c r="S2068" t="inlineStr">
        <is>
          <t>Yes</t>
        </is>
      </c>
      <c r="T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SA102060</t>
        </is>
      </c>
      <c r="B2069" s="68" t="n">
        <v>45957</v>
      </c>
      <c r="C2069" s="69" t="n">
        <v>2025</v>
      </c>
      <c r="D2069" t="inlineStr">
        <is>
          <t>Oct</t>
        </is>
      </c>
      <c r="E2069" t="inlineStr">
        <is>
          <t>Middle East</t>
        </is>
      </c>
      <c r="F2069" t="inlineStr">
        <is>
          <t>Saudi Arabia</t>
        </is>
      </c>
      <c r="G2069" t="inlineStr">
        <is>
          <t>Arab Medium</t>
        </is>
      </c>
      <c r="H2069" t="inlineStr">
        <is>
          <t>Domestic</t>
        </is>
      </c>
      <c r="I2069" t="inlineStr">
        <is>
          <t>National oil company</t>
        </is>
      </c>
      <c r="J2069" t="inlineStr">
        <is>
          <t>Emma Clarke</t>
        </is>
      </c>
      <c r="K2069" s="70" t="n">
        <v>1789200</v>
      </c>
      <c r="L2069" s="71" t="n">
        <v>78.17</v>
      </c>
      <c r="M2069" s="71" t="n">
        <v>139861764</v>
      </c>
      <c r="N2069" s="71" t="n">
        <v>0</v>
      </c>
      <c r="O2069" s="71" t="n">
        <v>139861764</v>
      </c>
      <c r="P2069" s="71" t="n">
        <v>32253984.55</v>
      </c>
      <c r="Q2069" s="71" t="n">
        <v>107607779.45</v>
      </c>
      <c r="R2069" t="inlineStr">
        <is>
          <t>Crude</t>
        </is>
      </c>
      <c r="S2069" t="inlineStr">
        <is>
          <t>No</t>
        </is>
      </c>
      <c r="T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SA102061</t>
        </is>
      </c>
      <c r="B2070" s="68" t="n">
        <v>45957</v>
      </c>
      <c r="C2070" s="69" t="n">
        <v>2025</v>
      </c>
      <c r="D2070" t="inlineStr">
        <is>
          <t>Oct</t>
        </is>
      </c>
      <c r="E2070" t="inlineStr">
        <is>
          <t>North America</t>
        </is>
      </c>
      <c r="F2070" t="inlineStr">
        <is>
          <t>USA</t>
        </is>
      </c>
      <c r="G2070" t="inlineStr">
        <is>
          <t>Gasoline</t>
        </is>
      </c>
      <c r="H2070" t="inlineStr">
        <is>
          <t>Term contract</t>
        </is>
      </c>
      <c r="I2070" t="inlineStr">
        <is>
          <t>National oil company</t>
        </is>
      </c>
      <c r="J2070" t="inlineStr">
        <is>
          <t>Fatima Al-Saud</t>
        </is>
      </c>
      <c r="K2070" s="70" t="n">
        <v>225750</v>
      </c>
      <c r="L2070" s="71" t="n">
        <v>102.99</v>
      </c>
      <c r="M2070" s="71" t="n">
        <v>23249992.5</v>
      </c>
      <c r="N2070" s="71" t="n">
        <v>0</v>
      </c>
      <c r="O2070" s="71" t="n">
        <v>23249992.5</v>
      </c>
      <c r="P2070" s="71" t="n">
        <v>16094221.42</v>
      </c>
      <c r="Q2070" s="71" t="n">
        <v>7155771.08</v>
      </c>
      <c r="R2070" t="inlineStr">
        <is>
          <t>Refined</t>
        </is>
      </c>
      <c r="S2070" t="inlineStr">
        <is>
          <t>Yes</t>
        </is>
      </c>
      <c r="T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SA102062</t>
        </is>
      </c>
      <c r="B2071" s="68" t="n">
        <v>45957</v>
      </c>
      <c r="C2071" s="69" t="n">
        <v>2025</v>
      </c>
      <c r="D2071" t="inlineStr">
        <is>
          <t>Oct</t>
        </is>
      </c>
      <c r="E2071" t="inlineStr">
        <is>
          <t>Middle East</t>
        </is>
      </c>
      <c r="F2071" t="inlineStr">
        <is>
          <t>UAE</t>
        </is>
      </c>
      <c r="G2071" t="inlineStr">
        <is>
          <t>Arab Light</t>
        </is>
      </c>
      <c r="H2071" t="inlineStr">
        <is>
          <t>Term contract</t>
        </is>
      </c>
      <c r="I2071" t="inlineStr">
        <is>
          <t>Refiner</t>
        </is>
      </c>
      <c r="J2071" t="inlineStr">
        <is>
          <t>Fatima Al-Saud</t>
        </is>
      </c>
      <c r="K2071" s="70" t="n">
        <v>1516200</v>
      </c>
      <c r="L2071" s="71" t="n">
        <v>81.42</v>
      </c>
      <c r="M2071" s="71" t="n">
        <v>123449004</v>
      </c>
      <c r="N2071" s="71" t="n">
        <v>0</v>
      </c>
      <c r="O2071" s="71" t="n">
        <v>123449004</v>
      </c>
      <c r="P2071" s="71" t="n">
        <v>26480530.04</v>
      </c>
      <c r="Q2071" s="71" t="n">
        <v>96968473.95999999</v>
      </c>
      <c r="R2071" t="inlineStr">
        <is>
          <t>Crude</t>
        </is>
      </c>
      <c r="S2071" t="inlineStr">
        <is>
          <t>Yes</t>
        </is>
      </c>
      <c r="T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SA102063</t>
        </is>
      </c>
      <c r="B2072" s="68" t="n">
        <v>45957</v>
      </c>
      <c r="C2072" s="69" t="n">
        <v>2025</v>
      </c>
      <c r="D2072" t="inlineStr">
        <is>
          <t>Oct</t>
        </is>
      </c>
      <c r="E2072" t="inlineStr">
        <is>
          <t>Asia</t>
        </is>
      </c>
      <c r="F2072" t="inlineStr">
        <is>
          <t>China</t>
        </is>
      </c>
      <c r="G2072" t="inlineStr">
        <is>
          <t>Arab Heavy</t>
        </is>
      </c>
      <c r="H2072" t="inlineStr">
        <is>
          <t>Term contract</t>
        </is>
      </c>
      <c r="I2072" t="inlineStr">
        <is>
          <t>Refiner</t>
        </is>
      </c>
      <c r="J2072" t="inlineStr">
        <is>
          <t>Yuki Sato</t>
        </is>
      </c>
      <c r="K2072" s="70" t="n">
        <v>759150</v>
      </c>
      <c r="L2072" s="71" t="n">
        <v>73.2</v>
      </c>
      <c r="M2072" s="71" t="n">
        <v>55569780</v>
      </c>
      <c r="N2072" s="71" t="n">
        <v>1111395.6</v>
      </c>
      <c r="O2072" s="71" t="n">
        <v>54458384.4</v>
      </c>
      <c r="P2072" s="71" t="n">
        <v>13060117.98</v>
      </c>
      <c r="Q2072" s="71" t="n">
        <v>41398266.42</v>
      </c>
      <c r="R2072" t="inlineStr">
        <is>
          <t>Crude</t>
        </is>
      </c>
      <c r="S2072" t="inlineStr">
        <is>
          <t>Yes</t>
        </is>
      </c>
      <c r="T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SA102064</t>
        </is>
      </c>
      <c r="B2073" s="68" t="n">
        <v>45957</v>
      </c>
      <c r="C2073" s="69" t="n">
        <v>2025</v>
      </c>
      <c r="D2073" t="inlineStr">
        <is>
          <t>Oct</t>
        </is>
      </c>
      <c r="E2073" t="inlineStr">
        <is>
          <t>Europe</t>
        </is>
      </c>
      <c r="F2073" t="inlineStr">
        <is>
          <t>Italy</t>
        </is>
      </c>
      <c r="G2073" t="inlineStr">
        <is>
          <t>Arab Light</t>
        </is>
      </c>
      <c r="H2073" t="inlineStr">
        <is>
          <t>Term contract</t>
        </is>
      </c>
      <c r="I2073" t="inlineStr">
        <is>
          <t>National oil company</t>
        </is>
      </c>
      <c r="J2073" t="inlineStr">
        <is>
          <t>Liam O'Brien</t>
        </is>
      </c>
      <c r="K2073" s="70" t="n">
        <v>1484700</v>
      </c>
      <c r="L2073" s="71" t="n">
        <v>87.95</v>
      </c>
      <c r="M2073" s="71" t="n">
        <v>130579365</v>
      </c>
      <c r="N2073" s="71" t="n">
        <v>0</v>
      </c>
      <c r="O2073" s="71" t="n">
        <v>130579365</v>
      </c>
      <c r="P2073" s="71" t="n">
        <v>26320026.63</v>
      </c>
      <c r="Q2073" s="71" t="n">
        <v>104259338.37</v>
      </c>
      <c r="R2073" t="inlineStr">
        <is>
          <t>Crude</t>
        </is>
      </c>
      <c r="S2073" t="inlineStr">
        <is>
          <t>Yes</t>
        </is>
      </c>
      <c r="T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SA102065</t>
        </is>
      </c>
      <c r="B2074" s="68" t="n">
        <v>45957</v>
      </c>
      <c r="C2074" s="69" t="n">
        <v>2025</v>
      </c>
      <c r="D2074" t="inlineStr">
        <is>
          <t>Oct</t>
        </is>
      </c>
      <c r="E2074" t="inlineStr">
        <is>
          <t>North America</t>
        </is>
      </c>
      <c r="F2074" t="inlineStr">
        <is>
          <t>USA</t>
        </is>
      </c>
      <c r="G2074" t="inlineStr">
        <is>
          <t>Arab Light</t>
        </is>
      </c>
      <c r="H2074" t="inlineStr">
        <is>
          <t>Spot</t>
        </is>
      </c>
      <c r="I2074" t="inlineStr">
        <is>
          <t>National oil company</t>
        </is>
      </c>
      <c r="J2074" t="inlineStr">
        <is>
          <t>Noah Smith</t>
        </is>
      </c>
      <c r="K2074" s="70" t="n">
        <v>451500</v>
      </c>
      <c r="L2074" s="71" t="n">
        <v>74.11</v>
      </c>
      <c r="M2074" s="71" t="n">
        <v>33460665</v>
      </c>
      <c r="N2074" s="71" t="n">
        <v>334606.65</v>
      </c>
      <c r="O2074" s="71" t="n">
        <v>33126058.35</v>
      </c>
      <c r="P2074" s="71" t="n">
        <v>8173390.57</v>
      </c>
      <c r="Q2074" s="71" t="n">
        <v>24952667.78</v>
      </c>
      <c r="R2074" t="inlineStr">
        <is>
          <t>Crude</t>
        </is>
      </c>
      <c r="S2074" t="inlineStr">
        <is>
          <t>Yes</t>
        </is>
      </c>
      <c r="T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SA102066</t>
        </is>
      </c>
      <c r="B2075" s="68" t="n">
        <v>45957</v>
      </c>
      <c r="C2075" s="69" t="n">
        <v>2025</v>
      </c>
      <c r="D2075" t="inlineStr">
        <is>
          <t>Oct</t>
        </is>
      </c>
      <c r="E2075" t="inlineStr">
        <is>
          <t>Asia</t>
        </is>
      </c>
      <c r="F2075" t="inlineStr">
        <is>
          <t>South Korea</t>
        </is>
      </c>
      <c r="G2075" t="inlineStr">
        <is>
          <t>Arab Medium</t>
        </is>
      </c>
      <c r="H2075" t="inlineStr">
        <is>
          <t>Spot</t>
        </is>
      </c>
      <c r="I2075" t="inlineStr">
        <is>
          <t>Refiner</t>
        </is>
      </c>
      <c r="J2075" t="inlineStr">
        <is>
          <t>Liam O'Brien</t>
        </is>
      </c>
      <c r="K2075" s="70" t="n">
        <v>1639050</v>
      </c>
      <c r="L2075" s="71" t="n">
        <v>81.59999999999999</v>
      </c>
      <c r="M2075" s="71" t="n">
        <v>133746480</v>
      </c>
      <c r="N2075" s="71" t="n">
        <v>0</v>
      </c>
      <c r="O2075" s="71" t="n">
        <v>133746480</v>
      </c>
      <c r="P2075" s="71" t="n">
        <v>28500501.91</v>
      </c>
      <c r="Q2075" s="71" t="n">
        <v>105245978.09</v>
      </c>
      <c r="R2075" t="inlineStr">
        <is>
          <t>Crude</t>
        </is>
      </c>
      <c r="S2075" t="inlineStr">
        <is>
          <t>Yes</t>
        </is>
      </c>
      <c r="T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SA102067</t>
        </is>
      </c>
      <c r="B2076" s="68" t="n">
        <v>45958</v>
      </c>
      <c r="C2076" s="69" t="n">
        <v>2025</v>
      </c>
      <c r="D2076" t="inlineStr">
        <is>
          <t>Oct</t>
        </is>
      </c>
      <c r="E2076" t="inlineStr">
        <is>
          <t>Asia</t>
        </is>
      </c>
      <c r="F2076" t="inlineStr">
        <is>
          <t>China</t>
        </is>
      </c>
      <c r="G2076" t="inlineStr">
        <is>
          <t>Arab Heavy</t>
        </is>
      </c>
      <c r="H2076" t="inlineStr">
        <is>
          <t>Term contract</t>
        </is>
      </c>
      <c r="I2076" t="inlineStr">
        <is>
          <t>National oil company</t>
        </is>
      </c>
      <c r="J2076" t="inlineStr">
        <is>
          <t>Wei Chen</t>
        </is>
      </c>
      <c r="K2076" s="70" t="n">
        <v>1776600</v>
      </c>
      <c r="L2076" s="71" t="n">
        <v>83.87</v>
      </c>
      <c r="M2076" s="71" t="n">
        <v>149003442</v>
      </c>
      <c r="N2076" s="71" t="n">
        <v>0</v>
      </c>
      <c r="O2076" s="71" t="n">
        <v>149003442</v>
      </c>
      <c r="P2076" s="71" t="n">
        <v>30966180.83</v>
      </c>
      <c r="Q2076" s="71" t="n">
        <v>118037261.17</v>
      </c>
      <c r="R2076" t="inlineStr">
        <is>
          <t>Crude</t>
        </is>
      </c>
      <c r="S2076" t="inlineStr">
        <is>
          <t>Yes</t>
        </is>
      </c>
      <c r="T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SA102068</t>
        </is>
      </c>
      <c r="B2077" s="68" t="n">
        <v>45958</v>
      </c>
      <c r="C2077" s="69" t="n">
        <v>2025</v>
      </c>
      <c r="D2077" t="inlineStr">
        <is>
          <t>Oct</t>
        </is>
      </c>
      <c r="E2077" t="inlineStr">
        <is>
          <t>Middle East</t>
        </is>
      </c>
      <c r="F2077" t="inlineStr">
        <is>
          <t>Saudi Arabia</t>
        </is>
      </c>
      <c r="G2077" t="inlineStr">
        <is>
          <t>Arab Medium</t>
        </is>
      </c>
      <c r="H2077" t="inlineStr">
        <is>
          <t>Domestic</t>
        </is>
      </c>
      <c r="I2077" t="inlineStr">
        <is>
          <t>National oil company</t>
        </is>
      </c>
      <c r="J2077" t="inlineStr">
        <is>
          <t>Mei Lin</t>
        </is>
      </c>
      <c r="K2077" s="70" t="n">
        <v>1534050</v>
      </c>
      <c r="L2077" s="71" t="n">
        <v>75.91</v>
      </c>
      <c r="M2077" s="71" t="n">
        <v>116449735.5</v>
      </c>
      <c r="N2077" s="71" t="n">
        <v>0</v>
      </c>
      <c r="O2077" s="71" t="n">
        <v>116449735.5</v>
      </c>
      <c r="P2077" s="71" t="n">
        <v>27608405.72</v>
      </c>
      <c r="Q2077" s="71" t="n">
        <v>88841329.78</v>
      </c>
      <c r="R2077" t="inlineStr">
        <is>
          <t>Crude</t>
        </is>
      </c>
      <c r="S2077" t="inlineStr">
        <is>
          <t>No</t>
        </is>
      </c>
      <c r="T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SA102069</t>
        </is>
      </c>
      <c r="B2078" s="68" t="n">
        <v>45958</v>
      </c>
      <c r="C2078" s="69" t="n">
        <v>2025</v>
      </c>
      <c r="D2078" t="inlineStr">
        <is>
          <t>Oct</t>
        </is>
      </c>
      <c r="E2078" t="inlineStr">
        <is>
          <t>Asia</t>
        </is>
      </c>
      <c r="F2078" t="inlineStr">
        <is>
          <t>Japan</t>
        </is>
      </c>
      <c r="G2078" t="inlineStr">
        <is>
          <t>Arab Extra Light</t>
        </is>
      </c>
      <c r="H2078" t="inlineStr">
        <is>
          <t>Spot</t>
        </is>
      </c>
      <c r="I2078" t="inlineStr">
        <is>
          <t>Refiner</t>
        </is>
      </c>
      <c r="J2078" t="inlineStr">
        <is>
          <t>Sophie Müller</t>
        </is>
      </c>
      <c r="K2078" s="70" t="n">
        <v>892500</v>
      </c>
      <c r="L2078" s="71" t="n">
        <v>91.56999999999999</v>
      </c>
      <c r="M2078" s="71" t="n">
        <v>81726225</v>
      </c>
      <c r="N2078" s="71" t="n">
        <v>0</v>
      </c>
      <c r="O2078" s="71" t="n">
        <v>81726225</v>
      </c>
      <c r="P2078" s="71" t="n">
        <v>16259789.74</v>
      </c>
      <c r="Q2078" s="71" t="n">
        <v>65466435.26</v>
      </c>
      <c r="R2078" t="inlineStr">
        <is>
          <t>Crude</t>
        </is>
      </c>
      <c r="S2078" t="inlineStr">
        <is>
          <t>Yes</t>
        </is>
      </c>
      <c r="T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SA102070</t>
        </is>
      </c>
      <c r="B2079" s="68" t="n">
        <v>45958</v>
      </c>
      <c r="C2079" s="69" t="n">
        <v>2025</v>
      </c>
      <c r="D2079" t="inlineStr">
        <is>
          <t>Oct</t>
        </is>
      </c>
      <c r="E2079" t="inlineStr">
        <is>
          <t>Asia</t>
        </is>
      </c>
      <c r="F2079" t="inlineStr">
        <is>
          <t>South Korea</t>
        </is>
      </c>
      <c r="G2079" t="inlineStr">
        <is>
          <t>Jet fuel</t>
        </is>
      </c>
      <c r="H2079" t="inlineStr">
        <is>
          <t>Spot</t>
        </is>
      </c>
      <c r="I2079" t="inlineStr">
        <is>
          <t>Refiner</t>
        </is>
      </c>
      <c r="J2079" t="inlineStr">
        <is>
          <t>Ruhi Shaikh</t>
        </is>
      </c>
      <c r="K2079" s="70" t="n">
        <v>320250</v>
      </c>
      <c r="L2079" s="71" t="n">
        <v>104.97</v>
      </c>
      <c r="M2079" s="71" t="n">
        <v>33616642.5</v>
      </c>
      <c r="N2079" s="71" t="n">
        <v>336166.42</v>
      </c>
      <c r="O2079" s="71" t="n">
        <v>33280476.08</v>
      </c>
      <c r="P2079" s="71" t="n">
        <v>22948396.67</v>
      </c>
      <c r="Q2079" s="71" t="n">
        <v>10332079.41</v>
      </c>
      <c r="R2079" t="inlineStr">
        <is>
          <t>Refined</t>
        </is>
      </c>
      <c r="S2079" t="inlineStr">
        <is>
          <t>Yes</t>
        </is>
      </c>
      <c r="T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SA102071</t>
        </is>
      </c>
      <c r="B2080" s="68" t="n">
        <v>45958</v>
      </c>
      <c r="C2080" s="69" t="n">
        <v>2025</v>
      </c>
      <c r="D2080" t="inlineStr">
        <is>
          <t>Oct</t>
        </is>
      </c>
      <c r="E2080" t="inlineStr">
        <is>
          <t>Middle East</t>
        </is>
      </c>
      <c r="F2080" t="inlineStr">
        <is>
          <t>UAE</t>
        </is>
      </c>
      <c r="G2080" t="inlineStr">
        <is>
          <t>Arab Medium</t>
        </is>
      </c>
      <c r="H2080" t="inlineStr">
        <is>
          <t>Term contract</t>
        </is>
      </c>
      <c r="I2080" t="inlineStr">
        <is>
          <t>National oil company</t>
        </is>
      </c>
      <c r="J2080" t="inlineStr">
        <is>
          <t>Fatima Al-Saud</t>
        </is>
      </c>
      <c r="K2080" s="70" t="n">
        <v>820050</v>
      </c>
      <c r="L2080" s="71" t="n">
        <v>82.95999999999999</v>
      </c>
      <c r="M2080" s="71" t="n">
        <v>68031348</v>
      </c>
      <c r="N2080" s="71" t="n">
        <v>1360626.96</v>
      </c>
      <c r="O2080" s="71" t="n">
        <v>66670721.04</v>
      </c>
      <c r="P2080" s="71" t="n">
        <v>14645727.46</v>
      </c>
      <c r="Q2080" s="71" t="n">
        <v>52024993.58</v>
      </c>
      <c r="R2080" t="inlineStr">
        <is>
          <t>Crude</t>
        </is>
      </c>
      <c r="S2080" t="inlineStr">
        <is>
          <t>Yes</t>
        </is>
      </c>
      <c r="T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SA102072</t>
        </is>
      </c>
      <c r="B2081" s="68" t="n">
        <v>45962</v>
      </c>
      <c r="C2081" s="69" t="n">
        <v>2025</v>
      </c>
      <c r="D2081" t="inlineStr">
        <is>
          <t>Nov</t>
        </is>
      </c>
      <c r="E2081" t="inlineStr">
        <is>
          <t>Europe</t>
        </is>
      </c>
      <c r="F2081" t="inlineStr">
        <is>
          <t>France</t>
        </is>
      </c>
      <c r="G2081" t="inlineStr">
        <is>
          <t>Arab Medium</t>
        </is>
      </c>
      <c r="H2081" t="inlineStr">
        <is>
          <t>Term contract</t>
        </is>
      </c>
      <c r="I2081" t="inlineStr">
        <is>
          <t>Refiner</t>
        </is>
      </c>
      <c r="J2081" t="inlineStr">
        <is>
          <t>Noah Smith</t>
        </is>
      </c>
      <c r="K2081" s="70" t="n">
        <v>1420100</v>
      </c>
      <c r="L2081" s="71" t="n">
        <v>85.92</v>
      </c>
      <c r="M2081" s="71" t="n">
        <v>122014992</v>
      </c>
      <c r="N2081" s="71" t="n">
        <v>0</v>
      </c>
      <c r="O2081" s="71" t="n">
        <v>122014992</v>
      </c>
      <c r="P2081" s="71" t="n">
        <v>24690395.05</v>
      </c>
      <c r="Q2081" s="71" t="n">
        <v>97324596.95</v>
      </c>
      <c r="R2081" t="inlineStr">
        <is>
          <t>Crude</t>
        </is>
      </c>
      <c r="S2081" t="inlineStr">
        <is>
          <t>Yes</t>
        </is>
      </c>
      <c r="T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SA102073</t>
        </is>
      </c>
      <c r="B2082" s="68" t="n">
        <v>45962</v>
      </c>
      <c r="C2082" s="69" t="n">
        <v>2025</v>
      </c>
      <c r="D2082" t="inlineStr">
        <is>
          <t>Nov</t>
        </is>
      </c>
      <c r="E2082" t="inlineStr">
        <is>
          <t>Europe</t>
        </is>
      </c>
      <c r="F2082" t="inlineStr">
        <is>
          <t>Netherlands</t>
        </is>
      </c>
      <c r="G2082" t="inlineStr">
        <is>
          <t>Arab Extra Light</t>
        </is>
      </c>
      <c r="H2082" t="inlineStr">
        <is>
          <t>Term contract</t>
        </is>
      </c>
      <c r="I2082" t="inlineStr">
        <is>
          <t>Trader</t>
        </is>
      </c>
      <c r="J2082" t="inlineStr">
        <is>
          <t>Wei Chen</t>
        </is>
      </c>
      <c r="K2082" s="70" t="n">
        <v>1991000</v>
      </c>
      <c r="L2082" s="71" t="n">
        <v>78.56999999999999</v>
      </c>
      <c r="M2082" s="71" t="n">
        <v>156432870</v>
      </c>
      <c r="N2082" s="71" t="n">
        <v>0</v>
      </c>
      <c r="O2082" s="71" t="n">
        <v>156432870</v>
      </c>
      <c r="P2082" s="71" t="n">
        <v>36759370.94</v>
      </c>
      <c r="Q2082" s="71" t="n">
        <v>119673499.06</v>
      </c>
      <c r="R2082" t="inlineStr">
        <is>
          <t>Crude</t>
        </is>
      </c>
      <c r="S2082" t="inlineStr">
        <is>
          <t>Yes</t>
        </is>
      </c>
      <c r="T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SA102074</t>
        </is>
      </c>
      <c r="B2083" s="68" t="n">
        <v>45962</v>
      </c>
      <c r="C2083" s="69" t="n">
        <v>2025</v>
      </c>
      <c r="D2083" t="inlineStr">
        <is>
          <t>Nov</t>
        </is>
      </c>
      <c r="E2083" t="inlineStr">
        <is>
          <t>Europe</t>
        </is>
      </c>
      <c r="F2083" t="inlineStr">
        <is>
          <t>France</t>
        </is>
      </c>
      <c r="G2083" t="inlineStr">
        <is>
          <t>Arab Medium</t>
        </is>
      </c>
      <c r="H2083" t="inlineStr">
        <is>
          <t>Term contract</t>
        </is>
      </c>
      <c r="I2083" t="inlineStr">
        <is>
          <t>National oil company</t>
        </is>
      </c>
      <c r="J2083" t="inlineStr">
        <is>
          <t>Noah Smith</t>
        </is>
      </c>
      <c r="K2083" s="70" t="n">
        <v>1816100</v>
      </c>
      <c r="L2083" s="71" t="n">
        <v>74.56</v>
      </c>
      <c r="M2083" s="71" t="n">
        <v>135408416</v>
      </c>
      <c r="N2083" s="71" t="n">
        <v>0</v>
      </c>
      <c r="O2083" s="71" t="n">
        <v>135408416</v>
      </c>
      <c r="P2083" s="71" t="n">
        <v>32536226.06</v>
      </c>
      <c r="Q2083" s="71" t="n">
        <v>102872189.94</v>
      </c>
      <c r="R2083" t="inlineStr">
        <is>
          <t>Crude</t>
        </is>
      </c>
      <c r="S2083" t="inlineStr">
        <is>
          <t>Yes</t>
        </is>
      </c>
      <c r="T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SA102075</t>
        </is>
      </c>
      <c r="B2084" s="68" t="n">
        <v>45962</v>
      </c>
      <c r="C2084" s="69" t="n">
        <v>2025</v>
      </c>
      <c r="D2084" t="inlineStr">
        <is>
          <t>Nov</t>
        </is>
      </c>
      <c r="E2084" t="inlineStr">
        <is>
          <t>Asia</t>
        </is>
      </c>
      <c r="F2084" t="inlineStr">
        <is>
          <t>China</t>
        </is>
      </c>
      <c r="G2084" t="inlineStr">
        <is>
          <t>Arab Light</t>
        </is>
      </c>
      <c r="H2084" t="inlineStr">
        <is>
          <t>Term contract</t>
        </is>
      </c>
      <c r="I2084" t="inlineStr">
        <is>
          <t>National oil company</t>
        </is>
      </c>
      <c r="J2084" t="inlineStr">
        <is>
          <t>Amir Khan</t>
        </is>
      </c>
      <c r="K2084" s="70" t="n">
        <v>1415700</v>
      </c>
      <c r="L2084" s="71" t="n">
        <v>88.09999999999999</v>
      </c>
      <c r="M2084" s="71" t="n">
        <v>124723170</v>
      </c>
      <c r="N2084" s="71" t="n">
        <v>0</v>
      </c>
      <c r="O2084" s="71" t="n">
        <v>124723170</v>
      </c>
      <c r="P2084" s="71" t="n">
        <v>24807522.25</v>
      </c>
      <c r="Q2084" s="71" t="n">
        <v>99915647.75</v>
      </c>
      <c r="R2084" t="inlineStr">
        <is>
          <t>Crude</t>
        </is>
      </c>
      <c r="S2084" t="inlineStr">
        <is>
          <t>Yes</t>
        </is>
      </c>
      <c r="T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SA102076</t>
        </is>
      </c>
      <c r="B2085" s="68" t="n">
        <v>45962</v>
      </c>
      <c r="C2085" s="69" t="n">
        <v>2025</v>
      </c>
      <c r="D2085" t="inlineStr">
        <is>
          <t>Nov</t>
        </is>
      </c>
      <c r="E2085" t="inlineStr">
        <is>
          <t>Asia</t>
        </is>
      </c>
      <c r="F2085" t="inlineStr">
        <is>
          <t>India</t>
        </is>
      </c>
      <c r="G2085" t="inlineStr">
        <is>
          <t>Diesel</t>
        </is>
      </c>
      <c r="H2085" t="inlineStr">
        <is>
          <t>Spot</t>
        </is>
      </c>
      <c r="I2085" t="inlineStr">
        <is>
          <t>Refiner</t>
        </is>
      </c>
      <c r="J2085" t="inlineStr">
        <is>
          <t>Ana Costa</t>
        </is>
      </c>
      <c r="K2085" s="70" t="n">
        <v>286000</v>
      </c>
      <c r="L2085" s="71" t="n">
        <v>97.76000000000001</v>
      </c>
      <c r="M2085" s="71" t="n">
        <v>27959360</v>
      </c>
      <c r="N2085" s="71" t="n">
        <v>279593.6</v>
      </c>
      <c r="O2085" s="71" t="n">
        <v>27679766.4</v>
      </c>
      <c r="P2085" s="71" t="n">
        <v>20009010.51</v>
      </c>
      <c r="Q2085" s="71" t="n">
        <v>7670755.89</v>
      </c>
      <c r="R2085" t="inlineStr">
        <is>
          <t>Refined</t>
        </is>
      </c>
      <c r="S2085" t="inlineStr">
        <is>
          <t>Yes</t>
        </is>
      </c>
      <c r="T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SA102077</t>
        </is>
      </c>
      <c r="B2086" s="68" t="n">
        <v>45963</v>
      </c>
      <c r="C2086" s="69" t="n">
        <v>2025</v>
      </c>
      <c r="D2086" t="inlineStr">
        <is>
          <t>Nov</t>
        </is>
      </c>
      <c r="E2086" t="inlineStr">
        <is>
          <t>Asia</t>
        </is>
      </c>
      <c r="F2086" t="inlineStr">
        <is>
          <t>South Korea</t>
        </is>
      </c>
      <c r="G2086" t="inlineStr">
        <is>
          <t>Arab Light</t>
        </is>
      </c>
      <c r="H2086" t="inlineStr">
        <is>
          <t>Term contract</t>
        </is>
      </c>
      <c r="I2086" t="inlineStr">
        <is>
          <t>National oil company</t>
        </is>
      </c>
      <c r="J2086" t="inlineStr">
        <is>
          <t>Mei Lin</t>
        </is>
      </c>
      <c r="K2086" s="70" t="n">
        <v>1663200</v>
      </c>
      <c r="L2086" s="71" t="n">
        <v>83.95</v>
      </c>
      <c r="M2086" s="71" t="n">
        <v>139625640</v>
      </c>
      <c r="N2086" s="71" t="n">
        <v>0</v>
      </c>
      <c r="O2086" s="71" t="n">
        <v>139625640</v>
      </c>
      <c r="P2086" s="71" t="n">
        <v>30999801.35</v>
      </c>
      <c r="Q2086" s="71" t="n">
        <v>108625838.65</v>
      </c>
      <c r="R2086" t="inlineStr">
        <is>
          <t>Crude</t>
        </is>
      </c>
      <c r="S2086" t="inlineStr">
        <is>
          <t>Yes</t>
        </is>
      </c>
      <c r="T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SA102078</t>
        </is>
      </c>
      <c r="B2087" s="68" t="n">
        <v>45963</v>
      </c>
      <c r="C2087" s="69" t="n">
        <v>2025</v>
      </c>
      <c r="D2087" t="inlineStr">
        <is>
          <t>Nov</t>
        </is>
      </c>
      <c r="E2087" t="inlineStr">
        <is>
          <t>Asia</t>
        </is>
      </c>
      <c r="F2087" t="inlineStr">
        <is>
          <t>South Korea</t>
        </is>
      </c>
      <c r="G2087" t="inlineStr">
        <is>
          <t>Gasoline</t>
        </is>
      </c>
      <c r="H2087" t="inlineStr">
        <is>
          <t>Spot</t>
        </is>
      </c>
      <c r="I2087" t="inlineStr">
        <is>
          <t>Trader</t>
        </is>
      </c>
      <c r="J2087" t="inlineStr">
        <is>
          <t>Arjun Mehta</t>
        </is>
      </c>
      <c r="K2087" s="70" t="n">
        <v>367400</v>
      </c>
      <c r="L2087" s="71" t="n">
        <v>85.8</v>
      </c>
      <c r="M2087" s="71" t="n">
        <v>31522920</v>
      </c>
      <c r="N2087" s="71" t="n">
        <v>0</v>
      </c>
      <c r="O2087" s="71" t="n">
        <v>31522920</v>
      </c>
      <c r="P2087" s="71" t="n">
        <v>25988578.48</v>
      </c>
      <c r="Q2087" s="71" t="n">
        <v>5534341.52</v>
      </c>
      <c r="R2087" t="inlineStr">
        <is>
          <t>Refined</t>
        </is>
      </c>
      <c r="S2087" t="inlineStr">
        <is>
          <t>Yes</t>
        </is>
      </c>
      <c r="T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SA102079</t>
        </is>
      </c>
      <c r="B2088" s="68" t="n">
        <v>45963</v>
      </c>
      <c r="C2088" s="69" t="n">
        <v>2025</v>
      </c>
      <c r="D2088" t="inlineStr">
        <is>
          <t>Nov</t>
        </is>
      </c>
      <c r="E2088" t="inlineStr">
        <is>
          <t>Middle East</t>
        </is>
      </c>
      <c r="F2088" t="inlineStr">
        <is>
          <t>Bahrain</t>
        </is>
      </c>
      <c r="G2088" t="inlineStr">
        <is>
          <t>Arab Light</t>
        </is>
      </c>
      <c r="H2088" t="inlineStr">
        <is>
          <t>Term contract</t>
        </is>
      </c>
      <c r="I2088" t="inlineStr">
        <is>
          <t>National oil company</t>
        </is>
      </c>
      <c r="J2088" t="inlineStr">
        <is>
          <t>Ana Costa</t>
        </is>
      </c>
      <c r="K2088" s="70" t="n">
        <v>1312300</v>
      </c>
      <c r="L2088" s="71" t="n">
        <v>82.56</v>
      </c>
      <c r="M2088" s="71" t="n">
        <v>108343488</v>
      </c>
      <c r="N2088" s="71" t="n">
        <v>2166869.76</v>
      </c>
      <c r="O2088" s="71" t="n">
        <v>106176618.24</v>
      </c>
      <c r="P2088" s="71" t="n">
        <v>23588181.09</v>
      </c>
      <c r="Q2088" s="71" t="n">
        <v>82588437.15000001</v>
      </c>
      <c r="R2088" t="inlineStr">
        <is>
          <t>Crude</t>
        </is>
      </c>
      <c r="S2088" t="inlineStr">
        <is>
          <t>Yes</t>
        </is>
      </c>
      <c r="T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SA102080</t>
        </is>
      </c>
      <c r="B2089" s="68" t="n">
        <v>45963</v>
      </c>
      <c r="C2089" s="69" t="n">
        <v>2025</v>
      </c>
      <c r="D2089" t="inlineStr">
        <is>
          <t>Nov</t>
        </is>
      </c>
      <c r="E2089" t="inlineStr">
        <is>
          <t>Middle East</t>
        </is>
      </c>
      <c r="F2089" t="inlineStr">
        <is>
          <t>Saudi Arabia</t>
        </is>
      </c>
      <c r="G2089" t="inlineStr">
        <is>
          <t>Arab Light</t>
        </is>
      </c>
      <c r="H2089" t="inlineStr">
        <is>
          <t>Domestic</t>
        </is>
      </c>
      <c r="I2089" t="inlineStr">
        <is>
          <t>National oil company</t>
        </is>
      </c>
      <c r="J2089" t="inlineStr">
        <is>
          <t>Priya Nair</t>
        </is>
      </c>
      <c r="K2089" s="70" t="n">
        <v>1559800</v>
      </c>
      <c r="L2089" s="71" t="n">
        <v>79.97</v>
      </c>
      <c r="M2089" s="71" t="n">
        <v>124737206</v>
      </c>
      <c r="N2089" s="71" t="n">
        <v>2494744.12</v>
      </c>
      <c r="O2089" s="71" t="n">
        <v>122242461.88</v>
      </c>
      <c r="P2089" s="71" t="n">
        <v>28467119.44</v>
      </c>
      <c r="Q2089" s="71" t="n">
        <v>93775342.44</v>
      </c>
      <c r="R2089" t="inlineStr">
        <is>
          <t>Crude</t>
        </is>
      </c>
      <c r="S2089" t="inlineStr">
        <is>
          <t>No</t>
        </is>
      </c>
      <c r="T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SA102081</t>
        </is>
      </c>
      <c r="B2090" s="68" t="n">
        <v>45964</v>
      </c>
      <c r="C2090" s="69" t="n">
        <v>2025</v>
      </c>
      <c r="D2090" t="inlineStr">
        <is>
          <t>Nov</t>
        </is>
      </c>
      <c r="E2090" t="inlineStr">
        <is>
          <t>Europe</t>
        </is>
      </c>
      <c r="F2090" t="inlineStr">
        <is>
          <t>Italy</t>
        </is>
      </c>
      <c r="G2090" t="inlineStr">
        <is>
          <t>Arab Medium</t>
        </is>
      </c>
      <c r="H2090" t="inlineStr">
        <is>
          <t>Spot</t>
        </is>
      </c>
      <c r="I2090" t="inlineStr">
        <is>
          <t>National oil company</t>
        </is>
      </c>
      <c r="J2090" t="inlineStr">
        <is>
          <t>Olivia Brown</t>
        </is>
      </c>
      <c r="K2090" s="70" t="n">
        <v>1175900</v>
      </c>
      <c r="L2090" s="71" t="n">
        <v>85.02</v>
      </c>
      <c r="M2090" s="71" t="n">
        <v>99975018</v>
      </c>
      <c r="N2090" s="71" t="n">
        <v>0</v>
      </c>
      <c r="O2090" s="71" t="n">
        <v>99975018</v>
      </c>
      <c r="P2090" s="71" t="n">
        <v>21095694.56</v>
      </c>
      <c r="Q2090" s="71" t="n">
        <v>78879323.44</v>
      </c>
      <c r="R2090" t="inlineStr">
        <is>
          <t>Crude</t>
        </is>
      </c>
      <c r="S2090" t="inlineStr">
        <is>
          <t>Yes</t>
        </is>
      </c>
      <c r="T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SA102082</t>
        </is>
      </c>
      <c r="B2091" s="68" t="n">
        <v>45964</v>
      </c>
      <c r="C2091" s="69" t="n">
        <v>2025</v>
      </c>
      <c r="D2091" t="inlineStr">
        <is>
          <t>Nov</t>
        </is>
      </c>
      <c r="E2091" t="inlineStr">
        <is>
          <t>Middle East</t>
        </is>
      </c>
      <c r="F2091" t="inlineStr">
        <is>
          <t>Bahrain</t>
        </is>
      </c>
      <c r="G2091" t="inlineStr">
        <is>
          <t>Diesel</t>
        </is>
      </c>
      <c r="H2091" t="inlineStr">
        <is>
          <t>Term contract</t>
        </is>
      </c>
      <c r="I2091" t="inlineStr">
        <is>
          <t>Refiner</t>
        </is>
      </c>
      <c r="J2091" t="inlineStr">
        <is>
          <t>Zoya Ahmed</t>
        </is>
      </c>
      <c r="K2091" s="70" t="n">
        <v>203500</v>
      </c>
      <c r="L2091" s="71" t="n">
        <v>106.47</v>
      </c>
      <c r="M2091" s="71" t="n">
        <v>21666645</v>
      </c>
      <c r="N2091" s="71" t="n">
        <v>0</v>
      </c>
      <c r="O2091" s="71" t="n">
        <v>21666645</v>
      </c>
      <c r="P2091" s="71" t="n">
        <v>14279367.91</v>
      </c>
      <c r="Q2091" s="71" t="n">
        <v>7387277.09</v>
      </c>
      <c r="R2091" t="inlineStr">
        <is>
          <t>Refined</t>
        </is>
      </c>
      <c r="S2091" t="inlineStr">
        <is>
          <t>Yes</t>
        </is>
      </c>
      <c r="T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SA102083</t>
        </is>
      </c>
      <c r="B2092" s="68" t="n">
        <v>45964</v>
      </c>
      <c r="C2092" s="69" t="n">
        <v>2025</v>
      </c>
      <c r="D2092" t="inlineStr">
        <is>
          <t>Nov</t>
        </is>
      </c>
      <c r="E2092" t="inlineStr">
        <is>
          <t>Asia</t>
        </is>
      </c>
      <c r="F2092" t="inlineStr">
        <is>
          <t>South Korea</t>
        </is>
      </c>
      <c r="G2092" t="inlineStr">
        <is>
          <t>Arab Extra Light</t>
        </is>
      </c>
      <c r="H2092" t="inlineStr">
        <is>
          <t>Term contract</t>
        </is>
      </c>
      <c r="I2092" t="inlineStr">
        <is>
          <t>National oil company</t>
        </is>
      </c>
      <c r="J2092" t="inlineStr">
        <is>
          <t>Ravindra Patil</t>
        </is>
      </c>
      <c r="K2092" s="70" t="n">
        <v>607200</v>
      </c>
      <c r="L2092" s="71" t="n">
        <v>80.8</v>
      </c>
      <c r="M2092" s="71" t="n">
        <v>49061760</v>
      </c>
      <c r="N2092" s="71" t="n">
        <v>981235.2</v>
      </c>
      <c r="O2092" s="71" t="n">
        <v>48080524.8</v>
      </c>
      <c r="P2092" s="71" t="n">
        <v>11035179.07</v>
      </c>
      <c r="Q2092" s="71" t="n">
        <v>37045345.73</v>
      </c>
      <c r="R2092" t="inlineStr">
        <is>
          <t>Crude</t>
        </is>
      </c>
      <c r="S2092" t="inlineStr">
        <is>
          <t>Yes</t>
        </is>
      </c>
      <c r="T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SA102084</t>
        </is>
      </c>
      <c r="B2093" s="68" t="n">
        <v>45964</v>
      </c>
      <c r="C2093" s="69" t="n">
        <v>2025</v>
      </c>
      <c r="D2093" t="inlineStr">
        <is>
          <t>Nov</t>
        </is>
      </c>
      <c r="E2093" t="inlineStr">
        <is>
          <t>North America</t>
        </is>
      </c>
      <c r="F2093" t="inlineStr">
        <is>
          <t>USA</t>
        </is>
      </c>
      <c r="G2093" t="inlineStr">
        <is>
          <t>Arab Light</t>
        </is>
      </c>
      <c r="H2093" t="inlineStr">
        <is>
          <t>Spot</t>
        </is>
      </c>
      <c r="I2093" t="inlineStr">
        <is>
          <t>Refiner</t>
        </is>
      </c>
      <c r="J2093" t="inlineStr">
        <is>
          <t>Hiroshi Tanaka</t>
        </is>
      </c>
      <c r="K2093" s="70" t="n">
        <v>1426700</v>
      </c>
      <c r="L2093" s="71" t="n">
        <v>85.42</v>
      </c>
      <c r="M2093" s="71" t="n">
        <v>121868714</v>
      </c>
      <c r="N2093" s="71" t="n">
        <v>0</v>
      </c>
      <c r="O2093" s="71" t="n">
        <v>121868714</v>
      </c>
      <c r="P2093" s="71" t="n">
        <v>26378069.73</v>
      </c>
      <c r="Q2093" s="71" t="n">
        <v>95490644.27</v>
      </c>
      <c r="R2093" t="inlineStr">
        <is>
          <t>Crude</t>
        </is>
      </c>
      <c r="S2093" t="inlineStr">
        <is>
          <t>Yes</t>
        </is>
      </c>
      <c r="T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SA102085</t>
        </is>
      </c>
      <c r="B2094" s="68" t="n">
        <v>45964</v>
      </c>
      <c r="C2094" s="69" t="n">
        <v>2025</v>
      </c>
      <c r="D2094" t="inlineStr">
        <is>
          <t>Nov</t>
        </is>
      </c>
      <c r="E2094" t="inlineStr">
        <is>
          <t>Asia</t>
        </is>
      </c>
      <c r="F2094" t="inlineStr">
        <is>
          <t>India</t>
        </is>
      </c>
      <c r="G2094" t="inlineStr">
        <is>
          <t>Jet fuel</t>
        </is>
      </c>
      <c r="H2094" t="inlineStr">
        <is>
          <t>Spot</t>
        </is>
      </c>
      <c r="I2094" t="inlineStr">
        <is>
          <t>National oil company</t>
        </is>
      </c>
      <c r="J2094" t="inlineStr">
        <is>
          <t>Zoya Ahmed</t>
        </is>
      </c>
      <c r="K2094" s="70" t="n">
        <v>438900</v>
      </c>
      <c r="L2094" s="71" t="n">
        <v>90.06</v>
      </c>
      <c r="M2094" s="71" t="n">
        <v>39527334</v>
      </c>
      <c r="N2094" s="71" t="n">
        <v>395273.34</v>
      </c>
      <c r="O2094" s="71" t="n">
        <v>39132060.66</v>
      </c>
      <c r="P2094" s="71" t="n">
        <v>30850965.93</v>
      </c>
      <c r="Q2094" s="71" t="n">
        <v>8281094.73</v>
      </c>
      <c r="R2094" t="inlineStr">
        <is>
          <t>Refined</t>
        </is>
      </c>
      <c r="S2094" t="inlineStr">
        <is>
          <t>Yes</t>
        </is>
      </c>
      <c r="T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SA102086</t>
        </is>
      </c>
      <c r="B2095" s="68" t="n">
        <v>45964</v>
      </c>
      <c r="C2095" s="69" t="n">
        <v>2025</v>
      </c>
      <c r="D2095" t="inlineStr">
        <is>
          <t>Nov</t>
        </is>
      </c>
      <c r="E2095" t="inlineStr">
        <is>
          <t>Asia</t>
        </is>
      </c>
      <c r="F2095" t="inlineStr">
        <is>
          <t>South Korea</t>
        </is>
      </c>
      <c r="G2095" t="inlineStr">
        <is>
          <t>Arab Light</t>
        </is>
      </c>
      <c r="H2095" t="inlineStr">
        <is>
          <t>Term contract</t>
        </is>
      </c>
      <c r="I2095" t="inlineStr">
        <is>
          <t>National oil company</t>
        </is>
      </c>
      <c r="J2095" t="inlineStr">
        <is>
          <t>Ravindra Patil</t>
        </is>
      </c>
      <c r="K2095" s="70" t="n">
        <v>1875500</v>
      </c>
      <c r="L2095" s="71" t="n">
        <v>77.28</v>
      </c>
      <c r="M2095" s="71" t="n">
        <v>144938640</v>
      </c>
      <c r="N2095" s="71" t="n">
        <v>2898772.8</v>
      </c>
      <c r="O2095" s="71" t="n">
        <v>142039867.2</v>
      </c>
      <c r="P2095" s="71" t="n">
        <v>34850302.62</v>
      </c>
      <c r="Q2095" s="71" t="n">
        <v>107189564.58</v>
      </c>
      <c r="R2095" t="inlineStr">
        <is>
          <t>Crude</t>
        </is>
      </c>
      <c r="S2095" t="inlineStr">
        <is>
          <t>Yes</t>
        </is>
      </c>
      <c r="T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SA102087</t>
        </is>
      </c>
      <c r="B2096" s="68" t="n">
        <v>45964</v>
      </c>
      <c r="C2096" s="69" t="n">
        <v>2025</v>
      </c>
      <c r="D2096" t="inlineStr">
        <is>
          <t>Nov</t>
        </is>
      </c>
      <c r="E2096" t="inlineStr">
        <is>
          <t>North America</t>
        </is>
      </c>
      <c r="F2096" t="inlineStr">
        <is>
          <t>USA</t>
        </is>
      </c>
      <c r="G2096" t="inlineStr">
        <is>
          <t>Arab Light</t>
        </is>
      </c>
      <c r="H2096" t="inlineStr">
        <is>
          <t>Term contract</t>
        </is>
      </c>
      <c r="I2096" t="inlineStr">
        <is>
          <t>Trader</t>
        </is>
      </c>
      <c r="J2096" t="inlineStr">
        <is>
          <t>Ruhi Shaikh</t>
        </is>
      </c>
      <c r="K2096" s="70" t="n">
        <v>1882100</v>
      </c>
      <c r="L2096" s="71" t="n">
        <v>86.09</v>
      </c>
      <c r="M2096" s="71" t="n">
        <v>162029989</v>
      </c>
      <c r="N2096" s="71" t="n">
        <v>0</v>
      </c>
      <c r="O2096" s="71" t="n">
        <v>162029989</v>
      </c>
      <c r="P2096" s="71" t="n">
        <v>33531180.49</v>
      </c>
      <c r="Q2096" s="71" t="n">
        <v>128498808.51</v>
      </c>
      <c r="R2096" t="inlineStr">
        <is>
          <t>Crude</t>
        </is>
      </c>
      <c r="S2096" t="inlineStr">
        <is>
          <t>Yes</t>
        </is>
      </c>
      <c r="T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SA102088</t>
        </is>
      </c>
      <c r="B2097" s="68" t="n">
        <v>45964</v>
      </c>
      <c r="C2097" s="69" t="n">
        <v>2025</v>
      </c>
      <c r="D2097" t="inlineStr">
        <is>
          <t>Nov</t>
        </is>
      </c>
      <c r="E2097" t="inlineStr">
        <is>
          <t>Asia</t>
        </is>
      </c>
      <c r="F2097" t="inlineStr">
        <is>
          <t>Japan</t>
        </is>
      </c>
      <c r="G2097" t="inlineStr">
        <is>
          <t>Arab Medium</t>
        </is>
      </c>
      <c r="H2097" t="inlineStr">
        <is>
          <t>Term contract</t>
        </is>
      </c>
      <c r="I2097" t="inlineStr">
        <is>
          <t>Refiner</t>
        </is>
      </c>
      <c r="J2097" t="inlineStr">
        <is>
          <t>Wei Chen</t>
        </is>
      </c>
      <c r="K2097" s="70" t="n">
        <v>1831500</v>
      </c>
      <c r="L2097" s="71" t="n">
        <v>80.03</v>
      </c>
      <c r="M2097" s="71" t="n">
        <v>146574945</v>
      </c>
      <c r="N2097" s="71" t="n">
        <v>1465749.45</v>
      </c>
      <c r="O2097" s="71" t="n">
        <v>145109195.55</v>
      </c>
      <c r="P2097" s="71" t="n">
        <v>31790601.97</v>
      </c>
      <c r="Q2097" s="71" t="n">
        <v>113318593.58</v>
      </c>
      <c r="R2097" t="inlineStr">
        <is>
          <t>Crude</t>
        </is>
      </c>
      <c r="S2097" t="inlineStr">
        <is>
          <t>Yes</t>
        </is>
      </c>
      <c r="T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SA102089</t>
        </is>
      </c>
      <c r="B2098" s="68" t="n">
        <v>45964</v>
      </c>
      <c r="C2098" s="69" t="n">
        <v>2025</v>
      </c>
      <c r="D2098" t="inlineStr">
        <is>
          <t>Nov</t>
        </is>
      </c>
      <c r="E2098" t="inlineStr">
        <is>
          <t>Europe</t>
        </is>
      </c>
      <c r="F2098" t="inlineStr">
        <is>
          <t>France</t>
        </is>
      </c>
      <c r="G2098" t="inlineStr">
        <is>
          <t>Jet fuel</t>
        </is>
      </c>
      <c r="H2098" t="inlineStr">
        <is>
          <t>Term contract</t>
        </is>
      </c>
      <c r="I2098" t="inlineStr">
        <is>
          <t>National oil company</t>
        </is>
      </c>
      <c r="J2098" t="inlineStr">
        <is>
          <t>Hiroshi Tanaka</t>
        </is>
      </c>
      <c r="K2098" s="70" t="n">
        <v>477400</v>
      </c>
      <c r="L2098" s="71" t="n">
        <v>105.77</v>
      </c>
      <c r="M2098" s="71" t="n">
        <v>50494598</v>
      </c>
      <c r="N2098" s="71" t="n">
        <v>504945.98</v>
      </c>
      <c r="O2098" s="71" t="n">
        <v>49989652.02</v>
      </c>
      <c r="P2098" s="71" t="n">
        <v>34004339.67</v>
      </c>
      <c r="Q2098" s="71" t="n">
        <v>15985312.35</v>
      </c>
      <c r="R2098" t="inlineStr">
        <is>
          <t>Refined</t>
        </is>
      </c>
      <c r="S2098" t="inlineStr">
        <is>
          <t>Yes</t>
        </is>
      </c>
      <c r="T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SA102090</t>
        </is>
      </c>
      <c r="B2099" s="68" t="n">
        <v>45964</v>
      </c>
      <c r="C2099" s="69" t="n">
        <v>2025</v>
      </c>
      <c r="D2099" t="inlineStr">
        <is>
          <t>Nov</t>
        </is>
      </c>
      <c r="E2099" t="inlineStr">
        <is>
          <t>Asia</t>
        </is>
      </c>
      <c r="F2099" t="inlineStr">
        <is>
          <t>South Korea</t>
        </is>
      </c>
      <c r="G2099" t="inlineStr">
        <is>
          <t>Arab Medium</t>
        </is>
      </c>
      <c r="H2099" t="inlineStr">
        <is>
          <t>Spot</t>
        </is>
      </c>
      <c r="I2099" t="inlineStr">
        <is>
          <t>Refiner</t>
        </is>
      </c>
      <c r="J2099" t="inlineStr">
        <is>
          <t>Liam O'Brien</t>
        </is>
      </c>
      <c r="K2099" s="70" t="n">
        <v>1057100</v>
      </c>
      <c r="L2099" s="71" t="n">
        <v>72.52</v>
      </c>
      <c r="M2099" s="71" t="n">
        <v>76660892</v>
      </c>
      <c r="N2099" s="71" t="n">
        <v>0</v>
      </c>
      <c r="O2099" s="71" t="n">
        <v>76660892</v>
      </c>
      <c r="P2099" s="71" t="n">
        <v>19087703.48</v>
      </c>
      <c r="Q2099" s="71" t="n">
        <v>57573188.52</v>
      </c>
      <c r="R2099" t="inlineStr">
        <is>
          <t>Crude</t>
        </is>
      </c>
      <c r="S2099" t="inlineStr">
        <is>
          <t>Yes</t>
        </is>
      </c>
      <c r="T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SA102091</t>
        </is>
      </c>
      <c r="B2100" s="68" t="n">
        <v>45964</v>
      </c>
      <c r="C2100" s="69" t="n">
        <v>2025</v>
      </c>
      <c r="D2100" t="inlineStr">
        <is>
          <t>Nov</t>
        </is>
      </c>
      <c r="E2100" t="inlineStr">
        <is>
          <t>Asia</t>
        </is>
      </c>
      <c r="F2100" t="inlineStr">
        <is>
          <t>India</t>
        </is>
      </c>
      <c r="G2100" t="inlineStr">
        <is>
          <t>Arab Light</t>
        </is>
      </c>
      <c r="H2100" t="inlineStr">
        <is>
          <t>Spot</t>
        </is>
      </c>
      <c r="I2100" t="inlineStr">
        <is>
          <t>Trader</t>
        </is>
      </c>
      <c r="J2100" t="inlineStr">
        <is>
          <t>Omar Haddad</t>
        </is>
      </c>
      <c r="K2100" s="70" t="n">
        <v>1182500</v>
      </c>
      <c r="L2100" s="71" t="n">
        <v>78.68000000000001</v>
      </c>
      <c r="M2100" s="71" t="n">
        <v>93039100</v>
      </c>
      <c r="N2100" s="71" t="n">
        <v>1860782</v>
      </c>
      <c r="O2100" s="71" t="n">
        <v>91178318</v>
      </c>
      <c r="P2100" s="71" t="n">
        <v>22134794.56</v>
      </c>
      <c r="Q2100" s="71" t="n">
        <v>69043523.44</v>
      </c>
      <c r="R2100" t="inlineStr">
        <is>
          <t>Crude</t>
        </is>
      </c>
      <c r="S2100" t="inlineStr">
        <is>
          <t>Yes</t>
        </is>
      </c>
      <c r="T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SA102092</t>
        </is>
      </c>
      <c r="B2101" s="68" t="n">
        <v>45964</v>
      </c>
      <c r="C2101" s="69" t="n">
        <v>2025</v>
      </c>
      <c r="D2101" t="inlineStr">
        <is>
          <t>Nov</t>
        </is>
      </c>
      <c r="E2101" t="inlineStr">
        <is>
          <t>Asia</t>
        </is>
      </c>
      <c r="F2101" t="inlineStr">
        <is>
          <t>Japan</t>
        </is>
      </c>
      <c r="G2101" t="inlineStr">
        <is>
          <t>Arab Medium</t>
        </is>
      </c>
      <c r="H2101" t="inlineStr">
        <is>
          <t>Spot</t>
        </is>
      </c>
      <c r="I2101" t="inlineStr">
        <is>
          <t>National oil company</t>
        </is>
      </c>
      <c r="J2101" t="inlineStr">
        <is>
          <t>Priya Nair</t>
        </is>
      </c>
      <c r="K2101" s="70" t="n">
        <v>927300</v>
      </c>
      <c r="L2101" s="71" t="n">
        <v>84.63</v>
      </c>
      <c r="M2101" s="71" t="n">
        <v>78477399</v>
      </c>
      <c r="N2101" s="71" t="n">
        <v>0</v>
      </c>
      <c r="O2101" s="71" t="n">
        <v>78477399</v>
      </c>
      <c r="P2101" s="71" t="n">
        <v>15947977.12</v>
      </c>
      <c r="Q2101" s="71" t="n">
        <v>62529421.88</v>
      </c>
      <c r="R2101" t="inlineStr">
        <is>
          <t>Crude</t>
        </is>
      </c>
      <c r="S2101" t="inlineStr">
        <is>
          <t>Yes</t>
        </is>
      </c>
      <c r="T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SA102093</t>
        </is>
      </c>
      <c r="B2102" s="68" t="n">
        <v>45965</v>
      </c>
      <c r="C2102" s="69" t="n">
        <v>2025</v>
      </c>
      <c r="D2102" t="inlineStr">
        <is>
          <t>Nov</t>
        </is>
      </c>
      <c r="E2102" t="inlineStr">
        <is>
          <t>Middle East</t>
        </is>
      </c>
      <c r="F2102" t="inlineStr">
        <is>
          <t>Bahrain</t>
        </is>
      </c>
      <c r="G2102" t="inlineStr">
        <is>
          <t>Arab Light</t>
        </is>
      </c>
      <c r="H2102" t="inlineStr">
        <is>
          <t>Term contract</t>
        </is>
      </c>
      <c r="I2102" t="inlineStr">
        <is>
          <t>Refiner</t>
        </is>
      </c>
      <c r="J2102" t="inlineStr">
        <is>
          <t>Ana Costa</t>
        </is>
      </c>
      <c r="K2102" s="70" t="n">
        <v>1051600</v>
      </c>
      <c r="L2102" s="71" t="n">
        <v>84.41</v>
      </c>
      <c r="M2102" s="71" t="n">
        <v>88765556</v>
      </c>
      <c r="N2102" s="71" t="n">
        <v>887655.5600000001</v>
      </c>
      <c r="O2102" s="71" t="n">
        <v>87877900.44</v>
      </c>
      <c r="P2102" s="71" t="n">
        <v>18558021.72</v>
      </c>
      <c r="Q2102" s="71" t="n">
        <v>69319878.72</v>
      </c>
      <c r="R2102" t="inlineStr">
        <is>
          <t>Crude</t>
        </is>
      </c>
      <c r="S2102" t="inlineStr">
        <is>
          <t>Yes</t>
        </is>
      </c>
      <c r="T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SA102094</t>
        </is>
      </c>
      <c r="B2103" s="68" t="n">
        <v>45965</v>
      </c>
      <c r="C2103" s="69" t="n">
        <v>2025</v>
      </c>
      <c r="D2103" t="inlineStr">
        <is>
          <t>Nov</t>
        </is>
      </c>
      <c r="E2103" t="inlineStr">
        <is>
          <t>Asia</t>
        </is>
      </c>
      <c r="F2103" t="inlineStr">
        <is>
          <t>China</t>
        </is>
      </c>
      <c r="G2103" t="inlineStr">
        <is>
          <t>Arab Medium</t>
        </is>
      </c>
      <c r="H2103" t="inlineStr">
        <is>
          <t>Term contract</t>
        </is>
      </c>
      <c r="I2103" t="inlineStr">
        <is>
          <t>Refiner</t>
        </is>
      </c>
      <c r="J2103" t="inlineStr">
        <is>
          <t>Priya Nair</t>
        </is>
      </c>
      <c r="K2103" s="70" t="n">
        <v>2048200</v>
      </c>
      <c r="L2103" s="71" t="n">
        <v>77.84999999999999</v>
      </c>
      <c r="M2103" s="71" t="n">
        <v>159452370</v>
      </c>
      <c r="N2103" s="71" t="n">
        <v>1594523.7</v>
      </c>
      <c r="O2103" s="71" t="n">
        <v>157857846.3</v>
      </c>
      <c r="P2103" s="71" t="n">
        <v>37349040.66</v>
      </c>
      <c r="Q2103" s="71" t="n">
        <v>120508805.64</v>
      </c>
      <c r="R2103" t="inlineStr">
        <is>
          <t>Crude</t>
        </is>
      </c>
      <c r="S2103" t="inlineStr">
        <is>
          <t>Yes</t>
        </is>
      </c>
      <c r="T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SA102095</t>
        </is>
      </c>
      <c r="B2104" s="68" t="n">
        <v>45965</v>
      </c>
      <c r="C2104" s="69" t="n">
        <v>2025</v>
      </c>
      <c r="D2104" t="inlineStr">
        <is>
          <t>Nov</t>
        </is>
      </c>
      <c r="E2104" t="inlineStr">
        <is>
          <t>Middle East</t>
        </is>
      </c>
      <c r="F2104" t="inlineStr">
        <is>
          <t>Saudi Arabia</t>
        </is>
      </c>
      <c r="G2104" t="inlineStr">
        <is>
          <t>Gasoline</t>
        </is>
      </c>
      <c r="H2104" t="inlineStr">
        <is>
          <t>Domestic</t>
        </is>
      </c>
      <c r="I2104" t="inlineStr">
        <is>
          <t>National oil company</t>
        </is>
      </c>
      <c r="J2104" t="inlineStr">
        <is>
          <t>Priya Nair</t>
        </is>
      </c>
      <c r="K2104" s="70" t="n">
        <v>629200</v>
      </c>
      <c r="L2104" s="71" t="n">
        <v>98.59999999999999</v>
      </c>
      <c r="M2104" s="71" t="n">
        <v>62039120</v>
      </c>
      <c r="N2104" s="71" t="n">
        <v>0</v>
      </c>
      <c r="O2104" s="71" t="n">
        <v>62039120</v>
      </c>
      <c r="P2104" s="71" t="n">
        <v>45568285.86</v>
      </c>
      <c r="Q2104" s="71" t="n">
        <v>16470834.14</v>
      </c>
      <c r="R2104" t="inlineStr">
        <is>
          <t>Refined</t>
        </is>
      </c>
      <c r="S2104" t="inlineStr">
        <is>
          <t>No</t>
        </is>
      </c>
      <c r="T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SA102096</t>
        </is>
      </c>
      <c r="B2105" s="68" t="n">
        <v>45965</v>
      </c>
      <c r="C2105" s="69" t="n">
        <v>2025</v>
      </c>
      <c r="D2105" t="inlineStr">
        <is>
          <t>Nov</t>
        </is>
      </c>
      <c r="E2105" t="inlineStr">
        <is>
          <t>Europe</t>
        </is>
      </c>
      <c r="F2105" t="inlineStr">
        <is>
          <t>Netherlands</t>
        </is>
      </c>
      <c r="G2105" t="inlineStr">
        <is>
          <t>Arab Light</t>
        </is>
      </c>
      <c r="H2105" t="inlineStr">
        <is>
          <t>Term contract</t>
        </is>
      </c>
      <c r="I2105" t="inlineStr">
        <is>
          <t>National oil company</t>
        </is>
      </c>
      <c r="J2105" t="inlineStr">
        <is>
          <t>Zoya Ahmed</t>
        </is>
      </c>
      <c r="K2105" s="70" t="n">
        <v>576400</v>
      </c>
      <c r="L2105" s="71" t="n">
        <v>88.01000000000001</v>
      </c>
      <c r="M2105" s="71" t="n">
        <v>50728964</v>
      </c>
      <c r="N2105" s="71" t="n">
        <v>0</v>
      </c>
      <c r="O2105" s="71" t="n">
        <v>50728964</v>
      </c>
      <c r="P2105" s="71" t="n">
        <v>10783786.7</v>
      </c>
      <c r="Q2105" s="71" t="n">
        <v>39945177.3</v>
      </c>
      <c r="R2105" t="inlineStr">
        <is>
          <t>Crude</t>
        </is>
      </c>
      <c r="S2105" t="inlineStr">
        <is>
          <t>Yes</t>
        </is>
      </c>
      <c r="T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SA102097</t>
        </is>
      </c>
      <c r="B2106" s="68" t="n">
        <v>45965</v>
      </c>
      <c r="C2106" s="69" t="n">
        <v>2025</v>
      </c>
      <c r="D2106" t="inlineStr">
        <is>
          <t>Nov</t>
        </is>
      </c>
      <c r="E2106" t="inlineStr">
        <is>
          <t>Asia</t>
        </is>
      </c>
      <c r="F2106" t="inlineStr">
        <is>
          <t>Japan</t>
        </is>
      </c>
      <c r="G2106" t="inlineStr">
        <is>
          <t>Arab Heavy</t>
        </is>
      </c>
      <c r="H2106" t="inlineStr">
        <is>
          <t>Spot</t>
        </is>
      </c>
      <c r="I2106" t="inlineStr">
        <is>
          <t>Refiner</t>
        </is>
      </c>
      <c r="J2106" t="inlineStr">
        <is>
          <t>Priya Nair</t>
        </is>
      </c>
      <c r="K2106" s="70" t="n">
        <v>336600</v>
      </c>
      <c r="L2106" s="71" t="n">
        <v>72.09999999999999</v>
      </c>
      <c r="M2106" s="71" t="n">
        <v>24268860</v>
      </c>
      <c r="N2106" s="71" t="n">
        <v>485377.2</v>
      </c>
      <c r="O2106" s="71" t="n">
        <v>23783482.8</v>
      </c>
      <c r="P2106" s="71" t="n">
        <v>5931921.59</v>
      </c>
      <c r="Q2106" s="71" t="n">
        <v>17851561.21</v>
      </c>
      <c r="R2106" t="inlineStr">
        <is>
          <t>Crude</t>
        </is>
      </c>
      <c r="S2106" t="inlineStr">
        <is>
          <t>Yes</t>
        </is>
      </c>
      <c r="T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SA102098</t>
        </is>
      </c>
      <c r="B2107" s="68" t="n">
        <v>45965</v>
      </c>
      <c r="C2107" s="69" t="n">
        <v>2025</v>
      </c>
      <c r="D2107" t="inlineStr">
        <is>
          <t>Nov</t>
        </is>
      </c>
      <c r="E2107" t="inlineStr">
        <is>
          <t>Asia</t>
        </is>
      </c>
      <c r="F2107" t="inlineStr">
        <is>
          <t>China</t>
        </is>
      </c>
      <c r="G2107" t="inlineStr">
        <is>
          <t>Arab Medium</t>
        </is>
      </c>
      <c r="H2107" t="inlineStr">
        <is>
          <t>Term contract</t>
        </is>
      </c>
      <c r="I2107" t="inlineStr">
        <is>
          <t>Trader</t>
        </is>
      </c>
      <c r="J2107" t="inlineStr">
        <is>
          <t>Arjun Mehta</t>
        </is>
      </c>
      <c r="K2107" s="70" t="n">
        <v>1427800</v>
      </c>
      <c r="L2107" s="71" t="n">
        <v>74.5</v>
      </c>
      <c r="M2107" s="71" t="n">
        <v>106371100</v>
      </c>
      <c r="N2107" s="71" t="n">
        <v>0</v>
      </c>
      <c r="O2107" s="71" t="n">
        <v>106371100</v>
      </c>
      <c r="P2107" s="71" t="n">
        <v>24356689.36</v>
      </c>
      <c r="Q2107" s="71" t="n">
        <v>82014410.64</v>
      </c>
      <c r="R2107" t="inlineStr">
        <is>
          <t>Crude</t>
        </is>
      </c>
      <c r="S2107" t="inlineStr">
        <is>
          <t>Yes</t>
        </is>
      </c>
      <c r="T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SA102099</t>
        </is>
      </c>
      <c r="B2108" s="68" t="n">
        <v>45965</v>
      </c>
      <c r="C2108" s="69" t="n">
        <v>2025</v>
      </c>
      <c r="D2108" t="inlineStr">
        <is>
          <t>Nov</t>
        </is>
      </c>
      <c r="E2108" t="inlineStr">
        <is>
          <t>Middle East</t>
        </is>
      </c>
      <c r="F2108" t="inlineStr">
        <is>
          <t>Bahrain</t>
        </is>
      </c>
      <c r="G2108" t="inlineStr">
        <is>
          <t>Jet fuel</t>
        </is>
      </c>
      <c r="H2108" t="inlineStr">
        <is>
          <t>Term contract</t>
        </is>
      </c>
      <c r="I2108" t="inlineStr">
        <is>
          <t>National oil company</t>
        </is>
      </c>
      <c r="J2108" t="inlineStr">
        <is>
          <t>Emma Clarke</t>
        </is>
      </c>
      <c r="K2108" s="70" t="n">
        <v>646800</v>
      </c>
      <c r="L2108" s="71" t="n">
        <v>105.72</v>
      </c>
      <c r="M2108" s="71" t="n">
        <v>68379696</v>
      </c>
      <c r="N2108" s="71" t="n">
        <v>683796.96</v>
      </c>
      <c r="O2108" s="71" t="n">
        <v>67695899.04000001</v>
      </c>
      <c r="P2108" s="71" t="n">
        <v>48628853.49</v>
      </c>
      <c r="Q2108" s="71" t="n">
        <v>19067045.55</v>
      </c>
      <c r="R2108" t="inlineStr">
        <is>
          <t>Refined</t>
        </is>
      </c>
      <c r="S2108" t="inlineStr">
        <is>
          <t>Yes</t>
        </is>
      </c>
      <c r="T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SA102100</t>
        </is>
      </c>
      <c r="B2109" s="68" t="n">
        <v>45965</v>
      </c>
      <c r="C2109" s="69" t="n">
        <v>2025</v>
      </c>
      <c r="D2109" t="inlineStr">
        <is>
          <t>Nov</t>
        </is>
      </c>
      <c r="E2109" t="inlineStr">
        <is>
          <t>Asia</t>
        </is>
      </c>
      <c r="F2109" t="inlineStr">
        <is>
          <t>South Korea</t>
        </is>
      </c>
      <c r="G2109" t="inlineStr">
        <is>
          <t>Arab Light</t>
        </is>
      </c>
      <c r="H2109" t="inlineStr">
        <is>
          <t>Term contract</t>
        </is>
      </c>
      <c r="I2109" t="inlineStr">
        <is>
          <t>Refiner</t>
        </is>
      </c>
      <c r="J2109" t="inlineStr">
        <is>
          <t>Sara Rossi</t>
        </is>
      </c>
      <c r="K2109" s="70" t="n">
        <v>1059300</v>
      </c>
      <c r="L2109" s="71" t="n">
        <v>86.92</v>
      </c>
      <c r="M2109" s="71" t="n">
        <v>92074356</v>
      </c>
      <c r="N2109" s="71" t="n">
        <v>920743.5600000001</v>
      </c>
      <c r="O2109" s="71" t="n">
        <v>91153612.44</v>
      </c>
      <c r="P2109" s="71" t="n">
        <v>18395083.49</v>
      </c>
      <c r="Q2109" s="71" t="n">
        <v>72758528.95</v>
      </c>
      <c r="R2109" t="inlineStr">
        <is>
          <t>Crude</t>
        </is>
      </c>
      <c r="S2109" t="inlineStr">
        <is>
          <t>Yes</t>
        </is>
      </c>
      <c r="T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SA102101</t>
        </is>
      </c>
      <c r="B2110" s="68" t="n">
        <v>45966</v>
      </c>
      <c r="C2110" s="69" t="n">
        <v>2025</v>
      </c>
      <c r="D2110" t="inlineStr">
        <is>
          <t>Nov</t>
        </is>
      </c>
      <c r="E2110" t="inlineStr">
        <is>
          <t>Middle East</t>
        </is>
      </c>
      <c r="F2110" t="inlineStr">
        <is>
          <t>UAE</t>
        </is>
      </c>
      <c r="G2110" t="inlineStr">
        <is>
          <t>Gasoline</t>
        </is>
      </c>
      <c r="H2110" t="inlineStr">
        <is>
          <t>Spot</t>
        </is>
      </c>
      <c r="I2110" t="inlineStr">
        <is>
          <t>National oil company</t>
        </is>
      </c>
      <c r="J2110" t="inlineStr">
        <is>
          <t>Amir Khan</t>
        </is>
      </c>
      <c r="K2110" s="70" t="n">
        <v>515900</v>
      </c>
      <c r="L2110" s="71" t="n">
        <v>100.43</v>
      </c>
      <c r="M2110" s="71" t="n">
        <v>51811837</v>
      </c>
      <c r="N2110" s="71" t="n">
        <v>518118.37</v>
      </c>
      <c r="O2110" s="71" t="n">
        <v>51293718.63</v>
      </c>
      <c r="P2110" s="71" t="n">
        <v>35610494.25</v>
      </c>
      <c r="Q2110" s="71" t="n">
        <v>15683224.38</v>
      </c>
      <c r="R2110" t="inlineStr">
        <is>
          <t>Refined</t>
        </is>
      </c>
      <c r="S2110" t="inlineStr">
        <is>
          <t>Yes</t>
        </is>
      </c>
      <c r="T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SA102102</t>
        </is>
      </c>
      <c r="B2111" s="68" t="n">
        <v>45966</v>
      </c>
      <c r="C2111" s="69" t="n">
        <v>2025</v>
      </c>
      <c r="D2111" t="inlineStr">
        <is>
          <t>Nov</t>
        </is>
      </c>
      <c r="E2111" t="inlineStr">
        <is>
          <t>Asia</t>
        </is>
      </c>
      <c r="F2111" t="inlineStr">
        <is>
          <t>Japan</t>
        </is>
      </c>
      <c r="G2111" t="inlineStr">
        <is>
          <t>Arab Light</t>
        </is>
      </c>
      <c r="H2111" t="inlineStr">
        <is>
          <t>Term contract</t>
        </is>
      </c>
      <c r="I2111" t="inlineStr">
        <is>
          <t>Refiner</t>
        </is>
      </c>
      <c r="J2111" t="inlineStr">
        <is>
          <t>Sara Rossi</t>
        </is>
      </c>
      <c r="K2111" s="70" t="n">
        <v>1909600</v>
      </c>
      <c r="L2111" s="71" t="n">
        <v>85.56999999999999</v>
      </c>
      <c r="M2111" s="71" t="n">
        <v>163404472</v>
      </c>
      <c r="N2111" s="71" t="n">
        <v>1634044.72</v>
      </c>
      <c r="O2111" s="71" t="n">
        <v>161770427.28</v>
      </c>
      <c r="P2111" s="71" t="n">
        <v>34605733.08</v>
      </c>
      <c r="Q2111" s="71" t="n">
        <v>127164694.2</v>
      </c>
      <c r="R2111" t="inlineStr">
        <is>
          <t>Crude</t>
        </is>
      </c>
      <c r="S2111" t="inlineStr">
        <is>
          <t>Yes</t>
        </is>
      </c>
      <c r="T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SA102103</t>
        </is>
      </c>
      <c r="B2112" s="68" t="n">
        <v>45966</v>
      </c>
      <c r="C2112" s="69" t="n">
        <v>2025</v>
      </c>
      <c r="D2112" t="inlineStr">
        <is>
          <t>Nov</t>
        </is>
      </c>
      <c r="E2112" t="inlineStr">
        <is>
          <t>North America</t>
        </is>
      </c>
      <c r="F2112" t="inlineStr">
        <is>
          <t>USA</t>
        </is>
      </c>
      <c r="G2112" t="inlineStr">
        <is>
          <t>Arab Light</t>
        </is>
      </c>
      <c r="H2112" t="inlineStr">
        <is>
          <t>Term contract</t>
        </is>
      </c>
      <c r="I2112" t="inlineStr">
        <is>
          <t>Refiner</t>
        </is>
      </c>
      <c r="J2112" t="inlineStr">
        <is>
          <t>Yuki Sato</t>
        </is>
      </c>
      <c r="K2112" s="70" t="n">
        <v>356400</v>
      </c>
      <c r="L2112" s="71" t="n">
        <v>78.69</v>
      </c>
      <c r="M2112" s="71" t="n">
        <v>28045116</v>
      </c>
      <c r="N2112" s="71" t="n">
        <v>0</v>
      </c>
      <c r="O2112" s="71" t="n">
        <v>28045116</v>
      </c>
      <c r="P2112" s="71" t="n">
        <v>6454916.9</v>
      </c>
      <c r="Q2112" s="71" t="n">
        <v>21590199.1</v>
      </c>
      <c r="R2112" t="inlineStr">
        <is>
          <t>Crude</t>
        </is>
      </c>
      <c r="S2112" t="inlineStr">
        <is>
          <t>Yes</t>
        </is>
      </c>
      <c r="T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SA102104</t>
        </is>
      </c>
      <c r="B2113" s="68" t="n">
        <v>45967</v>
      </c>
      <c r="C2113" s="69" t="n">
        <v>2025</v>
      </c>
      <c r="D2113" t="inlineStr">
        <is>
          <t>Nov</t>
        </is>
      </c>
      <c r="E2113" t="inlineStr">
        <is>
          <t>Asia</t>
        </is>
      </c>
      <c r="F2113" t="inlineStr">
        <is>
          <t>China</t>
        </is>
      </c>
      <c r="G2113" t="inlineStr">
        <is>
          <t>Arab Medium</t>
        </is>
      </c>
      <c r="H2113" t="inlineStr">
        <is>
          <t>Term contract</t>
        </is>
      </c>
      <c r="I2113" t="inlineStr">
        <is>
          <t>Trader</t>
        </is>
      </c>
      <c r="J2113" t="inlineStr">
        <is>
          <t>Sara Rossi</t>
        </is>
      </c>
      <c r="K2113" s="70" t="n">
        <v>455400</v>
      </c>
      <c r="L2113" s="71" t="n">
        <v>83.40000000000001</v>
      </c>
      <c r="M2113" s="71" t="n">
        <v>37980360</v>
      </c>
      <c r="N2113" s="71" t="n">
        <v>0</v>
      </c>
      <c r="O2113" s="71" t="n">
        <v>37980360</v>
      </c>
      <c r="P2113" s="71" t="n">
        <v>8183851.24</v>
      </c>
      <c r="Q2113" s="71" t="n">
        <v>29796508.76</v>
      </c>
      <c r="R2113" t="inlineStr">
        <is>
          <t>Crude</t>
        </is>
      </c>
      <c r="S2113" t="inlineStr">
        <is>
          <t>Yes</t>
        </is>
      </c>
      <c r="T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SA102105</t>
        </is>
      </c>
      <c r="B2114" s="68" t="n">
        <v>45967</v>
      </c>
      <c r="C2114" s="69" t="n">
        <v>2025</v>
      </c>
      <c r="D2114" t="inlineStr">
        <is>
          <t>Nov</t>
        </is>
      </c>
      <c r="E2114" t="inlineStr">
        <is>
          <t>Middle East</t>
        </is>
      </c>
      <c r="F2114" t="inlineStr">
        <is>
          <t>Saudi Arabia</t>
        </is>
      </c>
      <c r="G2114" t="inlineStr">
        <is>
          <t>Arab Light</t>
        </is>
      </c>
      <c r="H2114" t="inlineStr">
        <is>
          <t>Domestic</t>
        </is>
      </c>
      <c r="I2114" t="inlineStr">
        <is>
          <t>National oil company</t>
        </is>
      </c>
      <c r="J2114" t="inlineStr">
        <is>
          <t>Kofi Mensah</t>
        </is>
      </c>
      <c r="K2114" s="70" t="n">
        <v>2131800</v>
      </c>
      <c r="L2114" s="71" t="n">
        <v>73.81999999999999</v>
      </c>
      <c r="M2114" s="71" t="n">
        <v>157369476</v>
      </c>
      <c r="N2114" s="71" t="n">
        <v>1573694.76</v>
      </c>
      <c r="O2114" s="71" t="n">
        <v>155795781.24</v>
      </c>
      <c r="P2114" s="71" t="n">
        <v>38219102.89</v>
      </c>
      <c r="Q2114" s="71" t="n">
        <v>117576678.35</v>
      </c>
      <c r="R2114" t="inlineStr">
        <is>
          <t>Crude</t>
        </is>
      </c>
      <c r="S2114" t="inlineStr">
        <is>
          <t>No</t>
        </is>
      </c>
      <c r="T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SA102106</t>
        </is>
      </c>
      <c r="B2115" s="68" t="n">
        <v>45967</v>
      </c>
      <c r="C2115" s="69" t="n">
        <v>2025</v>
      </c>
      <c r="D2115" t="inlineStr">
        <is>
          <t>Nov</t>
        </is>
      </c>
      <c r="E2115" t="inlineStr">
        <is>
          <t>Europe</t>
        </is>
      </c>
      <c r="F2115" t="inlineStr">
        <is>
          <t>Italy</t>
        </is>
      </c>
      <c r="G2115" t="inlineStr">
        <is>
          <t>Arab Light</t>
        </is>
      </c>
      <c r="H2115" t="inlineStr">
        <is>
          <t>Term contract</t>
        </is>
      </c>
      <c r="I2115" t="inlineStr">
        <is>
          <t>National oil company</t>
        </is>
      </c>
      <c r="J2115" t="inlineStr">
        <is>
          <t>Liam O'Brien</t>
        </is>
      </c>
      <c r="K2115" s="70" t="n">
        <v>1647800</v>
      </c>
      <c r="L2115" s="71" t="n">
        <v>84.41</v>
      </c>
      <c r="M2115" s="71" t="n">
        <v>139090798</v>
      </c>
      <c r="N2115" s="71" t="n">
        <v>2781815.96</v>
      </c>
      <c r="O2115" s="71" t="n">
        <v>136308982.04</v>
      </c>
      <c r="P2115" s="71" t="n">
        <v>29886934.49</v>
      </c>
      <c r="Q2115" s="71" t="n">
        <v>106422047.55</v>
      </c>
      <c r="R2115" t="inlineStr">
        <is>
          <t>Crude</t>
        </is>
      </c>
      <c r="S2115" t="inlineStr">
        <is>
          <t>Yes</t>
        </is>
      </c>
      <c r="T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SA102107</t>
        </is>
      </c>
      <c r="B2116" s="68" t="n">
        <v>45967</v>
      </c>
      <c r="C2116" s="69" t="n">
        <v>2025</v>
      </c>
      <c r="D2116" t="inlineStr">
        <is>
          <t>Nov</t>
        </is>
      </c>
      <c r="E2116" t="inlineStr">
        <is>
          <t>Asia</t>
        </is>
      </c>
      <c r="F2116" t="inlineStr">
        <is>
          <t>South Korea</t>
        </is>
      </c>
      <c r="G2116" t="inlineStr">
        <is>
          <t>Arab Light</t>
        </is>
      </c>
      <c r="H2116" t="inlineStr">
        <is>
          <t>Term contract</t>
        </is>
      </c>
      <c r="I2116" t="inlineStr">
        <is>
          <t>Refiner</t>
        </is>
      </c>
      <c r="J2116" t="inlineStr">
        <is>
          <t>Lucas Martin</t>
        </is>
      </c>
      <c r="K2116" s="70" t="n">
        <v>674300</v>
      </c>
      <c r="L2116" s="71" t="n">
        <v>77.2</v>
      </c>
      <c r="M2116" s="71" t="n">
        <v>52055960</v>
      </c>
      <c r="N2116" s="71" t="n">
        <v>1041119.2</v>
      </c>
      <c r="O2116" s="71" t="n">
        <v>51014840.8</v>
      </c>
      <c r="P2116" s="71" t="n">
        <v>12604999.91</v>
      </c>
      <c r="Q2116" s="71" t="n">
        <v>38409840.89</v>
      </c>
      <c r="R2116" t="inlineStr">
        <is>
          <t>Crude</t>
        </is>
      </c>
      <c r="S2116" t="inlineStr">
        <is>
          <t>Yes</t>
        </is>
      </c>
      <c r="T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SA102108</t>
        </is>
      </c>
      <c r="B2117" s="68" t="n">
        <v>45967</v>
      </c>
      <c r="C2117" s="69" t="n">
        <v>2025</v>
      </c>
      <c r="D2117" t="inlineStr">
        <is>
          <t>Nov</t>
        </is>
      </c>
      <c r="E2117" t="inlineStr">
        <is>
          <t>Asia</t>
        </is>
      </c>
      <c r="F2117" t="inlineStr">
        <is>
          <t>Japan</t>
        </is>
      </c>
      <c r="G2117" t="inlineStr">
        <is>
          <t>Arab Heavy</t>
        </is>
      </c>
      <c r="H2117" t="inlineStr">
        <is>
          <t>Term contract</t>
        </is>
      </c>
      <c r="I2117" t="inlineStr">
        <is>
          <t>National oil company</t>
        </is>
      </c>
      <c r="J2117" t="inlineStr">
        <is>
          <t>Hiroshi Tanaka</t>
        </is>
      </c>
      <c r="K2117" s="70" t="n">
        <v>1244100</v>
      </c>
      <c r="L2117" s="71" t="n">
        <v>69.69</v>
      </c>
      <c r="M2117" s="71" t="n">
        <v>86701329</v>
      </c>
      <c r="N2117" s="71" t="n">
        <v>0</v>
      </c>
      <c r="O2117" s="71" t="n">
        <v>86701329</v>
      </c>
      <c r="P2117" s="71" t="n">
        <v>22525708.92</v>
      </c>
      <c r="Q2117" s="71" t="n">
        <v>64175620.08</v>
      </c>
      <c r="R2117" t="inlineStr">
        <is>
          <t>Crude</t>
        </is>
      </c>
      <c r="S2117" t="inlineStr">
        <is>
          <t>Yes</t>
        </is>
      </c>
      <c r="T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SA102109</t>
        </is>
      </c>
      <c r="B2118" s="68" t="n">
        <v>45967</v>
      </c>
      <c r="C2118" s="69" t="n">
        <v>2025</v>
      </c>
      <c r="D2118" t="inlineStr">
        <is>
          <t>Nov</t>
        </is>
      </c>
      <c r="E2118" t="inlineStr">
        <is>
          <t>Asia</t>
        </is>
      </c>
      <c r="F2118" t="inlineStr">
        <is>
          <t>Japan</t>
        </is>
      </c>
      <c r="G2118" t="inlineStr">
        <is>
          <t>Arab Light</t>
        </is>
      </c>
      <c r="H2118" t="inlineStr">
        <is>
          <t>Spot</t>
        </is>
      </c>
      <c r="I2118" t="inlineStr">
        <is>
          <t>Refiner</t>
        </is>
      </c>
      <c r="J2118" t="inlineStr">
        <is>
          <t>Fatima Al-Saud</t>
        </is>
      </c>
      <c r="K2118" s="70" t="n">
        <v>2182400</v>
      </c>
      <c r="L2118" s="71" t="n">
        <v>81.78</v>
      </c>
      <c r="M2118" s="71" t="n">
        <v>178476672</v>
      </c>
      <c r="N2118" s="71" t="n">
        <v>0</v>
      </c>
      <c r="O2118" s="71" t="n">
        <v>178476672</v>
      </c>
      <c r="P2118" s="71" t="n">
        <v>39193494.72</v>
      </c>
      <c r="Q2118" s="71" t="n">
        <v>139283177.28</v>
      </c>
      <c r="R2118" t="inlineStr">
        <is>
          <t>Crude</t>
        </is>
      </c>
      <c r="S2118" t="inlineStr">
        <is>
          <t>Yes</t>
        </is>
      </c>
      <c r="T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SA102110</t>
        </is>
      </c>
      <c r="B2119" s="68" t="n">
        <v>45968</v>
      </c>
      <c r="C2119" s="69" t="n">
        <v>2025</v>
      </c>
      <c r="D2119" t="inlineStr">
        <is>
          <t>Nov</t>
        </is>
      </c>
      <c r="E2119" t="inlineStr">
        <is>
          <t>Asia</t>
        </is>
      </c>
      <c r="F2119" t="inlineStr">
        <is>
          <t>China</t>
        </is>
      </c>
      <c r="G2119" t="inlineStr">
        <is>
          <t>Arab Light</t>
        </is>
      </c>
      <c r="H2119" t="inlineStr">
        <is>
          <t>Term contract</t>
        </is>
      </c>
      <c r="I2119" t="inlineStr">
        <is>
          <t>Trader</t>
        </is>
      </c>
      <c r="J2119" t="inlineStr">
        <is>
          <t>Ruhi Shaikh</t>
        </is>
      </c>
      <c r="K2119" s="70" t="n">
        <v>2190100</v>
      </c>
      <c r="L2119" s="71" t="n">
        <v>90.16</v>
      </c>
      <c r="M2119" s="71" t="n">
        <v>197459416</v>
      </c>
      <c r="N2119" s="71" t="n">
        <v>3949188.32</v>
      </c>
      <c r="O2119" s="71" t="n">
        <v>193510227.68</v>
      </c>
      <c r="P2119" s="71" t="n">
        <v>40461591.1</v>
      </c>
      <c r="Q2119" s="71" t="n">
        <v>153048636.58</v>
      </c>
      <c r="R2119" t="inlineStr">
        <is>
          <t>Crude</t>
        </is>
      </c>
      <c r="S2119" t="inlineStr">
        <is>
          <t>Yes</t>
        </is>
      </c>
      <c r="T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SA102111</t>
        </is>
      </c>
      <c r="B2120" s="68" t="n">
        <v>45968</v>
      </c>
      <c r="C2120" s="69" t="n">
        <v>2025</v>
      </c>
      <c r="D2120" t="inlineStr">
        <is>
          <t>Nov</t>
        </is>
      </c>
      <c r="E2120" t="inlineStr">
        <is>
          <t>Asia</t>
        </is>
      </c>
      <c r="F2120" t="inlineStr">
        <is>
          <t>Japan</t>
        </is>
      </c>
      <c r="G2120" t="inlineStr">
        <is>
          <t>Arab Heavy</t>
        </is>
      </c>
      <c r="H2120" t="inlineStr">
        <is>
          <t>Term contract</t>
        </is>
      </c>
      <c r="I2120" t="inlineStr">
        <is>
          <t>National oil company</t>
        </is>
      </c>
      <c r="J2120" t="inlineStr">
        <is>
          <t>Hiroshi Tanaka</t>
        </is>
      </c>
      <c r="K2120" s="70" t="n">
        <v>842600</v>
      </c>
      <c r="L2120" s="71" t="n">
        <v>80.48</v>
      </c>
      <c r="M2120" s="71" t="n">
        <v>67812448</v>
      </c>
      <c r="N2120" s="71" t="n">
        <v>1356248.96</v>
      </c>
      <c r="O2120" s="71" t="n">
        <v>66456199.04</v>
      </c>
      <c r="P2120" s="71" t="n">
        <v>14938060.68</v>
      </c>
      <c r="Q2120" s="71" t="n">
        <v>51518138.36</v>
      </c>
      <c r="R2120" t="inlineStr">
        <is>
          <t>Crude</t>
        </is>
      </c>
      <c r="S2120" t="inlineStr">
        <is>
          <t>Yes</t>
        </is>
      </c>
      <c r="T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SA102112</t>
        </is>
      </c>
      <c r="B2121" s="68" t="n">
        <v>45968</v>
      </c>
      <c r="C2121" s="69" t="n">
        <v>2025</v>
      </c>
      <c r="D2121" t="inlineStr">
        <is>
          <t>Nov</t>
        </is>
      </c>
      <c r="E2121" t="inlineStr">
        <is>
          <t>Asia</t>
        </is>
      </c>
      <c r="F2121" t="inlineStr">
        <is>
          <t>India</t>
        </is>
      </c>
      <c r="G2121" t="inlineStr">
        <is>
          <t>Arab Heavy</t>
        </is>
      </c>
      <c r="H2121" t="inlineStr">
        <is>
          <t>Term contract</t>
        </is>
      </c>
      <c r="I2121" t="inlineStr">
        <is>
          <t>National oil company</t>
        </is>
      </c>
      <c r="J2121" t="inlineStr">
        <is>
          <t>Shraddha Kulkarni</t>
        </is>
      </c>
      <c r="K2121" s="70" t="n">
        <v>778800</v>
      </c>
      <c r="L2121" s="71" t="n">
        <v>71.38</v>
      </c>
      <c r="M2121" s="71" t="n">
        <v>55590744</v>
      </c>
      <c r="N2121" s="71" t="n">
        <v>555907.4399999999</v>
      </c>
      <c r="O2121" s="71" t="n">
        <v>55034836.56</v>
      </c>
      <c r="P2121" s="71" t="n">
        <v>13327693.57</v>
      </c>
      <c r="Q2121" s="71" t="n">
        <v>41707142.99</v>
      </c>
      <c r="R2121" t="inlineStr">
        <is>
          <t>Crude</t>
        </is>
      </c>
      <c r="S2121" t="inlineStr">
        <is>
          <t>Yes</t>
        </is>
      </c>
      <c r="T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SA102113</t>
        </is>
      </c>
      <c r="B2122" s="68" t="n">
        <v>45968</v>
      </c>
      <c r="C2122" s="69" t="n">
        <v>2025</v>
      </c>
      <c r="D2122" t="inlineStr">
        <is>
          <t>Nov</t>
        </is>
      </c>
      <c r="E2122" t="inlineStr">
        <is>
          <t>Middle East</t>
        </is>
      </c>
      <c r="F2122" t="inlineStr">
        <is>
          <t>UAE</t>
        </is>
      </c>
      <c r="G2122" t="inlineStr">
        <is>
          <t>Arab Medium</t>
        </is>
      </c>
      <c r="H2122" t="inlineStr">
        <is>
          <t>Term contract</t>
        </is>
      </c>
      <c r="I2122" t="inlineStr">
        <is>
          <t>National oil company</t>
        </is>
      </c>
      <c r="J2122" t="inlineStr">
        <is>
          <t>Arjun Mehta</t>
        </is>
      </c>
      <c r="K2122" s="70" t="n">
        <v>684200</v>
      </c>
      <c r="L2122" s="71" t="n">
        <v>84.29000000000001</v>
      </c>
      <c r="M2122" s="71" t="n">
        <v>57671218</v>
      </c>
      <c r="N2122" s="71" t="n">
        <v>0</v>
      </c>
      <c r="O2122" s="71" t="n">
        <v>57671218</v>
      </c>
      <c r="P2122" s="71" t="n">
        <v>11981595.99</v>
      </c>
      <c r="Q2122" s="71" t="n">
        <v>45689622.01</v>
      </c>
      <c r="R2122" t="inlineStr">
        <is>
          <t>Crude</t>
        </is>
      </c>
      <c r="S2122" t="inlineStr">
        <is>
          <t>Yes</t>
        </is>
      </c>
      <c r="T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SA102114</t>
        </is>
      </c>
      <c r="B2123" s="68" t="n">
        <v>45968</v>
      </c>
      <c r="C2123" s="69" t="n">
        <v>2025</v>
      </c>
      <c r="D2123" t="inlineStr">
        <is>
          <t>Nov</t>
        </is>
      </c>
      <c r="E2123" t="inlineStr">
        <is>
          <t>Asia</t>
        </is>
      </c>
      <c r="F2123" t="inlineStr">
        <is>
          <t>China</t>
        </is>
      </c>
      <c r="G2123" t="inlineStr">
        <is>
          <t>Gasoline</t>
        </is>
      </c>
      <c r="H2123" t="inlineStr">
        <is>
          <t>Term contract</t>
        </is>
      </c>
      <c r="I2123" t="inlineStr">
        <is>
          <t>Trader</t>
        </is>
      </c>
      <c r="J2123" t="inlineStr">
        <is>
          <t>Noah Smith</t>
        </is>
      </c>
      <c r="K2123" s="70" t="n">
        <v>97900</v>
      </c>
      <c r="L2123" s="71" t="n">
        <v>86.25</v>
      </c>
      <c r="M2123" s="71" t="n">
        <v>8443875</v>
      </c>
      <c r="N2123" s="71" t="n">
        <v>168877.5</v>
      </c>
      <c r="O2123" s="71" t="n">
        <v>8274997.5</v>
      </c>
      <c r="P2123" s="71" t="n">
        <v>7113546.6</v>
      </c>
      <c r="Q2123" s="71" t="n">
        <v>1161450.9</v>
      </c>
      <c r="R2123" t="inlineStr">
        <is>
          <t>Refined</t>
        </is>
      </c>
      <c r="S2123" t="inlineStr">
        <is>
          <t>Yes</t>
        </is>
      </c>
      <c r="T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SA102115</t>
        </is>
      </c>
      <c r="B2124" s="68" t="n">
        <v>45968</v>
      </c>
      <c r="C2124" s="69" t="n">
        <v>2025</v>
      </c>
      <c r="D2124" t="inlineStr">
        <is>
          <t>Nov</t>
        </is>
      </c>
      <c r="E2124" t="inlineStr">
        <is>
          <t>North America</t>
        </is>
      </c>
      <c r="F2124" t="inlineStr">
        <is>
          <t>USA</t>
        </is>
      </c>
      <c r="G2124" t="inlineStr">
        <is>
          <t>Arab Light</t>
        </is>
      </c>
      <c r="H2124" t="inlineStr">
        <is>
          <t>Term contract</t>
        </is>
      </c>
      <c r="I2124" t="inlineStr">
        <is>
          <t>Trader</t>
        </is>
      </c>
      <c r="J2124" t="inlineStr">
        <is>
          <t>Mei Lin</t>
        </is>
      </c>
      <c r="K2124" s="70" t="n">
        <v>1518000</v>
      </c>
      <c r="L2124" s="71" t="n">
        <v>74.48999999999999</v>
      </c>
      <c r="M2124" s="71" t="n">
        <v>113075820</v>
      </c>
      <c r="N2124" s="71" t="n">
        <v>0</v>
      </c>
      <c r="O2124" s="71" t="n">
        <v>113075820</v>
      </c>
      <c r="P2124" s="71" t="n">
        <v>27965375.42</v>
      </c>
      <c r="Q2124" s="71" t="n">
        <v>85110444.58</v>
      </c>
      <c r="R2124" t="inlineStr">
        <is>
          <t>Crude</t>
        </is>
      </c>
      <c r="S2124" t="inlineStr">
        <is>
          <t>Yes</t>
        </is>
      </c>
      <c r="T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SA102116</t>
        </is>
      </c>
      <c r="B2125" s="68" t="n">
        <v>45968</v>
      </c>
      <c r="C2125" s="69" t="n">
        <v>2025</v>
      </c>
      <c r="D2125" t="inlineStr">
        <is>
          <t>Nov</t>
        </is>
      </c>
      <c r="E2125" t="inlineStr">
        <is>
          <t>Asia</t>
        </is>
      </c>
      <c r="F2125" t="inlineStr">
        <is>
          <t>Japan</t>
        </is>
      </c>
      <c r="G2125" t="inlineStr">
        <is>
          <t>Jet fuel</t>
        </is>
      </c>
      <c r="H2125" t="inlineStr">
        <is>
          <t>Term contract</t>
        </is>
      </c>
      <c r="I2125" t="inlineStr">
        <is>
          <t>Refiner</t>
        </is>
      </c>
      <c r="J2125" t="inlineStr">
        <is>
          <t>Amir Khan</t>
        </is>
      </c>
      <c r="K2125" s="70" t="n">
        <v>475200</v>
      </c>
      <c r="L2125" s="71" t="n">
        <v>94.91</v>
      </c>
      <c r="M2125" s="71" t="n">
        <v>45101232</v>
      </c>
      <c r="N2125" s="71" t="n">
        <v>0</v>
      </c>
      <c r="O2125" s="71" t="n">
        <v>45101232</v>
      </c>
      <c r="P2125" s="71" t="n">
        <v>34030676.11</v>
      </c>
      <c r="Q2125" s="71" t="n">
        <v>11070555.89</v>
      </c>
      <c r="R2125" t="inlineStr">
        <is>
          <t>Refined</t>
        </is>
      </c>
      <c r="S2125" t="inlineStr">
        <is>
          <t>Yes</t>
        </is>
      </c>
      <c r="T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SA102117</t>
        </is>
      </c>
      <c r="B2126" s="68" t="n">
        <v>45968</v>
      </c>
      <c r="C2126" s="69" t="n">
        <v>2025</v>
      </c>
      <c r="D2126" t="inlineStr">
        <is>
          <t>Nov</t>
        </is>
      </c>
      <c r="E2126" t="inlineStr">
        <is>
          <t>Asia</t>
        </is>
      </c>
      <c r="F2126" t="inlineStr">
        <is>
          <t>South Korea</t>
        </is>
      </c>
      <c r="G2126" t="inlineStr">
        <is>
          <t>Gasoline</t>
        </is>
      </c>
      <c r="H2126" t="inlineStr">
        <is>
          <t>Spot</t>
        </is>
      </c>
      <c r="I2126" t="inlineStr">
        <is>
          <t>National oil company</t>
        </is>
      </c>
      <c r="J2126" t="inlineStr">
        <is>
          <t>Sophie Müller</t>
        </is>
      </c>
      <c r="K2126" s="70" t="n">
        <v>657800</v>
      </c>
      <c r="L2126" s="71" t="n">
        <v>91.65000000000001</v>
      </c>
      <c r="M2126" s="71" t="n">
        <v>60287370</v>
      </c>
      <c r="N2126" s="71" t="n">
        <v>602873.7</v>
      </c>
      <c r="O2126" s="71" t="n">
        <v>59684496.3</v>
      </c>
      <c r="P2126" s="71" t="n">
        <v>45498972.47</v>
      </c>
      <c r="Q2126" s="71" t="n">
        <v>14185523.83</v>
      </c>
      <c r="R2126" t="inlineStr">
        <is>
          <t>Refined</t>
        </is>
      </c>
      <c r="S2126" t="inlineStr">
        <is>
          <t>Yes</t>
        </is>
      </c>
      <c r="T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SA102118</t>
        </is>
      </c>
      <c r="B2127" s="68" t="n">
        <v>45968</v>
      </c>
      <c r="C2127" s="69" t="n">
        <v>2025</v>
      </c>
      <c r="D2127" t="inlineStr">
        <is>
          <t>Nov</t>
        </is>
      </c>
      <c r="E2127" t="inlineStr">
        <is>
          <t>Asia</t>
        </is>
      </c>
      <c r="F2127" t="inlineStr">
        <is>
          <t>China</t>
        </is>
      </c>
      <c r="G2127" t="inlineStr">
        <is>
          <t>Arab Extra Light</t>
        </is>
      </c>
      <c r="H2127" t="inlineStr">
        <is>
          <t>Term contract</t>
        </is>
      </c>
      <c r="I2127" t="inlineStr">
        <is>
          <t>Refiner</t>
        </is>
      </c>
      <c r="J2127" t="inlineStr">
        <is>
          <t>Noah Smith</t>
        </is>
      </c>
      <c r="K2127" s="70" t="n">
        <v>979000</v>
      </c>
      <c r="L2127" s="71" t="n">
        <v>85.95999999999999</v>
      </c>
      <c r="M2127" s="71" t="n">
        <v>84154840</v>
      </c>
      <c r="N2127" s="71" t="n">
        <v>0</v>
      </c>
      <c r="O2127" s="71" t="n">
        <v>84154840</v>
      </c>
      <c r="P2127" s="71" t="n">
        <v>17886476.81</v>
      </c>
      <c r="Q2127" s="71" t="n">
        <v>66268363.19</v>
      </c>
      <c r="R2127" t="inlineStr">
        <is>
          <t>Crude</t>
        </is>
      </c>
      <c r="S2127" t="inlineStr">
        <is>
          <t>Yes</t>
        </is>
      </c>
      <c r="T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SA102119</t>
        </is>
      </c>
      <c r="B2128" s="68" t="n">
        <v>45968</v>
      </c>
      <c r="C2128" s="69" t="n">
        <v>2025</v>
      </c>
      <c r="D2128" t="inlineStr">
        <is>
          <t>Nov</t>
        </is>
      </c>
      <c r="E2128" t="inlineStr">
        <is>
          <t>Europe</t>
        </is>
      </c>
      <c r="F2128" t="inlineStr">
        <is>
          <t>Netherlands</t>
        </is>
      </c>
      <c r="G2128" t="inlineStr">
        <is>
          <t>Arab Light</t>
        </is>
      </c>
      <c r="H2128" t="inlineStr">
        <is>
          <t>Term contract</t>
        </is>
      </c>
      <c r="I2128" t="inlineStr">
        <is>
          <t>National oil company</t>
        </is>
      </c>
      <c r="J2128" t="inlineStr">
        <is>
          <t>Sara Rossi</t>
        </is>
      </c>
      <c r="K2128" s="70" t="n">
        <v>1547700</v>
      </c>
      <c r="L2128" s="71" t="n">
        <v>89.59999999999999</v>
      </c>
      <c r="M2128" s="71" t="n">
        <v>138673920</v>
      </c>
      <c r="N2128" s="71" t="n">
        <v>2773478.4</v>
      </c>
      <c r="O2128" s="71" t="n">
        <v>135900441.6</v>
      </c>
      <c r="P2128" s="71" t="n">
        <v>27759053.79</v>
      </c>
      <c r="Q2128" s="71" t="n">
        <v>108141387.81</v>
      </c>
      <c r="R2128" t="inlineStr">
        <is>
          <t>Crude</t>
        </is>
      </c>
      <c r="S2128" t="inlineStr">
        <is>
          <t>Yes</t>
        </is>
      </c>
      <c r="T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SA102120</t>
        </is>
      </c>
      <c r="B2129" s="68" t="n">
        <v>45968</v>
      </c>
      <c r="C2129" s="69" t="n">
        <v>2025</v>
      </c>
      <c r="D2129" t="inlineStr">
        <is>
          <t>Nov</t>
        </is>
      </c>
      <c r="E2129" t="inlineStr">
        <is>
          <t>Europe</t>
        </is>
      </c>
      <c r="F2129" t="inlineStr">
        <is>
          <t>Italy</t>
        </is>
      </c>
      <c r="G2129" t="inlineStr">
        <is>
          <t>Diesel</t>
        </is>
      </c>
      <c r="H2129" t="inlineStr">
        <is>
          <t>Term contract</t>
        </is>
      </c>
      <c r="I2129" t="inlineStr">
        <is>
          <t>National oil company</t>
        </is>
      </c>
      <c r="J2129" t="inlineStr">
        <is>
          <t>Mei Lin</t>
        </is>
      </c>
      <c r="K2129" s="70" t="n">
        <v>363000</v>
      </c>
      <c r="L2129" s="71" t="n">
        <v>101.93</v>
      </c>
      <c r="M2129" s="71" t="n">
        <v>37000590</v>
      </c>
      <c r="N2129" s="71" t="n">
        <v>0</v>
      </c>
      <c r="O2129" s="71" t="n">
        <v>37000590</v>
      </c>
      <c r="P2129" s="71" t="n">
        <v>25067354.06</v>
      </c>
      <c r="Q2129" s="71" t="n">
        <v>11933235.94</v>
      </c>
      <c r="R2129" t="inlineStr">
        <is>
          <t>Refined</t>
        </is>
      </c>
      <c r="S2129" t="inlineStr">
        <is>
          <t>Yes</t>
        </is>
      </c>
      <c r="T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SA102121</t>
        </is>
      </c>
      <c r="B2130" s="68" t="n">
        <v>45969</v>
      </c>
      <c r="C2130" s="69" t="n">
        <v>2025</v>
      </c>
      <c r="D2130" t="inlineStr">
        <is>
          <t>Nov</t>
        </is>
      </c>
      <c r="E2130" t="inlineStr">
        <is>
          <t>Asia</t>
        </is>
      </c>
      <c r="F2130" t="inlineStr">
        <is>
          <t>China</t>
        </is>
      </c>
      <c r="G2130" t="inlineStr">
        <is>
          <t>Diesel</t>
        </is>
      </c>
      <c r="H2130" t="inlineStr">
        <is>
          <t>Term contract</t>
        </is>
      </c>
      <c r="I2130" t="inlineStr">
        <is>
          <t>National oil company</t>
        </is>
      </c>
      <c r="J2130" t="inlineStr">
        <is>
          <t>Wei Chen</t>
        </is>
      </c>
      <c r="K2130" s="70" t="n">
        <v>613800</v>
      </c>
      <c r="L2130" s="71" t="n">
        <v>107.31</v>
      </c>
      <c r="M2130" s="71" t="n">
        <v>65866878</v>
      </c>
      <c r="N2130" s="71" t="n">
        <v>1317337.56</v>
      </c>
      <c r="O2130" s="71" t="n">
        <v>64549540.44</v>
      </c>
      <c r="P2130" s="71" t="n">
        <v>42129051.61</v>
      </c>
      <c r="Q2130" s="71" t="n">
        <v>22420488.83</v>
      </c>
      <c r="R2130" t="inlineStr">
        <is>
          <t>Refined</t>
        </is>
      </c>
      <c r="S2130" t="inlineStr">
        <is>
          <t>Yes</t>
        </is>
      </c>
      <c r="T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SA102122</t>
        </is>
      </c>
      <c r="B2131" s="68" t="n">
        <v>45969</v>
      </c>
      <c r="C2131" s="69" t="n">
        <v>2025</v>
      </c>
      <c r="D2131" t="inlineStr">
        <is>
          <t>Nov</t>
        </is>
      </c>
      <c r="E2131" t="inlineStr">
        <is>
          <t>Asia</t>
        </is>
      </c>
      <c r="F2131" t="inlineStr">
        <is>
          <t>India</t>
        </is>
      </c>
      <c r="G2131" t="inlineStr">
        <is>
          <t>Jet fuel</t>
        </is>
      </c>
      <c r="H2131" t="inlineStr">
        <is>
          <t>Spot</t>
        </is>
      </c>
      <c r="I2131" t="inlineStr">
        <is>
          <t>Refiner</t>
        </is>
      </c>
      <c r="J2131" t="inlineStr">
        <is>
          <t>Priya Nair</t>
        </is>
      </c>
      <c r="K2131" s="70" t="n">
        <v>421300</v>
      </c>
      <c r="L2131" s="71" t="n">
        <v>104.21</v>
      </c>
      <c r="M2131" s="71" t="n">
        <v>43903673</v>
      </c>
      <c r="N2131" s="71" t="n">
        <v>0</v>
      </c>
      <c r="O2131" s="71" t="n">
        <v>43903673</v>
      </c>
      <c r="P2131" s="71" t="n">
        <v>30186557.63</v>
      </c>
      <c r="Q2131" s="71" t="n">
        <v>13717115.37</v>
      </c>
      <c r="R2131" t="inlineStr">
        <is>
          <t>Refined</t>
        </is>
      </c>
      <c r="S2131" t="inlineStr">
        <is>
          <t>Yes</t>
        </is>
      </c>
      <c r="T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SA102123</t>
        </is>
      </c>
      <c r="B2132" s="68" t="n">
        <v>45969</v>
      </c>
      <c r="C2132" s="69" t="n">
        <v>2025</v>
      </c>
      <c r="D2132" t="inlineStr">
        <is>
          <t>Nov</t>
        </is>
      </c>
      <c r="E2132" t="inlineStr">
        <is>
          <t>North America</t>
        </is>
      </c>
      <c r="F2132" t="inlineStr">
        <is>
          <t>USA</t>
        </is>
      </c>
      <c r="G2132" t="inlineStr">
        <is>
          <t>Diesel</t>
        </is>
      </c>
      <c r="H2132" t="inlineStr">
        <is>
          <t>Spot</t>
        </is>
      </c>
      <c r="I2132" t="inlineStr">
        <is>
          <t>National oil company</t>
        </is>
      </c>
      <c r="J2132" t="inlineStr">
        <is>
          <t>Carlos Silva</t>
        </is>
      </c>
      <c r="K2132" s="70" t="n">
        <v>449900</v>
      </c>
      <c r="L2132" s="71" t="n">
        <v>99.59</v>
      </c>
      <c r="M2132" s="71" t="n">
        <v>44805541</v>
      </c>
      <c r="N2132" s="71" t="n">
        <v>896110.8199999999</v>
      </c>
      <c r="O2132" s="71" t="n">
        <v>43909430.18</v>
      </c>
      <c r="P2132" s="71" t="n">
        <v>32433210.77</v>
      </c>
      <c r="Q2132" s="71" t="n">
        <v>11476219.41</v>
      </c>
      <c r="R2132" t="inlineStr">
        <is>
          <t>Refined</t>
        </is>
      </c>
      <c r="S2132" t="inlineStr">
        <is>
          <t>Yes</t>
        </is>
      </c>
      <c r="T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SA102124</t>
        </is>
      </c>
      <c r="B2133" s="68" t="n">
        <v>45969</v>
      </c>
      <c r="C2133" s="69" t="n">
        <v>2025</v>
      </c>
      <c r="D2133" t="inlineStr">
        <is>
          <t>Nov</t>
        </is>
      </c>
      <c r="E2133" t="inlineStr">
        <is>
          <t>Middle East</t>
        </is>
      </c>
      <c r="F2133" t="inlineStr">
        <is>
          <t>UAE</t>
        </is>
      </c>
      <c r="G2133" t="inlineStr">
        <is>
          <t>Arab Heavy</t>
        </is>
      </c>
      <c r="H2133" t="inlineStr">
        <is>
          <t>Term contract</t>
        </is>
      </c>
      <c r="I2133" t="inlineStr">
        <is>
          <t>National oil company</t>
        </is>
      </c>
      <c r="J2133" t="inlineStr">
        <is>
          <t>Mei Lin</t>
        </is>
      </c>
      <c r="K2133" s="70" t="n">
        <v>487300</v>
      </c>
      <c r="L2133" s="71" t="n">
        <v>75.93000000000001</v>
      </c>
      <c r="M2133" s="71" t="n">
        <v>37000689</v>
      </c>
      <c r="N2133" s="71" t="n">
        <v>0</v>
      </c>
      <c r="O2133" s="71" t="n">
        <v>37000689</v>
      </c>
      <c r="P2133" s="71" t="n">
        <v>8724230.550000001</v>
      </c>
      <c r="Q2133" s="71" t="n">
        <v>28276458.45</v>
      </c>
      <c r="R2133" t="inlineStr">
        <is>
          <t>Crude</t>
        </is>
      </c>
      <c r="S2133" t="inlineStr">
        <is>
          <t>Yes</t>
        </is>
      </c>
      <c r="T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SA102125</t>
        </is>
      </c>
      <c r="B2134" s="68" t="n">
        <v>45969</v>
      </c>
      <c r="C2134" s="69" t="n">
        <v>2025</v>
      </c>
      <c r="D2134" t="inlineStr">
        <is>
          <t>Nov</t>
        </is>
      </c>
      <c r="E2134" t="inlineStr">
        <is>
          <t>Asia</t>
        </is>
      </c>
      <c r="F2134" t="inlineStr">
        <is>
          <t>Japan</t>
        </is>
      </c>
      <c r="G2134" t="inlineStr">
        <is>
          <t>Arab Medium</t>
        </is>
      </c>
      <c r="H2134" t="inlineStr">
        <is>
          <t>Term contract</t>
        </is>
      </c>
      <c r="I2134" t="inlineStr">
        <is>
          <t>National oil company</t>
        </is>
      </c>
      <c r="J2134" t="inlineStr">
        <is>
          <t>Ravindra Patil</t>
        </is>
      </c>
      <c r="K2134" s="70" t="n">
        <v>2036100</v>
      </c>
      <c r="L2134" s="71" t="n">
        <v>80.47</v>
      </c>
      <c r="M2134" s="71" t="n">
        <v>163844967</v>
      </c>
      <c r="N2134" s="71" t="n">
        <v>3276899.34</v>
      </c>
      <c r="O2134" s="71" t="n">
        <v>160568067.66</v>
      </c>
      <c r="P2134" s="71" t="n">
        <v>36007140.08</v>
      </c>
      <c r="Q2134" s="71" t="n">
        <v>124560927.58</v>
      </c>
      <c r="R2134" t="inlineStr">
        <is>
          <t>Crude</t>
        </is>
      </c>
      <c r="S2134" t="inlineStr">
        <is>
          <t>Yes</t>
        </is>
      </c>
      <c r="T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SA102126</t>
        </is>
      </c>
      <c r="B2135" s="68" t="n">
        <v>45970</v>
      </c>
      <c r="C2135" s="69" t="n">
        <v>2025</v>
      </c>
      <c r="D2135" t="inlineStr">
        <is>
          <t>Nov</t>
        </is>
      </c>
      <c r="E2135" t="inlineStr">
        <is>
          <t>Asia</t>
        </is>
      </c>
      <c r="F2135" t="inlineStr">
        <is>
          <t>South Korea</t>
        </is>
      </c>
      <c r="G2135" t="inlineStr">
        <is>
          <t>Arab Extra Light</t>
        </is>
      </c>
      <c r="H2135" t="inlineStr">
        <is>
          <t>Term contract</t>
        </is>
      </c>
      <c r="I2135" t="inlineStr">
        <is>
          <t>Refiner</t>
        </is>
      </c>
      <c r="J2135" t="inlineStr">
        <is>
          <t>Carlos Silva</t>
        </is>
      </c>
      <c r="K2135" s="70" t="n">
        <v>433400</v>
      </c>
      <c r="L2135" s="71" t="n">
        <v>85.09</v>
      </c>
      <c r="M2135" s="71" t="n">
        <v>36878006</v>
      </c>
      <c r="N2135" s="71" t="n">
        <v>0</v>
      </c>
      <c r="O2135" s="71" t="n">
        <v>36878006</v>
      </c>
      <c r="P2135" s="71" t="n">
        <v>8258476.95</v>
      </c>
      <c r="Q2135" s="71" t="n">
        <v>28619529.05</v>
      </c>
      <c r="R2135" t="inlineStr">
        <is>
          <t>Crude</t>
        </is>
      </c>
      <c r="S2135" t="inlineStr">
        <is>
          <t>Yes</t>
        </is>
      </c>
      <c r="T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SA102127</t>
        </is>
      </c>
      <c r="B2136" s="68" t="n">
        <v>45970</v>
      </c>
      <c r="C2136" s="69" t="n">
        <v>2025</v>
      </c>
      <c r="D2136" t="inlineStr">
        <is>
          <t>Nov</t>
        </is>
      </c>
      <c r="E2136" t="inlineStr">
        <is>
          <t>Asia</t>
        </is>
      </c>
      <c r="F2136" t="inlineStr">
        <is>
          <t>Japan</t>
        </is>
      </c>
      <c r="G2136" t="inlineStr">
        <is>
          <t>Arab Light</t>
        </is>
      </c>
      <c r="H2136" t="inlineStr">
        <is>
          <t>Term contract</t>
        </is>
      </c>
      <c r="I2136" t="inlineStr">
        <is>
          <t>Refiner</t>
        </is>
      </c>
      <c r="J2136" t="inlineStr">
        <is>
          <t>Shraddha Kulkarni</t>
        </is>
      </c>
      <c r="K2136" s="70" t="n">
        <v>1595000</v>
      </c>
      <c r="L2136" s="71" t="n">
        <v>79.06999999999999</v>
      </c>
      <c r="M2136" s="71" t="n">
        <v>126116650</v>
      </c>
      <c r="N2136" s="71" t="n">
        <v>0</v>
      </c>
      <c r="O2136" s="71" t="n">
        <v>126116650</v>
      </c>
      <c r="P2136" s="71" t="n">
        <v>28994053.03</v>
      </c>
      <c r="Q2136" s="71" t="n">
        <v>97122596.97</v>
      </c>
      <c r="R2136" t="inlineStr">
        <is>
          <t>Crude</t>
        </is>
      </c>
      <c r="S2136" t="inlineStr">
        <is>
          <t>Yes</t>
        </is>
      </c>
      <c r="T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SA102128</t>
        </is>
      </c>
      <c r="B2137" s="68" t="n">
        <v>45970</v>
      </c>
      <c r="C2137" s="69" t="n">
        <v>2025</v>
      </c>
      <c r="D2137" t="inlineStr">
        <is>
          <t>Nov</t>
        </is>
      </c>
      <c r="E2137" t="inlineStr">
        <is>
          <t>Middle East</t>
        </is>
      </c>
      <c r="F2137" t="inlineStr">
        <is>
          <t>Bahrain</t>
        </is>
      </c>
      <c r="G2137" t="inlineStr">
        <is>
          <t>Arab Extra Light</t>
        </is>
      </c>
      <c r="H2137" t="inlineStr">
        <is>
          <t>Term contract</t>
        </is>
      </c>
      <c r="I2137" t="inlineStr">
        <is>
          <t>Refiner</t>
        </is>
      </c>
      <c r="J2137" t="inlineStr">
        <is>
          <t>Arjun Mehta</t>
        </is>
      </c>
      <c r="K2137" s="70" t="n">
        <v>1228700</v>
      </c>
      <c r="L2137" s="71" t="n">
        <v>78.3</v>
      </c>
      <c r="M2137" s="71" t="n">
        <v>96207210</v>
      </c>
      <c r="N2137" s="71" t="n">
        <v>962072.1</v>
      </c>
      <c r="O2137" s="71" t="n">
        <v>95245137.90000001</v>
      </c>
      <c r="P2137" s="71" t="n">
        <v>23520347.86</v>
      </c>
      <c r="Q2137" s="71" t="n">
        <v>71724790.04000001</v>
      </c>
      <c r="R2137" t="inlineStr">
        <is>
          <t>Crude</t>
        </is>
      </c>
      <c r="S2137" t="inlineStr">
        <is>
          <t>Yes</t>
        </is>
      </c>
      <c r="T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SA102129</t>
        </is>
      </c>
      <c r="B2138" s="68" t="n">
        <v>45970</v>
      </c>
      <c r="C2138" s="69" t="n">
        <v>2025</v>
      </c>
      <c r="D2138" t="inlineStr">
        <is>
          <t>Nov</t>
        </is>
      </c>
      <c r="E2138" t="inlineStr">
        <is>
          <t>Asia</t>
        </is>
      </c>
      <c r="F2138" t="inlineStr">
        <is>
          <t>China</t>
        </is>
      </c>
      <c r="G2138" t="inlineStr">
        <is>
          <t>Arab Extra Light</t>
        </is>
      </c>
      <c r="H2138" t="inlineStr">
        <is>
          <t>Term contract</t>
        </is>
      </c>
      <c r="I2138" t="inlineStr">
        <is>
          <t>National oil company</t>
        </is>
      </c>
      <c r="J2138" t="inlineStr">
        <is>
          <t>Ana Costa</t>
        </is>
      </c>
      <c r="K2138" s="70" t="n">
        <v>1047200</v>
      </c>
      <c r="L2138" s="71" t="n">
        <v>91.25</v>
      </c>
      <c r="M2138" s="71" t="n">
        <v>95557000</v>
      </c>
      <c r="N2138" s="71" t="n">
        <v>0</v>
      </c>
      <c r="O2138" s="71" t="n">
        <v>95557000</v>
      </c>
      <c r="P2138" s="71" t="n">
        <v>19869000.49</v>
      </c>
      <c r="Q2138" s="71" t="n">
        <v>75687999.51000001</v>
      </c>
      <c r="R2138" t="inlineStr">
        <is>
          <t>Crude</t>
        </is>
      </c>
      <c r="S2138" t="inlineStr">
        <is>
          <t>Yes</t>
        </is>
      </c>
      <c r="T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SA102130</t>
        </is>
      </c>
      <c r="B2139" s="68" t="n">
        <v>45970</v>
      </c>
      <c r="C2139" s="69" t="n">
        <v>2025</v>
      </c>
      <c r="D2139" t="inlineStr">
        <is>
          <t>Nov</t>
        </is>
      </c>
      <c r="E2139" t="inlineStr">
        <is>
          <t>Middle East</t>
        </is>
      </c>
      <c r="F2139" t="inlineStr">
        <is>
          <t>Bahrain</t>
        </is>
      </c>
      <c r="G2139" t="inlineStr">
        <is>
          <t>Arab Light</t>
        </is>
      </c>
      <c r="H2139" t="inlineStr">
        <is>
          <t>Term contract</t>
        </is>
      </c>
      <c r="I2139" t="inlineStr">
        <is>
          <t>National oil company</t>
        </is>
      </c>
      <c r="J2139" t="inlineStr">
        <is>
          <t>Ana Costa</t>
        </is>
      </c>
      <c r="K2139" s="70" t="n">
        <v>414700</v>
      </c>
      <c r="L2139" s="71" t="n">
        <v>74.31999999999999</v>
      </c>
      <c r="M2139" s="71" t="n">
        <v>30820504</v>
      </c>
      <c r="N2139" s="71" t="n">
        <v>308205.04</v>
      </c>
      <c r="O2139" s="71" t="n">
        <v>30512298.96</v>
      </c>
      <c r="P2139" s="71" t="n">
        <v>7640727.02</v>
      </c>
      <c r="Q2139" s="71" t="n">
        <v>22871571.94</v>
      </c>
      <c r="R2139" t="inlineStr">
        <is>
          <t>Crude</t>
        </is>
      </c>
      <c r="S2139" t="inlineStr">
        <is>
          <t>Yes</t>
        </is>
      </c>
      <c r="T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SA102131</t>
        </is>
      </c>
      <c r="B2140" s="68" t="n">
        <v>45970</v>
      </c>
      <c r="C2140" s="69" t="n">
        <v>2025</v>
      </c>
      <c r="D2140" t="inlineStr">
        <is>
          <t>Nov</t>
        </is>
      </c>
      <c r="E2140" t="inlineStr">
        <is>
          <t>Asia</t>
        </is>
      </c>
      <c r="F2140" t="inlineStr">
        <is>
          <t>Japan</t>
        </is>
      </c>
      <c r="G2140" t="inlineStr">
        <is>
          <t>Arab Light</t>
        </is>
      </c>
      <c r="H2140" t="inlineStr">
        <is>
          <t>Term contract</t>
        </is>
      </c>
      <c r="I2140" t="inlineStr">
        <is>
          <t>Refiner</t>
        </is>
      </c>
      <c r="J2140" t="inlineStr">
        <is>
          <t>Carlos Silva</t>
        </is>
      </c>
      <c r="K2140" s="70" t="n">
        <v>1527900</v>
      </c>
      <c r="L2140" s="71" t="n">
        <v>84.52</v>
      </c>
      <c r="M2140" s="71" t="n">
        <v>129138108</v>
      </c>
      <c r="N2140" s="71" t="n">
        <v>2582762.16</v>
      </c>
      <c r="O2140" s="71" t="n">
        <v>126555345.84</v>
      </c>
      <c r="P2140" s="71" t="n">
        <v>27325999.09</v>
      </c>
      <c r="Q2140" s="71" t="n">
        <v>99229346.75</v>
      </c>
      <c r="R2140" t="inlineStr">
        <is>
          <t>Crude</t>
        </is>
      </c>
      <c r="S2140" t="inlineStr">
        <is>
          <t>Yes</t>
        </is>
      </c>
      <c r="T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SA102132</t>
        </is>
      </c>
      <c r="B2141" s="68" t="n">
        <v>45970</v>
      </c>
      <c r="C2141" s="69" t="n">
        <v>2025</v>
      </c>
      <c r="D2141" t="inlineStr">
        <is>
          <t>Nov</t>
        </is>
      </c>
      <c r="E2141" t="inlineStr">
        <is>
          <t>Middle East</t>
        </is>
      </c>
      <c r="F2141" t="inlineStr">
        <is>
          <t>UAE</t>
        </is>
      </c>
      <c r="G2141" t="inlineStr">
        <is>
          <t>Gasoline</t>
        </is>
      </c>
      <c r="H2141" t="inlineStr">
        <is>
          <t>Term contract</t>
        </is>
      </c>
      <c r="I2141" t="inlineStr">
        <is>
          <t>Trader</t>
        </is>
      </c>
      <c r="J2141" t="inlineStr">
        <is>
          <t>Mei Lin</t>
        </is>
      </c>
      <c r="K2141" s="70" t="n">
        <v>205700</v>
      </c>
      <c r="L2141" s="71" t="n">
        <v>86.16</v>
      </c>
      <c r="M2141" s="71" t="n">
        <v>17723112</v>
      </c>
      <c r="N2141" s="71" t="n">
        <v>354462.24</v>
      </c>
      <c r="O2141" s="71" t="n">
        <v>17368649.76</v>
      </c>
      <c r="P2141" s="71" t="n">
        <v>14238251.77</v>
      </c>
      <c r="Q2141" s="71" t="n">
        <v>3130397.99</v>
      </c>
      <c r="R2141" t="inlineStr">
        <is>
          <t>Refined</t>
        </is>
      </c>
      <c r="S2141" t="inlineStr">
        <is>
          <t>Yes</t>
        </is>
      </c>
      <c r="T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SA102133</t>
        </is>
      </c>
      <c r="B2142" s="68" t="n">
        <v>45970</v>
      </c>
      <c r="C2142" s="69" t="n">
        <v>2025</v>
      </c>
      <c r="D2142" t="inlineStr">
        <is>
          <t>Nov</t>
        </is>
      </c>
      <c r="E2142" t="inlineStr">
        <is>
          <t>Europe</t>
        </is>
      </c>
      <c r="F2142" t="inlineStr">
        <is>
          <t>France</t>
        </is>
      </c>
      <c r="G2142" t="inlineStr">
        <is>
          <t>Diesel</t>
        </is>
      </c>
      <c r="H2142" t="inlineStr">
        <is>
          <t>Term contract</t>
        </is>
      </c>
      <c r="I2142" t="inlineStr">
        <is>
          <t>National oil company</t>
        </is>
      </c>
      <c r="J2142" t="inlineStr">
        <is>
          <t>Hiroshi Tanaka</t>
        </is>
      </c>
      <c r="K2142" s="70" t="n">
        <v>203500</v>
      </c>
      <c r="L2142" s="71" t="n">
        <v>106.69</v>
      </c>
      <c r="M2142" s="71" t="n">
        <v>21711415</v>
      </c>
      <c r="N2142" s="71" t="n">
        <v>0</v>
      </c>
      <c r="O2142" s="71" t="n">
        <v>21711415</v>
      </c>
      <c r="P2142" s="71" t="n">
        <v>14589550.44</v>
      </c>
      <c r="Q2142" s="71" t="n">
        <v>7121864.56</v>
      </c>
      <c r="R2142" t="inlineStr">
        <is>
          <t>Refined</t>
        </is>
      </c>
      <c r="S2142" t="inlineStr">
        <is>
          <t>Yes</t>
        </is>
      </c>
      <c r="T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SA102134</t>
        </is>
      </c>
      <c r="B2143" s="68" t="n">
        <v>45970</v>
      </c>
      <c r="C2143" s="69" t="n">
        <v>2025</v>
      </c>
      <c r="D2143" t="inlineStr">
        <is>
          <t>Nov</t>
        </is>
      </c>
      <c r="E2143" t="inlineStr">
        <is>
          <t>Asia</t>
        </is>
      </c>
      <c r="F2143" t="inlineStr">
        <is>
          <t>China</t>
        </is>
      </c>
      <c r="G2143" t="inlineStr">
        <is>
          <t>Arab Light</t>
        </is>
      </c>
      <c r="H2143" t="inlineStr">
        <is>
          <t>Term contract</t>
        </is>
      </c>
      <c r="I2143" t="inlineStr">
        <is>
          <t>National oil company</t>
        </is>
      </c>
      <c r="J2143" t="inlineStr">
        <is>
          <t>Ana Costa</t>
        </is>
      </c>
      <c r="K2143" s="70" t="n">
        <v>727100</v>
      </c>
      <c r="L2143" s="71" t="n">
        <v>78.63</v>
      </c>
      <c r="M2143" s="71" t="n">
        <v>57171873</v>
      </c>
      <c r="N2143" s="71" t="n">
        <v>0</v>
      </c>
      <c r="O2143" s="71" t="n">
        <v>57171873</v>
      </c>
      <c r="P2143" s="71" t="n">
        <v>12999233.84</v>
      </c>
      <c r="Q2143" s="71" t="n">
        <v>44172639.16</v>
      </c>
      <c r="R2143" t="inlineStr">
        <is>
          <t>Crude</t>
        </is>
      </c>
      <c r="S2143" t="inlineStr">
        <is>
          <t>Yes</t>
        </is>
      </c>
      <c r="T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SA102135</t>
        </is>
      </c>
      <c r="B2144" s="68" t="n">
        <v>45970</v>
      </c>
      <c r="C2144" s="69" t="n">
        <v>2025</v>
      </c>
      <c r="D2144" t="inlineStr">
        <is>
          <t>Nov</t>
        </is>
      </c>
      <c r="E2144" t="inlineStr">
        <is>
          <t>Middle East</t>
        </is>
      </c>
      <c r="F2144" t="inlineStr">
        <is>
          <t>Bahrain</t>
        </is>
      </c>
      <c r="G2144" t="inlineStr">
        <is>
          <t>Gasoline</t>
        </is>
      </c>
      <c r="H2144" t="inlineStr">
        <is>
          <t>Spot</t>
        </is>
      </c>
      <c r="I2144" t="inlineStr">
        <is>
          <t>Refiner</t>
        </is>
      </c>
      <c r="J2144" t="inlineStr">
        <is>
          <t>Sara Rossi</t>
        </is>
      </c>
      <c r="K2144" s="70" t="n">
        <v>211200</v>
      </c>
      <c r="L2144" s="71" t="n">
        <v>101.32</v>
      </c>
      <c r="M2144" s="71" t="n">
        <v>21398784</v>
      </c>
      <c r="N2144" s="71" t="n">
        <v>0</v>
      </c>
      <c r="O2144" s="71" t="n">
        <v>21398784</v>
      </c>
      <c r="P2144" s="71" t="n">
        <v>15122183.65</v>
      </c>
      <c r="Q2144" s="71" t="n">
        <v>6276600.35</v>
      </c>
      <c r="R2144" t="inlineStr">
        <is>
          <t>Refined</t>
        </is>
      </c>
      <c r="S2144" t="inlineStr">
        <is>
          <t>Yes</t>
        </is>
      </c>
      <c r="T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SA102136</t>
        </is>
      </c>
      <c r="B2145" s="68" t="n">
        <v>45971</v>
      </c>
      <c r="C2145" s="69" t="n">
        <v>2025</v>
      </c>
      <c r="D2145" t="inlineStr">
        <is>
          <t>Nov</t>
        </is>
      </c>
      <c r="E2145" t="inlineStr">
        <is>
          <t>Asia</t>
        </is>
      </c>
      <c r="F2145" t="inlineStr">
        <is>
          <t>South Korea</t>
        </is>
      </c>
      <c r="G2145" t="inlineStr">
        <is>
          <t>Arab Light</t>
        </is>
      </c>
      <c r="H2145" t="inlineStr">
        <is>
          <t>Term contract</t>
        </is>
      </c>
      <c r="I2145" t="inlineStr">
        <is>
          <t>Trader</t>
        </is>
      </c>
      <c r="J2145" t="inlineStr">
        <is>
          <t>Arjun Mehta</t>
        </is>
      </c>
      <c r="K2145" s="70" t="n">
        <v>885500</v>
      </c>
      <c r="L2145" s="71" t="n">
        <v>76.08</v>
      </c>
      <c r="M2145" s="71" t="n">
        <v>67368840</v>
      </c>
      <c r="N2145" s="71" t="n">
        <v>673688.4</v>
      </c>
      <c r="O2145" s="71" t="n">
        <v>66695151.6</v>
      </c>
      <c r="P2145" s="71" t="n">
        <v>15756451.2</v>
      </c>
      <c r="Q2145" s="71" t="n">
        <v>50938700.4</v>
      </c>
      <c r="R2145" t="inlineStr">
        <is>
          <t>Crude</t>
        </is>
      </c>
      <c r="S2145" t="inlineStr">
        <is>
          <t>Yes</t>
        </is>
      </c>
      <c r="T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SA102137</t>
        </is>
      </c>
      <c r="B2146" s="68" t="n">
        <v>45971</v>
      </c>
      <c r="C2146" s="69" t="n">
        <v>2025</v>
      </c>
      <c r="D2146" t="inlineStr">
        <is>
          <t>Nov</t>
        </is>
      </c>
      <c r="E2146" t="inlineStr">
        <is>
          <t>Europe</t>
        </is>
      </c>
      <c r="F2146" t="inlineStr">
        <is>
          <t>Netherlands</t>
        </is>
      </c>
      <c r="G2146" t="inlineStr">
        <is>
          <t>Arab Medium</t>
        </is>
      </c>
      <c r="H2146" t="inlineStr">
        <is>
          <t>Spot</t>
        </is>
      </c>
      <c r="I2146" t="inlineStr">
        <is>
          <t>Refiner</t>
        </is>
      </c>
      <c r="J2146" t="inlineStr">
        <is>
          <t>Yuki Sato</t>
        </is>
      </c>
      <c r="K2146" s="70" t="n">
        <v>1119800</v>
      </c>
      <c r="L2146" s="71" t="n">
        <v>75.65000000000001</v>
      </c>
      <c r="M2146" s="71" t="n">
        <v>84712870</v>
      </c>
      <c r="N2146" s="71" t="n">
        <v>0</v>
      </c>
      <c r="O2146" s="71" t="n">
        <v>84712870</v>
      </c>
      <c r="P2146" s="71" t="n">
        <v>20104435.25</v>
      </c>
      <c r="Q2146" s="71" t="n">
        <v>64608434.75</v>
      </c>
      <c r="R2146" t="inlineStr">
        <is>
          <t>Crude</t>
        </is>
      </c>
      <c r="S2146" t="inlineStr">
        <is>
          <t>Yes</t>
        </is>
      </c>
      <c r="T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SA102138</t>
        </is>
      </c>
      <c r="B2147" s="68" t="n">
        <v>45971</v>
      </c>
      <c r="C2147" s="69" t="n">
        <v>2025</v>
      </c>
      <c r="D2147" t="inlineStr">
        <is>
          <t>Nov</t>
        </is>
      </c>
      <c r="E2147" t="inlineStr">
        <is>
          <t>Middle East</t>
        </is>
      </c>
      <c r="F2147" t="inlineStr">
        <is>
          <t>Bahrain</t>
        </is>
      </c>
      <c r="G2147" t="inlineStr">
        <is>
          <t>Arab Heavy</t>
        </is>
      </c>
      <c r="H2147" t="inlineStr">
        <is>
          <t>Term contract</t>
        </is>
      </c>
      <c r="I2147" t="inlineStr">
        <is>
          <t>Refiner</t>
        </is>
      </c>
      <c r="J2147" t="inlineStr">
        <is>
          <t>Ravindra Patil</t>
        </is>
      </c>
      <c r="K2147" s="70" t="n">
        <v>953700</v>
      </c>
      <c r="L2147" s="71" t="n">
        <v>70.83</v>
      </c>
      <c r="M2147" s="71" t="n">
        <v>67550571</v>
      </c>
      <c r="N2147" s="71" t="n">
        <v>1351011.42</v>
      </c>
      <c r="O2147" s="71" t="n">
        <v>66199559.58</v>
      </c>
      <c r="P2147" s="71" t="n">
        <v>16350450.13</v>
      </c>
      <c r="Q2147" s="71" t="n">
        <v>49849109.45</v>
      </c>
      <c r="R2147" t="inlineStr">
        <is>
          <t>Crude</t>
        </is>
      </c>
      <c r="S2147" t="inlineStr">
        <is>
          <t>Yes</t>
        </is>
      </c>
      <c r="T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SA102139</t>
        </is>
      </c>
      <c r="B2148" s="68" t="n">
        <v>45971</v>
      </c>
      <c r="C2148" s="69" t="n">
        <v>2025</v>
      </c>
      <c r="D2148" t="inlineStr">
        <is>
          <t>Nov</t>
        </is>
      </c>
      <c r="E2148" t="inlineStr">
        <is>
          <t>North America</t>
        </is>
      </c>
      <c r="F2148" t="inlineStr">
        <is>
          <t>USA</t>
        </is>
      </c>
      <c r="G2148" t="inlineStr">
        <is>
          <t>Arab Extra Light</t>
        </is>
      </c>
      <c r="H2148" t="inlineStr">
        <is>
          <t>Term contract</t>
        </is>
      </c>
      <c r="I2148" t="inlineStr">
        <is>
          <t>Refiner</t>
        </is>
      </c>
      <c r="J2148" t="inlineStr">
        <is>
          <t>Zoya Ahmed</t>
        </is>
      </c>
      <c r="K2148" s="70" t="n">
        <v>816200</v>
      </c>
      <c r="L2148" s="71" t="n">
        <v>77.89</v>
      </c>
      <c r="M2148" s="71" t="n">
        <v>63573818</v>
      </c>
      <c r="N2148" s="71" t="n">
        <v>0</v>
      </c>
      <c r="O2148" s="71" t="n">
        <v>63573818</v>
      </c>
      <c r="P2148" s="71" t="n">
        <v>14760554.84</v>
      </c>
      <c r="Q2148" s="71" t="n">
        <v>48813263.16</v>
      </c>
      <c r="R2148" t="inlineStr">
        <is>
          <t>Crude</t>
        </is>
      </c>
      <c r="S2148" t="inlineStr">
        <is>
          <t>Yes</t>
        </is>
      </c>
      <c r="T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SA102140</t>
        </is>
      </c>
      <c r="B2149" s="68" t="n">
        <v>45971</v>
      </c>
      <c r="C2149" s="69" t="n">
        <v>2025</v>
      </c>
      <c r="D2149" t="inlineStr">
        <is>
          <t>Nov</t>
        </is>
      </c>
      <c r="E2149" t="inlineStr">
        <is>
          <t>Asia</t>
        </is>
      </c>
      <c r="F2149" t="inlineStr">
        <is>
          <t>China</t>
        </is>
      </c>
      <c r="G2149" t="inlineStr">
        <is>
          <t>Arab Heavy</t>
        </is>
      </c>
      <c r="H2149" t="inlineStr">
        <is>
          <t>Term contract</t>
        </is>
      </c>
      <c r="I2149" t="inlineStr">
        <is>
          <t>National oil company</t>
        </is>
      </c>
      <c r="J2149" t="inlineStr">
        <is>
          <t>Liam O'Brien</t>
        </is>
      </c>
      <c r="K2149" s="70" t="n">
        <v>1503700</v>
      </c>
      <c r="L2149" s="71" t="n">
        <v>77.31</v>
      </c>
      <c r="M2149" s="71" t="n">
        <v>116251047</v>
      </c>
      <c r="N2149" s="71" t="n">
        <v>1162510.47</v>
      </c>
      <c r="O2149" s="71" t="n">
        <v>115088536.53</v>
      </c>
      <c r="P2149" s="71" t="n">
        <v>27581705.15</v>
      </c>
      <c r="Q2149" s="71" t="n">
        <v>87506831.38</v>
      </c>
      <c r="R2149" t="inlineStr">
        <is>
          <t>Crude</t>
        </is>
      </c>
      <c r="S2149" t="inlineStr">
        <is>
          <t>Yes</t>
        </is>
      </c>
      <c r="T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SA102141</t>
        </is>
      </c>
      <c r="B2150" s="68" t="n">
        <v>45971</v>
      </c>
      <c r="C2150" s="69" t="n">
        <v>2025</v>
      </c>
      <c r="D2150" t="inlineStr">
        <is>
          <t>Nov</t>
        </is>
      </c>
      <c r="E2150" t="inlineStr">
        <is>
          <t>Asia</t>
        </is>
      </c>
      <c r="F2150" t="inlineStr">
        <is>
          <t>Japan</t>
        </is>
      </c>
      <c r="G2150" t="inlineStr">
        <is>
          <t>Diesel</t>
        </is>
      </c>
      <c r="H2150" t="inlineStr">
        <is>
          <t>Spot</t>
        </is>
      </c>
      <c r="I2150" t="inlineStr">
        <is>
          <t>National oil company</t>
        </is>
      </c>
      <c r="J2150" t="inlineStr">
        <is>
          <t>Shraddha Kulkarni</t>
        </is>
      </c>
      <c r="K2150" s="70" t="n">
        <v>639100</v>
      </c>
      <c r="L2150" s="71" t="n">
        <v>93.28</v>
      </c>
      <c r="M2150" s="71" t="n">
        <v>59615248</v>
      </c>
      <c r="N2150" s="71" t="n">
        <v>0</v>
      </c>
      <c r="O2150" s="71" t="n">
        <v>59615248</v>
      </c>
      <c r="P2150" s="71" t="n">
        <v>46647451.97</v>
      </c>
      <c r="Q2150" s="71" t="n">
        <v>12967796.03</v>
      </c>
      <c r="R2150" t="inlineStr">
        <is>
          <t>Refined</t>
        </is>
      </c>
      <c r="S2150" t="inlineStr">
        <is>
          <t>Yes</t>
        </is>
      </c>
      <c r="T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SA102142</t>
        </is>
      </c>
      <c r="B2151" s="68" t="n">
        <v>45972</v>
      </c>
      <c r="C2151" s="69" t="n">
        <v>2025</v>
      </c>
      <c r="D2151" t="inlineStr">
        <is>
          <t>Nov</t>
        </is>
      </c>
      <c r="E2151" t="inlineStr">
        <is>
          <t>Middle East</t>
        </is>
      </c>
      <c r="F2151" t="inlineStr">
        <is>
          <t>Saudi Arabia</t>
        </is>
      </c>
      <c r="G2151" t="inlineStr">
        <is>
          <t>Arab Medium</t>
        </is>
      </c>
      <c r="H2151" t="inlineStr">
        <is>
          <t>Domestic</t>
        </is>
      </c>
      <c r="I2151" t="inlineStr">
        <is>
          <t>Trader</t>
        </is>
      </c>
      <c r="J2151" t="inlineStr">
        <is>
          <t>Wei Chen</t>
        </is>
      </c>
      <c r="K2151" s="70" t="n">
        <v>1636800</v>
      </c>
      <c r="L2151" s="71" t="n">
        <v>87.63</v>
      </c>
      <c r="M2151" s="71" t="n">
        <v>143432784</v>
      </c>
      <c r="N2151" s="71" t="n">
        <v>0</v>
      </c>
      <c r="O2151" s="71" t="n">
        <v>143432784</v>
      </c>
      <c r="P2151" s="71" t="n">
        <v>28062809.76</v>
      </c>
      <c r="Q2151" s="71" t="n">
        <v>115369974.24</v>
      </c>
      <c r="R2151" t="inlineStr">
        <is>
          <t>Crude</t>
        </is>
      </c>
      <c r="S2151" t="inlineStr">
        <is>
          <t>No</t>
        </is>
      </c>
      <c r="T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SA102143</t>
        </is>
      </c>
      <c r="B2152" s="68" t="n">
        <v>45972</v>
      </c>
      <c r="C2152" s="69" t="n">
        <v>2025</v>
      </c>
      <c r="D2152" t="inlineStr">
        <is>
          <t>Nov</t>
        </is>
      </c>
      <c r="E2152" t="inlineStr">
        <is>
          <t>Asia</t>
        </is>
      </c>
      <c r="F2152" t="inlineStr">
        <is>
          <t>India</t>
        </is>
      </c>
      <c r="G2152" t="inlineStr">
        <is>
          <t>Arab Light</t>
        </is>
      </c>
      <c r="H2152" t="inlineStr">
        <is>
          <t>Spot</t>
        </is>
      </c>
      <c r="I2152" t="inlineStr">
        <is>
          <t>Refiner</t>
        </is>
      </c>
      <c r="J2152" t="inlineStr">
        <is>
          <t>Ravindra Patil</t>
        </is>
      </c>
      <c r="K2152" s="70" t="n">
        <v>1772100</v>
      </c>
      <c r="L2152" s="71" t="n">
        <v>81.47</v>
      </c>
      <c r="M2152" s="71" t="n">
        <v>144372987</v>
      </c>
      <c r="N2152" s="71" t="n">
        <v>0</v>
      </c>
      <c r="O2152" s="71" t="n">
        <v>144372987</v>
      </c>
      <c r="P2152" s="71" t="n">
        <v>31918865.25</v>
      </c>
      <c r="Q2152" s="71" t="n">
        <v>112454121.75</v>
      </c>
      <c r="R2152" t="inlineStr">
        <is>
          <t>Crude</t>
        </is>
      </c>
      <c r="S2152" t="inlineStr">
        <is>
          <t>Yes</t>
        </is>
      </c>
      <c r="T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SA102144</t>
        </is>
      </c>
      <c r="B2153" s="68" t="n">
        <v>45972</v>
      </c>
      <c r="C2153" s="69" t="n">
        <v>2025</v>
      </c>
      <c r="D2153" t="inlineStr">
        <is>
          <t>Nov</t>
        </is>
      </c>
      <c r="E2153" t="inlineStr">
        <is>
          <t>Asia</t>
        </is>
      </c>
      <c r="F2153" t="inlineStr">
        <is>
          <t>South Korea</t>
        </is>
      </c>
      <c r="G2153" t="inlineStr">
        <is>
          <t>Arab Light</t>
        </is>
      </c>
      <c r="H2153" t="inlineStr">
        <is>
          <t>Spot</t>
        </is>
      </c>
      <c r="I2153" t="inlineStr">
        <is>
          <t>Refiner</t>
        </is>
      </c>
      <c r="J2153" t="inlineStr">
        <is>
          <t>Zoya Ahmed</t>
        </is>
      </c>
      <c r="K2153" s="70" t="n">
        <v>1288100</v>
      </c>
      <c r="L2153" s="71" t="n">
        <v>88.83</v>
      </c>
      <c r="M2153" s="71" t="n">
        <v>114421923</v>
      </c>
      <c r="N2153" s="71" t="n">
        <v>0</v>
      </c>
      <c r="O2153" s="71" t="n">
        <v>114421923</v>
      </c>
      <c r="P2153" s="71" t="n">
        <v>23489357.9</v>
      </c>
      <c r="Q2153" s="71" t="n">
        <v>90932565.09999999</v>
      </c>
      <c r="R2153" t="inlineStr">
        <is>
          <t>Crude</t>
        </is>
      </c>
      <c r="S2153" t="inlineStr">
        <is>
          <t>Yes</t>
        </is>
      </c>
      <c r="T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SA102145</t>
        </is>
      </c>
      <c r="B2154" s="68" t="n">
        <v>45972</v>
      </c>
      <c r="C2154" s="69" t="n">
        <v>2025</v>
      </c>
      <c r="D2154" t="inlineStr">
        <is>
          <t>Nov</t>
        </is>
      </c>
      <c r="E2154" t="inlineStr">
        <is>
          <t>Europe</t>
        </is>
      </c>
      <c r="F2154" t="inlineStr">
        <is>
          <t>Netherlands</t>
        </is>
      </c>
      <c r="G2154" t="inlineStr">
        <is>
          <t>Arab Light</t>
        </is>
      </c>
      <c r="H2154" t="inlineStr">
        <is>
          <t>Term contract</t>
        </is>
      </c>
      <c r="I2154" t="inlineStr">
        <is>
          <t>National oil company</t>
        </is>
      </c>
      <c r="J2154" t="inlineStr">
        <is>
          <t>Carlos Silva</t>
        </is>
      </c>
      <c r="K2154" s="70" t="n">
        <v>1607100</v>
      </c>
      <c r="L2154" s="71" t="n">
        <v>80.40000000000001</v>
      </c>
      <c r="M2154" s="71" t="n">
        <v>129210840</v>
      </c>
      <c r="N2154" s="71" t="n">
        <v>1292108.4</v>
      </c>
      <c r="O2154" s="71" t="n">
        <v>127918731.6</v>
      </c>
      <c r="P2154" s="71" t="n">
        <v>29275952.43</v>
      </c>
      <c r="Q2154" s="71" t="n">
        <v>98642779.17</v>
      </c>
      <c r="R2154" t="inlineStr">
        <is>
          <t>Crude</t>
        </is>
      </c>
      <c r="S2154" t="inlineStr">
        <is>
          <t>Yes</t>
        </is>
      </c>
      <c r="T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SA102146</t>
        </is>
      </c>
      <c r="B2155" s="68" t="n">
        <v>45972</v>
      </c>
      <c r="C2155" s="69" t="n">
        <v>2025</v>
      </c>
      <c r="D2155" t="inlineStr">
        <is>
          <t>Nov</t>
        </is>
      </c>
      <c r="E2155" t="inlineStr">
        <is>
          <t>Middle East</t>
        </is>
      </c>
      <c r="F2155" t="inlineStr">
        <is>
          <t>Bahrain</t>
        </is>
      </c>
      <c r="G2155" t="inlineStr">
        <is>
          <t>Arab Light</t>
        </is>
      </c>
      <c r="H2155" t="inlineStr">
        <is>
          <t>Term contract</t>
        </is>
      </c>
      <c r="I2155" t="inlineStr">
        <is>
          <t>Trader</t>
        </is>
      </c>
      <c r="J2155" t="inlineStr">
        <is>
          <t>Kofi Mensah</t>
        </is>
      </c>
      <c r="K2155" s="70" t="n">
        <v>1590600</v>
      </c>
      <c r="L2155" s="71" t="n">
        <v>89.94</v>
      </c>
      <c r="M2155" s="71" t="n">
        <v>143058564</v>
      </c>
      <c r="N2155" s="71" t="n">
        <v>0</v>
      </c>
      <c r="O2155" s="71" t="n">
        <v>143058564</v>
      </c>
      <c r="P2155" s="71" t="n">
        <v>29709123.4</v>
      </c>
      <c r="Q2155" s="71" t="n">
        <v>113349440.6</v>
      </c>
      <c r="R2155" t="inlineStr">
        <is>
          <t>Crude</t>
        </is>
      </c>
      <c r="S2155" t="inlineStr">
        <is>
          <t>Yes</t>
        </is>
      </c>
      <c r="T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SA102147</t>
        </is>
      </c>
      <c r="B2156" s="68" t="n">
        <v>45972</v>
      </c>
      <c r="C2156" s="69" t="n">
        <v>2025</v>
      </c>
      <c r="D2156" t="inlineStr">
        <is>
          <t>Nov</t>
        </is>
      </c>
      <c r="E2156" t="inlineStr">
        <is>
          <t>North America</t>
        </is>
      </c>
      <c r="F2156" t="inlineStr">
        <is>
          <t>USA</t>
        </is>
      </c>
      <c r="G2156" t="inlineStr">
        <is>
          <t>Diesel</t>
        </is>
      </c>
      <c r="H2156" t="inlineStr">
        <is>
          <t>Term contract</t>
        </is>
      </c>
      <c r="I2156" t="inlineStr">
        <is>
          <t>National oil company</t>
        </is>
      </c>
      <c r="J2156" t="inlineStr">
        <is>
          <t>Sophie Müller</t>
        </is>
      </c>
      <c r="K2156" s="70" t="n">
        <v>448800</v>
      </c>
      <c r="L2156" s="71" t="n">
        <v>98.39</v>
      </c>
      <c r="M2156" s="71" t="n">
        <v>44157432</v>
      </c>
      <c r="N2156" s="71" t="n">
        <v>0</v>
      </c>
      <c r="O2156" s="71" t="n">
        <v>44157432</v>
      </c>
      <c r="P2156" s="71" t="n">
        <v>32853402.31</v>
      </c>
      <c r="Q2156" s="71" t="n">
        <v>11304029.69</v>
      </c>
      <c r="R2156" t="inlineStr">
        <is>
          <t>Refined</t>
        </is>
      </c>
      <c r="S2156" t="inlineStr">
        <is>
          <t>Yes</t>
        </is>
      </c>
      <c r="T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SA102148</t>
        </is>
      </c>
      <c r="B2157" s="68" t="n">
        <v>45972</v>
      </c>
      <c r="C2157" s="69" t="n">
        <v>2025</v>
      </c>
      <c r="D2157" t="inlineStr">
        <is>
          <t>Nov</t>
        </is>
      </c>
      <c r="E2157" t="inlineStr">
        <is>
          <t>Europe</t>
        </is>
      </c>
      <c r="F2157" t="inlineStr">
        <is>
          <t>France</t>
        </is>
      </c>
      <c r="G2157" t="inlineStr">
        <is>
          <t>Arab Light</t>
        </is>
      </c>
      <c r="H2157" t="inlineStr">
        <is>
          <t>Spot</t>
        </is>
      </c>
      <c r="I2157" t="inlineStr">
        <is>
          <t>Refiner</t>
        </is>
      </c>
      <c r="J2157" t="inlineStr">
        <is>
          <t>Arjun Mehta</t>
        </is>
      </c>
      <c r="K2157" s="70" t="n">
        <v>1386000</v>
      </c>
      <c r="L2157" s="71" t="n">
        <v>83</v>
      </c>
      <c r="M2157" s="71" t="n">
        <v>115038000</v>
      </c>
      <c r="N2157" s="71" t="n">
        <v>0</v>
      </c>
      <c r="O2157" s="71" t="n">
        <v>115038000</v>
      </c>
      <c r="P2157" s="71" t="n">
        <v>25138887.68</v>
      </c>
      <c r="Q2157" s="71" t="n">
        <v>89899112.31999999</v>
      </c>
      <c r="R2157" t="inlineStr">
        <is>
          <t>Crude</t>
        </is>
      </c>
      <c r="S2157" t="inlineStr">
        <is>
          <t>Yes</t>
        </is>
      </c>
      <c r="T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SA102149</t>
        </is>
      </c>
      <c r="B2158" s="68" t="n">
        <v>45972</v>
      </c>
      <c r="C2158" s="69" t="n">
        <v>2025</v>
      </c>
      <c r="D2158" t="inlineStr">
        <is>
          <t>Nov</t>
        </is>
      </c>
      <c r="E2158" t="inlineStr">
        <is>
          <t>Europe</t>
        </is>
      </c>
      <c r="F2158" t="inlineStr">
        <is>
          <t>France</t>
        </is>
      </c>
      <c r="G2158" t="inlineStr">
        <is>
          <t>Diesel</t>
        </is>
      </c>
      <c r="H2158" t="inlineStr">
        <is>
          <t>Spot</t>
        </is>
      </c>
      <c r="I2158" t="inlineStr">
        <is>
          <t>Refiner</t>
        </is>
      </c>
      <c r="J2158" t="inlineStr">
        <is>
          <t>Ruhi Shaikh</t>
        </is>
      </c>
      <c r="K2158" s="70" t="n">
        <v>408100</v>
      </c>
      <c r="L2158" s="71" t="n">
        <v>90.92</v>
      </c>
      <c r="M2158" s="71" t="n">
        <v>37104452</v>
      </c>
      <c r="N2158" s="71" t="n">
        <v>0</v>
      </c>
      <c r="O2158" s="71" t="n">
        <v>37104452</v>
      </c>
      <c r="P2158" s="71" t="n">
        <v>29052324.09</v>
      </c>
      <c r="Q2158" s="71" t="n">
        <v>8052127.91</v>
      </c>
      <c r="R2158" t="inlineStr">
        <is>
          <t>Refined</t>
        </is>
      </c>
      <c r="S2158" t="inlineStr">
        <is>
          <t>Yes</t>
        </is>
      </c>
      <c r="T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SA102150</t>
        </is>
      </c>
      <c r="B2159" s="68" t="n">
        <v>45972</v>
      </c>
      <c r="C2159" s="69" t="n">
        <v>2025</v>
      </c>
      <c r="D2159" t="inlineStr">
        <is>
          <t>Nov</t>
        </is>
      </c>
      <c r="E2159" t="inlineStr">
        <is>
          <t>Asia</t>
        </is>
      </c>
      <c r="F2159" t="inlineStr">
        <is>
          <t>Japan</t>
        </is>
      </c>
      <c r="G2159" t="inlineStr">
        <is>
          <t>Arab Medium</t>
        </is>
      </c>
      <c r="H2159" t="inlineStr">
        <is>
          <t>Spot</t>
        </is>
      </c>
      <c r="I2159" t="inlineStr">
        <is>
          <t>Refiner</t>
        </is>
      </c>
      <c r="J2159" t="inlineStr">
        <is>
          <t>Ana Costa</t>
        </is>
      </c>
      <c r="K2159" s="70" t="n">
        <v>1554300</v>
      </c>
      <c r="L2159" s="71" t="n">
        <v>80</v>
      </c>
      <c r="M2159" s="71" t="n">
        <v>124344000</v>
      </c>
      <c r="N2159" s="71" t="n">
        <v>0</v>
      </c>
      <c r="O2159" s="71" t="n">
        <v>124344000</v>
      </c>
      <c r="P2159" s="71" t="n">
        <v>27750598.65</v>
      </c>
      <c r="Q2159" s="71" t="n">
        <v>96593401.34999999</v>
      </c>
      <c r="R2159" t="inlineStr">
        <is>
          <t>Crude</t>
        </is>
      </c>
      <c r="S2159" t="inlineStr">
        <is>
          <t>Yes</t>
        </is>
      </c>
      <c r="T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SA102151</t>
        </is>
      </c>
      <c r="B2160" s="68" t="n">
        <v>45972</v>
      </c>
      <c r="C2160" s="69" t="n">
        <v>2025</v>
      </c>
      <c r="D2160" t="inlineStr">
        <is>
          <t>Nov</t>
        </is>
      </c>
      <c r="E2160" t="inlineStr">
        <is>
          <t>Asia</t>
        </is>
      </c>
      <c r="F2160" t="inlineStr">
        <is>
          <t>India</t>
        </is>
      </c>
      <c r="G2160" t="inlineStr">
        <is>
          <t>Arab Light</t>
        </is>
      </c>
      <c r="H2160" t="inlineStr">
        <is>
          <t>Term contract</t>
        </is>
      </c>
      <c r="I2160" t="inlineStr">
        <is>
          <t>Refiner</t>
        </is>
      </c>
      <c r="J2160" t="inlineStr">
        <is>
          <t>Ravindra Patil</t>
        </is>
      </c>
      <c r="K2160" s="70" t="n">
        <v>706200</v>
      </c>
      <c r="L2160" s="71" t="n">
        <v>76.84999999999999</v>
      </c>
      <c r="M2160" s="71" t="n">
        <v>54271470</v>
      </c>
      <c r="N2160" s="71" t="n">
        <v>542714.7</v>
      </c>
      <c r="O2160" s="71" t="n">
        <v>53728755.3</v>
      </c>
      <c r="P2160" s="71" t="n">
        <v>12572731.59</v>
      </c>
      <c r="Q2160" s="71" t="n">
        <v>41156023.71</v>
      </c>
      <c r="R2160" t="inlineStr">
        <is>
          <t>Crude</t>
        </is>
      </c>
      <c r="S2160" t="inlineStr">
        <is>
          <t>Yes</t>
        </is>
      </c>
      <c r="T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SA102152</t>
        </is>
      </c>
      <c r="B2161" s="68" t="n">
        <v>45972</v>
      </c>
      <c r="C2161" s="69" t="n">
        <v>2025</v>
      </c>
      <c r="D2161" t="inlineStr">
        <is>
          <t>Nov</t>
        </is>
      </c>
      <c r="E2161" t="inlineStr">
        <is>
          <t>Asia</t>
        </is>
      </c>
      <c r="F2161" t="inlineStr">
        <is>
          <t>India</t>
        </is>
      </c>
      <c r="G2161" t="inlineStr">
        <is>
          <t>Arab Heavy</t>
        </is>
      </c>
      <c r="H2161" t="inlineStr">
        <is>
          <t>Term contract</t>
        </is>
      </c>
      <c r="I2161" t="inlineStr">
        <is>
          <t>Refiner</t>
        </is>
      </c>
      <c r="J2161" t="inlineStr">
        <is>
          <t>Aisha Bello</t>
        </is>
      </c>
      <c r="K2161" s="70" t="n">
        <v>372900</v>
      </c>
      <c r="L2161" s="71" t="n">
        <v>80.86</v>
      </c>
      <c r="M2161" s="71" t="n">
        <v>30152694</v>
      </c>
      <c r="N2161" s="71" t="n">
        <v>0</v>
      </c>
      <c r="O2161" s="71" t="n">
        <v>30152694</v>
      </c>
      <c r="P2161" s="71" t="n">
        <v>6754144.46</v>
      </c>
      <c r="Q2161" s="71" t="n">
        <v>23398549.54</v>
      </c>
      <c r="R2161" t="inlineStr">
        <is>
          <t>Crude</t>
        </is>
      </c>
      <c r="S2161" t="inlineStr">
        <is>
          <t>Yes</t>
        </is>
      </c>
      <c r="T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SA102153</t>
        </is>
      </c>
      <c r="B2162" s="68" t="n">
        <v>45973</v>
      </c>
      <c r="C2162" s="69" t="n">
        <v>2025</v>
      </c>
      <c r="D2162" t="inlineStr">
        <is>
          <t>Nov</t>
        </is>
      </c>
      <c r="E2162" t="inlineStr">
        <is>
          <t>Asia</t>
        </is>
      </c>
      <c r="F2162" t="inlineStr">
        <is>
          <t>India</t>
        </is>
      </c>
      <c r="G2162" t="inlineStr">
        <is>
          <t>Gasoline</t>
        </is>
      </c>
      <c r="H2162" t="inlineStr">
        <is>
          <t>Term contract</t>
        </is>
      </c>
      <c r="I2162" t="inlineStr">
        <is>
          <t>Refiner</t>
        </is>
      </c>
      <c r="J2162" t="inlineStr">
        <is>
          <t>Arjun Mehta</t>
        </is>
      </c>
      <c r="K2162" s="70" t="n">
        <v>295900</v>
      </c>
      <c r="L2162" s="71" t="n">
        <v>92.70999999999999</v>
      </c>
      <c r="M2162" s="71" t="n">
        <v>27432889</v>
      </c>
      <c r="N2162" s="71" t="n">
        <v>274328.89</v>
      </c>
      <c r="O2162" s="71" t="n">
        <v>27158560.11</v>
      </c>
      <c r="P2162" s="71" t="n">
        <v>20105616.04</v>
      </c>
      <c r="Q2162" s="71" t="n">
        <v>7052944.07</v>
      </c>
      <c r="R2162" t="inlineStr">
        <is>
          <t>Refined</t>
        </is>
      </c>
      <c r="S2162" t="inlineStr">
        <is>
          <t>Yes</t>
        </is>
      </c>
      <c r="T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SA102154</t>
        </is>
      </c>
      <c r="B2163" s="68" t="n">
        <v>45973</v>
      </c>
      <c r="C2163" s="69" t="n">
        <v>2025</v>
      </c>
      <c r="D2163" t="inlineStr">
        <is>
          <t>Nov</t>
        </is>
      </c>
      <c r="E2163" t="inlineStr">
        <is>
          <t>Middle East</t>
        </is>
      </c>
      <c r="F2163" t="inlineStr">
        <is>
          <t>Bahrain</t>
        </is>
      </c>
      <c r="G2163" t="inlineStr">
        <is>
          <t>Arab Medium</t>
        </is>
      </c>
      <c r="H2163" t="inlineStr">
        <is>
          <t>Term contract</t>
        </is>
      </c>
      <c r="I2163" t="inlineStr">
        <is>
          <t>National oil company</t>
        </is>
      </c>
      <c r="J2163" t="inlineStr">
        <is>
          <t>Olivia Brown</t>
        </is>
      </c>
      <c r="K2163" s="70" t="n">
        <v>367400</v>
      </c>
      <c r="L2163" s="71" t="n">
        <v>83.77</v>
      </c>
      <c r="M2163" s="71" t="n">
        <v>30777098</v>
      </c>
      <c r="N2163" s="71" t="n">
        <v>615541.96</v>
      </c>
      <c r="O2163" s="71" t="n">
        <v>30161556.04</v>
      </c>
      <c r="P2163" s="71" t="n">
        <v>6568943.01</v>
      </c>
      <c r="Q2163" s="71" t="n">
        <v>23592613.03</v>
      </c>
      <c r="R2163" t="inlineStr">
        <is>
          <t>Crude</t>
        </is>
      </c>
      <c r="S2163" t="inlineStr">
        <is>
          <t>Yes</t>
        </is>
      </c>
      <c r="T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SA102155</t>
        </is>
      </c>
      <c r="B2164" s="68" t="n">
        <v>45973</v>
      </c>
      <c r="C2164" s="69" t="n">
        <v>2025</v>
      </c>
      <c r="D2164" t="inlineStr">
        <is>
          <t>Nov</t>
        </is>
      </c>
      <c r="E2164" t="inlineStr">
        <is>
          <t>Asia</t>
        </is>
      </c>
      <c r="F2164" t="inlineStr">
        <is>
          <t>India</t>
        </is>
      </c>
      <c r="G2164" t="inlineStr">
        <is>
          <t>Arab Light</t>
        </is>
      </c>
      <c r="H2164" t="inlineStr">
        <is>
          <t>Term contract</t>
        </is>
      </c>
      <c r="I2164" t="inlineStr">
        <is>
          <t>Refiner</t>
        </is>
      </c>
      <c r="J2164" t="inlineStr">
        <is>
          <t>Zoya Ahmed</t>
        </is>
      </c>
      <c r="K2164" s="70" t="n">
        <v>430100</v>
      </c>
      <c r="L2164" s="71" t="n">
        <v>90.05</v>
      </c>
      <c r="M2164" s="71" t="n">
        <v>38730505</v>
      </c>
      <c r="N2164" s="71" t="n">
        <v>387305.05</v>
      </c>
      <c r="O2164" s="71" t="n">
        <v>38343199.95</v>
      </c>
      <c r="P2164" s="71" t="n">
        <v>7877481.86</v>
      </c>
      <c r="Q2164" s="71" t="n">
        <v>30465718.09</v>
      </c>
      <c r="R2164" t="inlineStr">
        <is>
          <t>Crude</t>
        </is>
      </c>
      <c r="S2164" t="inlineStr">
        <is>
          <t>Yes</t>
        </is>
      </c>
      <c r="T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SA102156</t>
        </is>
      </c>
      <c r="B2165" s="68" t="n">
        <v>45973</v>
      </c>
      <c r="C2165" s="69" t="n">
        <v>2025</v>
      </c>
      <c r="D2165" t="inlineStr">
        <is>
          <t>Nov</t>
        </is>
      </c>
      <c r="E2165" t="inlineStr">
        <is>
          <t>Asia</t>
        </is>
      </c>
      <c r="F2165" t="inlineStr">
        <is>
          <t>South Korea</t>
        </is>
      </c>
      <c r="G2165" t="inlineStr">
        <is>
          <t>Arab Medium</t>
        </is>
      </c>
      <c r="H2165" t="inlineStr">
        <is>
          <t>Spot</t>
        </is>
      </c>
      <c r="I2165" t="inlineStr">
        <is>
          <t>National oil company</t>
        </is>
      </c>
      <c r="J2165" t="inlineStr">
        <is>
          <t>Mei Lin</t>
        </is>
      </c>
      <c r="K2165" s="70" t="n">
        <v>1278200</v>
      </c>
      <c r="L2165" s="71" t="n">
        <v>87.94</v>
      </c>
      <c r="M2165" s="71" t="n">
        <v>112404908</v>
      </c>
      <c r="N2165" s="71" t="n">
        <v>2248098.16</v>
      </c>
      <c r="O2165" s="71" t="n">
        <v>110156809.84</v>
      </c>
      <c r="P2165" s="71" t="n">
        <v>23175272.39</v>
      </c>
      <c r="Q2165" s="71" t="n">
        <v>86981537.45</v>
      </c>
      <c r="R2165" t="inlineStr">
        <is>
          <t>Crude</t>
        </is>
      </c>
      <c r="S2165" t="inlineStr">
        <is>
          <t>Yes</t>
        </is>
      </c>
      <c r="T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SA102157</t>
        </is>
      </c>
      <c r="B2166" s="68" t="n">
        <v>45973</v>
      </c>
      <c r="C2166" s="69" t="n">
        <v>2025</v>
      </c>
      <c r="D2166" t="inlineStr">
        <is>
          <t>Nov</t>
        </is>
      </c>
      <c r="E2166" t="inlineStr">
        <is>
          <t>Asia</t>
        </is>
      </c>
      <c r="F2166" t="inlineStr">
        <is>
          <t>India</t>
        </is>
      </c>
      <c r="G2166" t="inlineStr">
        <is>
          <t>Arab Medium</t>
        </is>
      </c>
      <c r="H2166" t="inlineStr">
        <is>
          <t>Term contract</t>
        </is>
      </c>
      <c r="I2166" t="inlineStr">
        <is>
          <t>National oil company</t>
        </is>
      </c>
      <c r="J2166" t="inlineStr">
        <is>
          <t>Fatima Al-Saud</t>
        </is>
      </c>
      <c r="K2166" s="70" t="n">
        <v>553300</v>
      </c>
      <c r="L2166" s="71" t="n">
        <v>74.40000000000001</v>
      </c>
      <c r="M2166" s="71" t="n">
        <v>41165520</v>
      </c>
      <c r="N2166" s="71" t="n">
        <v>411655.2</v>
      </c>
      <c r="O2166" s="71" t="n">
        <v>40753864.8</v>
      </c>
      <c r="P2166" s="71" t="n">
        <v>9408486.09</v>
      </c>
      <c r="Q2166" s="71" t="n">
        <v>31345378.71</v>
      </c>
      <c r="R2166" t="inlineStr">
        <is>
          <t>Crude</t>
        </is>
      </c>
      <c r="S2166" t="inlineStr">
        <is>
          <t>Yes</t>
        </is>
      </c>
      <c r="T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SA102158</t>
        </is>
      </c>
      <c r="B2167" s="68" t="n">
        <v>45974</v>
      </c>
      <c r="C2167" s="69" t="n">
        <v>2025</v>
      </c>
      <c r="D2167" t="inlineStr">
        <is>
          <t>Nov</t>
        </is>
      </c>
      <c r="E2167" t="inlineStr">
        <is>
          <t>Middle East</t>
        </is>
      </c>
      <c r="F2167" t="inlineStr">
        <is>
          <t>UAE</t>
        </is>
      </c>
      <c r="G2167" t="inlineStr">
        <is>
          <t>Arab Heavy</t>
        </is>
      </c>
      <c r="H2167" t="inlineStr">
        <is>
          <t>Term contract</t>
        </is>
      </c>
      <c r="I2167" t="inlineStr">
        <is>
          <t>Trader</t>
        </is>
      </c>
      <c r="J2167" t="inlineStr">
        <is>
          <t>Priya Nair</t>
        </is>
      </c>
      <c r="K2167" s="70" t="n">
        <v>1481700</v>
      </c>
      <c r="L2167" s="71" t="n">
        <v>75.70999999999999</v>
      </c>
      <c r="M2167" s="71" t="n">
        <v>112179507</v>
      </c>
      <c r="N2167" s="71" t="n">
        <v>1121795.07</v>
      </c>
      <c r="O2167" s="71" t="n">
        <v>111057711.93</v>
      </c>
      <c r="P2167" s="71" t="n">
        <v>26812138.74</v>
      </c>
      <c r="Q2167" s="71" t="n">
        <v>84245573.19</v>
      </c>
      <c r="R2167" t="inlineStr">
        <is>
          <t>Crude</t>
        </is>
      </c>
      <c r="S2167" t="inlineStr">
        <is>
          <t>Yes</t>
        </is>
      </c>
      <c r="T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SA102159</t>
        </is>
      </c>
      <c r="B2168" s="68" t="n">
        <v>45974</v>
      </c>
      <c r="C2168" s="69" t="n">
        <v>2025</v>
      </c>
      <c r="D2168" t="inlineStr">
        <is>
          <t>Nov</t>
        </is>
      </c>
      <c r="E2168" t="inlineStr">
        <is>
          <t>Asia</t>
        </is>
      </c>
      <c r="F2168" t="inlineStr">
        <is>
          <t>China</t>
        </is>
      </c>
      <c r="G2168" t="inlineStr">
        <is>
          <t>Arab Light</t>
        </is>
      </c>
      <c r="H2168" t="inlineStr">
        <is>
          <t>Term contract</t>
        </is>
      </c>
      <c r="I2168" t="inlineStr">
        <is>
          <t>National oil company</t>
        </is>
      </c>
      <c r="J2168" t="inlineStr">
        <is>
          <t>Noah Smith</t>
        </is>
      </c>
      <c r="K2168" s="70" t="n">
        <v>1875500</v>
      </c>
      <c r="L2168" s="71" t="n">
        <v>74.31</v>
      </c>
      <c r="M2168" s="71" t="n">
        <v>139368405</v>
      </c>
      <c r="N2168" s="71" t="n">
        <v>0</v>
      </c>
      <c r="O2168" s="71" t="n">
        <v>139368405</v>
      </c>
      <c r="P2168" s="71" t="n">
        <v>32548015.87</v>
      </c>
      <c r="Q2168" s="71" t="n">
        <v>106820389.13</v>
      </c>
      <c r="R2168" t="inlineStr">
        <is>
          <t>Crude</t>
        </is>
      </c>
      <c r="S2168" t="inlineStr">
        <is>
          <t>Yes</t>
        </is>
      </c>
      <c r="T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SA102160</t>
        </is>
      </c>
      <c r="B2169" s="68" t="n">
        <v>45974</v>
      </c>
      <c r="C2169" s="69" t="n">
        <v>2025</v>
      </c>
      <c r="D2169" t="inlineStr">
        <is>
          <t>Nov</t>
        </is>
      </c>
      <c r="E2169" t="inlineStr">
        <is>
          <t>Asia</t>
        </is>
      </c>
      <c r="F2169" t="inlineStr">
        <is>
          <t>South Korea</t>
        </is>
      </c>
      <c r="G2169" t="inlineStr">
        <is>
          <t>Jet fuel</t>
        </is>
      </c>
      <c r="H2169" t="inlineStr">
        <is>
          <t>Term contract</t>
        </is>
      </c>
      <c r="I2169" t="inlineStr">
        <is>
          <t>National oil company</t>
        </is>
      </c>
      <c r="J2169" t="inlineStr">
        <is>
          <t>Emma Clarke</t>
        </is>
      </c>
      <c r="K2169" s="70" t="n">
        <v>156200</v>
      </c>
      <c r="L2169" s="71" t="n">
        <v>105.02</v>
      </c>
      <c r="M2169" s="71" t="n">
        <v>16404124</v>
      </c>
      <c r="N2169" s="71" t="n">
        <v>164041.24</v>
      </c>
      <c r="O2169" s="71" t="n">
        <v>16240082.76</v>
      </c>
      <c r="P2169" s="71" t="n">
        <v>11507971.84</v>
      </c>
      <c r="Q2169" s="71" t="n">
        <v>4732110.92</v>
      </c>
      <c r="R2169" t="inlineStr">
        <is>
          <t>Refined</t>
        </is>
      </c>
      <c r="S2169" t="inlineStr">
        <is>
          <t>Yes</t>
        </is>
      </c>
      <c r="T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SA102161</t>
        </is>
      </c>
      <c r="B2170" s="68" t="n">
        <v>45974</v>
      </c>
      <c r="C2170" s="69" t="n">
        <v>2025</v>
      </c>
      <c r="D2170" t="inlineStr">
        <is>
          <t>Nov</t>
        </is>
      </c>
      <c r="E2170" t="inlineStr">
        <is>
          <t>Asia</t>
        </is>
      </c>
      <c r="F2170" t="inlineStr">
        <is>
          <t>Japan</t>
        </is>
      </c>
      <c r="G2170" t="inlineStr">
        <is>
          <t>Arab Light</t>
        </is>
      </c>
      <c r="H2170" t="inlineStr">
        <is>
          <t>Term contract</t>
        </is>
      </c>
      <c r="I2170" t="inlineStr">
        <is>
          <t>National oil company</t>
        </is>
      </c>
      <c r="J2170" t="inlineStr">
        <is>
          <t>Lucas Martin</t>
        </is>
      </c>
      <c r="K2170" s="70" t="n">
        <v>493900</v>
      </c>
      <c r="L2170" s="71" t="n">
        <v>76.95999999999999</v>
      </c>
      <c r="M2170" s="71" t="n">
        <v>38010544</v>
      </c>
      <c r="N2170" s="71" t="n">
        <v>0</v>
      </c>
      <c r="O2170" s="71" t="n">
        <v>38010544</v>
      </c>
      <c r="P2170" s="71" t="n">
        <v>9232846.65</v>
      </c>
      <c r="Q2170" s="71" t="n">
        <v>28777697.35</v>
      </c>
      <c r="R2170" t="inlineStr">
        <is>
          <t>Crude</t>
        </is>
      </c>
      <c r="S2170" t="inlineStr">
        <is>
          <t>Yes</t>
        </is>
      </c>
      <c r="T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SA102162</t>
        </is>
      </c>
      <c r="B2171" s="68" t="n">
        <v>45974</v>
      </c>
      <c r="C2171" s="69" t="n">
        <v>2025</v>
      </c>
      <c r="D2171" t="inlineStr">
        <is>
          <t>Nov</t>
        </is>
      </c>
      <c r="E2171" t="inlineStr">
        <is>
          <t>Asia</t>
        </is>
      </c>
      <c r="F2171" t="inlineStr">
        <is>
          <t>South Korea</t>
        </is>
      </c>
      <c r="G2171" t="inlineStr">
        <is>
          <t>Arab Medium</t>
        </is>
      </c>
      <c r="H2171" t="inlineStr">
        <is>
          <t>Term contract</t>
        </is>
      </c>
      <c r="I2171" t="inlineStr">
        <is>
          <t>Refiner</t>
        </is>
      </c>
      <c r="J2171" t="inlineStr">
        <is>
          <t>Yuki Sato</t>
        </is>
      </c>
      <c r="K2171" s="70" t="n">
        <v>608300</v>
      </c>
      <c r="L2171" s="71" t="n">
        <v>72.13</v>
      </c>
      <c r="M2171" s="71" t="n">
        <v>43876679</v>
      </c>
      <c r="N2171" s="71" t="n">
        <v>877533.58</v>
      </c>
      <c r="O2171" s="71" t="n">
        <v>42999145.42</v>
      </c>
      <c r="P2171" s="71" t="n">
        <v>10353168.83</v>
      </c>
      <c r="Q2171" s="71" t="n">
        <v>32645976.59</v>
      </c>
      <c r="R2171" t="inlineStr">
        <is>
          <t>Crude</t>
        </is>
      </c>
      <c r="S2171" t="inlineStr">
        <is>
          <t>Yes</t>
        </is>
      </c>
      <c r="T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SA102163</t>
        </is>
      </c>
      <c r="B2172" s="68" t="n">
        <v>45974</v>
      </c>
      <c r="C2172" s="69" t="n">
        <v>2025</v>
      </c>
      <c r="D2172" t="inlineStr">
        <is>
          <t>Nov</t>
        </is>
      </c>
      <c r="E2172" t="inlineStr">
        <is>
          <t>Asia</t>
        </is>
      </c>
      <c r="F2172" t="inlineStr">
        <is>
          <t>Japan</t>
        </is>
      </c>
      <c r="G2172" t="inlineStr">
        <is>
          <t>Arab Medium</t>
        </is>
      </c>
      <c r="H2172" t="inlineStr">
        <is>
          <t>Spot</t>
        </is>
      </c>
      <c r="I2172" t="inlineStr">
        <is>
          <t>Refiner</t>
        </is>
      </c>
      <c r="J2172" t="inlineStr">
        <is>
          <t>Lucas Martin</t>
        </is>
      </c>
      <c r="K2172" s="70" t="n">
        <v>1015300</v>
      </c>
      <c r="L2172" s="71" t="n">
        <v>77.84</v>
      </c>
      <c r="M2172" s="71" t="n">
        <v>79030952</v>
      </c>
      <c r="N2172" s="71" t="n">
        <v>790309.52</v>
      </c>
      <c r="O2172" s="71" t="n">
        <v>78240642.48</v>
      </c>
      <c r="P2172" s="71" t="n">
        <v>17544774.52</v>
      </c>
      <c r="Q2172" s="71" t="n">
        <v>60695867.96</v>
      </c>
      <c r="R2172" t="inlineStr">
        <is>
          <t>Crude</t>
        </is>
      </c>
      <c r="S2172" t="inlineStr">
        <is>
          <t>Yes</t>
        </is>
      </c>
      <c r="T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SA102164</t>
        </is>
      </c>
      <c r="B2173" s="68" t="n">
        <v>45974</v>
      </c>
      <c r="C2173" s="69" t="n">
        <v>2025</v>
      </c>
      <c r="D2173" t="inlineStr">
        <is>
          <t>Nov</t>
        </is>
      </c>
      <c r="E2173" t="inlineStr">
        <is>
          <t>Middle East</t>
        </is>
      </c>
      <c r="F2173" t="inlineStr">
        <is>
          <t>Saudi Arabia</t>
        </is>
      </c>
      <c r="G2173" t="inlineStr">
        <is>
          <t>Arab Light</t>
        </is>
      </c>
      <c r="H2173" t="inlineStr">
        <is>
          <t>Domestic</t>
        </is>
      </c>
      <c r="I2173" t="inlineStr">
        <is>
          <t>Refiner</t>
        </is>
      </c>
      <c r="J2173" t="inlineStr">
        <is>
          <t>Hiroshi Tanaka</t>
        </is>
      </c>
      <c r="K2173" s="70" t="n">
        <v>541200</v>
      </c>
      <c r="L2173" s="71" t="n">
        <v>86.83</v>
      </c>
      <c r="M2173" s="71" t="n">
        <v>46992396</v>
      </c>
      <c r="N2173" s="71" t="n">
        <v>939847.92</v>
      </c>
      <c r="O2173" s="71" t="n">
        <v>46052548.08</v>
      </c>
      <c r="P2173" s="71" t="n">
        <v>9675863.550000001</v>
      </c>
      <c r="Q2173" s="71" t="n">
        <v>36376684.53</v>
      </c>
      <c r="R2173" t="inlineStr">
        <is>
          <t>Crude</t>
        </is>
      </c>
      <c r="S2173" t="inlineStr">
        <is>
          <t>No</t>
        </is>
      </c>
      <c r="T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SA102165</t>
        </is>
      </c>
      <c r="B2174" s="68" t="n">
        <v>45974</v>
      </c>
      <c r="C2174" s="69" t="n">
        <v>2025</v>
      </c>
      <c r="D2174" t="inlineStr">
        <is>
          <t>Nov</t>
        </is>
      </c>
      <c r="E2174" t="inlineStr">
        <is>
          <t>Asia</t>
        </is>
      </c>
      <c r="F2174" t="inlineStr">
        <is>
          <t>India</t>
        </is>
      </c>
      <c r="G2174" t="inlineStr">
        <is>
          <t>Arab Heavy</t>
        </is>
      </c>
      <c r="H2174" t="inlineStr">
        <is>
          <t>Term contract</t>
        </is>
      </c>
      <c r="I2174" t="inlineStr">
        <is>
          <t>National oil company</t>
        </is>
      </c>
      <c r="J2174" t="inlineStr">
        <is>
          <t>Aisha Bello</t>
        </is>
      </c>
      <c r="K2174" s="70" t="n">
        <v>1283700</v>
      </c>
      <c r="L2174" s="71" t="n">
        <v>71.73999999999999</v>
      </c>
      <c r="M2174" s="71" t="n">
        <v>92092638</v>
      </c>
      <c r="N2174" s="71" t="n">
        <v>0</v>
      </c>
      <c r="O2174" s="71" t="n">
        <v>92092638</v>
      </c>
      <c r="P2174" s="71" t="n">
        <v>23423925.89</v>
      </c>
      <c r="Q2174" s="71" t="n">
        <v>68668712.11</v>
      </c>
      <c r="R2174" t="inlineStr">
        <is>
          <t>Crude</t>
        </is>
      </c>
      <c r="S2174" t="inlineStr">
        <is>
          <t>Yes</t>
        </is>
      </c>
      <c r="T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SA102166</t>
        </is>
      </c>
      <c r="B2175" s="68" t="n">
        <v>45974</v>
      </c>
      <c r="C2175" s="69" t="n">
        <v>2025</v>
      </c>
      <c r="D2175" t="inlineStr">
        <is>
          <t>Nov</t>
        </is>
      </c>
      <c r="E2175" t="inlineStr">
        <is>
          <t>North America</t>
        </is>
      </c>
      <c r="F2175" t="inlineStr">
        <is>
          <t>USA</t>
        </is>
      </c>
      <c r="G2175" t="inlineStr">
        <is>
          <t>Diesel</t>
        </is>
      </c>
      <c r="H2175" t="inlineStr">
        <is>
          <t>Term contract</t>
        </is>
      </c>
      <c r="I2175" t="inlineStr">
        <is>
          <t>Refiner</t>
        </is>
      </c>
      <c r="J2175" t="inlineStr">
        <is>
          <t>Emma Clarke</t>
        </is>
      </c>
      <c r="K2175" s="70" t="n">
        <v>333300</v>
      </c>
      <c r="L2175" s="71" t="n">
        <v>103.88</v>
      </c>
      <c r="M2175" s="71" t="n">
        <v>34623204</v>
      </c>
      <c r="N2175" s="71" t="n">
        <v>692464.08</v>
      </c>
      <c r="O2175" s="71" t="n">
        <v>33930739.92</v>
      </c>
      <c r="P2175" s="71" t="n">
        <v>23612031.73</v>
      </c>
      <c r="Q2175" s="71" t="n">
        <v>10318708.19</v>
      </c>
      <c r="R2175" t="inlineStr">
        <is>
          <t>Refined</t>
        </is>
      </c>
      <c r="S2175" t="inlineStr">
        <is>
          <t>Yes</t>
        </is>
      </c>
      <c r="T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SA102167</t>
        </is>
      </c>
      <c r="B2176" s="68" t="n">
        <v>45974</v>
      </c>
      <c r="C2176" s="69" t="n">
        <v>2025</v>
      </c>
      <c r="D2176" t="inlineStr">
        <is>
          <t>Nov</t>
        </is>
      </c>
      <c r="E2176" t="inlineStr">
        <is>
          <t>Europe</t>
        </is>
      </c>
      <c r="F2176" t="inlineStr">
        <is>
          <t>Netherlands</t>
        </is>
      </c>
      <c r="G2176" t="inlineStr">
        <is>
          <t>Arab Medium</t>
        </is>
      </c>
      <c r="H2176" t="inlineStr">
        <is>
          <t>Spot</t>
        </is>
      </c>
      <c r="I2176" t="inlineStr">
        <is>
          <t>Trader</t>
        </is>
      </c>
      <c r="J2176" t="inlineStr">
        <is>
          <t>Kofi Mensah</t>
        </is>
      </c>
      <c r="K2176" s="70" t="n">
        <v>845900</v>
      </c>
      <c r="L2176" s="71" t="n">
        <v>86.75</v>
      </c>
      <c r="M2176" s="71" t="n">
        <v>73381825</v>
      </c>
      <c r="N2176" s="71" t="n">
        <v>733818.25</v>
      </c>
      <c r="O2176" s="71" t="n">
        <v>72648006.75</v>
      </c>
      <c r="P2176" s="71" t="n">
        <v>14733184.72</v>
      </c>
      <c r="Q2176" s="71" t="n">
        <v>57914822.03</v>
      </c>
      <c r="R2176" t="inlineStr">
        <is>
          <t>Crude</t>
        </is>
      </c>
      <c r="S2176" t="inlineStr">
        <is>
          <t>Yes</t>
        </is>
      </c>
      <c r="T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SA102168</t>
        </is>
      </c>
      <c r="B2177" s="68" t="n">
        <v>45974</v>
      </c>
      <c r="C2177" s="69" t="n">
        <v>2025</v>
      </c>
      <c r="D2177" t="inlineStr">
        <is>
          <t>Nov</t>
        </is>
      </c>
      <c r="E2177" t="inlineStr">
        <is>
          <t>Asia</t>
        </is>
      </c>
      <c r="F2177" t="inlineStr">
        <is>
          <t>China</t>
        </is>
      </c>
      <c r="G2177" t="inlineStr">
        <is>
          <t>Arab Heavy</t>
        </is>
      </c>
      <c r="H2177" t="inlineStr">
        <is>
          <t>Spot</t>
        </is>
      </c>
      <c r="I2177" t="inlineStr">
        <is>
          <t>National oil company</t>
        </is>
      </c>
      <c r="J2177" t="inlineStr">
        <is>
          <t>Lucas Martin</t>
        </is>
      </c>
      <c r="K2177" s="70" t="n">
        <v>591800</v>
      </c>
      <c r="L2177" s="71" t="n">
        <v>82.09</v>
      </c>
      <c r="M2177" s="71" t="n">
        <v>48580862</v>
      </c>
      <c r="N2177" s="71" t="n">
        <v>0</v>
      </c>
      <c r="O2177" s="71" t="n">
        <v>48580862</v>
      </c>
      <c r="P2177" s="71" t="n">
        <v>10821064.75</v>
      </c>
      <c r="Q2177" s="71" t="n">
        <v>37759797.25</v>
      </c>
      <c r="R2177" t="inlineStr">
        <is>
          <t>Crude</t>
        </is>
      </c>
      <c r="S2177" t="inlineStr">
        <is>
          <t>Yes</t>
        </is>
      </c>
      <c r="T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SA102169</t>
        </is>
      </c>
      <c r="B2178" s="68" t="n">
        <v>45974</v>
      </c>
      <c r="C2178" s="69" t="n">
        <v>2025</v>
      </c>
      <c r="D2178" t="inlineStr">
        <is>
          <t>Nov</t>
        </is>
      </c>
      <c r="E2178" t="inlineStr">
        <is>
          <t>Asia</t>
        </is>
      </c>
      <c r="F2178" t="inlineStr">
        <is>
          <t>South Korea</t>
        </is>
      </c>
      <c r="G2178" t="inlineStr">
        <is>
          <t>Diesel</t>
        </is>
      </c>
      <c r="H2178" t="inlineStr">
        <is>
          <t>Term contract</t>
        </is>
      </c>
      <c r="I2178" t="inlineStr">
        <is>
          <t>National oil company</t>
        </is>
      </c>
      <c r="J2178" t="inlineStr">
        <is>
          <t>Liam O'Brien</t>
        </is>
      </c>
      <c r="K2178" s="70" t="n">
        <v>214500</v>
      </c>
      <c r="L2178" s="71" t="n">
        <v>88.89</v>
      </c>
      <c r="M2178" s="71" t="n">
        <v>19066905</v>
      </c>
      <c r="N2178" s="71" t="n">
        <v>0</v>
      </c>
      <c r="O2178" s="71" t="n">
        <v>19066905</v>
      </c>
      <c r="P2178" s="71" t="n">
        <v>15276382.29</v>
      </c>
      <c r="Q2178" s="71" t="n">
        <v>3790522.71</v>
      </c>
      <c r="R2178" t="inlineStr">
        <is>
          <t>Refined</t>
        </is>
      </c>
      <c r="S2178" t="inlineStr">
        <is>
          <t>Yes</t>
        </is>
      </c>
      <c r="T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SA102170</t>
        </is>
      </c>
      <c r="B2179" s="68" t="n">
        <v>45975</v>
      </c>
      <c r="C2179" s="69" t="n">
        <v>2025</v>
      </c>
      <c r="D2179" t="inlineStr">
        <is>
          <t>Nov</t>
        </is>
      </c>
      <c r="E2179" t="inlineStr">
        <is>
          <t>Asia</t>
        </is>
      </c>
      <c r="F2179" t="inlineStr">
        <is>
          <t>India</t>
        </is>
      </c>
      <c r="G2179" t="inlineStr">
        <is>
          <t>Arab Light</t>
        </is>
      </c>
      <c r="H2179" t="inlineStr">
        <is>
          <t>Term contract</t>
        </is>
      </c>
      <c r="I2179" t="inlineStr">
        <is>
          <t>Refiner</t>
        </is>
      </c>
      <c r="J2179" t="inlineStr">
        <is>
          <t>Lucas Martin</t>
        </is>
      </c>
      <c r="K2179" s="70" t="n">
        <v>1855700</v>
      </c>
      <c r="L2179" s="71" t="n">
        <v>83.39</v>
      </c>
      <c r="M2179" s="71" t="n">
        <v>154746823</v>
      </c>
      <c r="N2179" s="71" t="n">
        <v>1547468.23</v>
      </c>
      <c r="O2179" s="71" t="n">
        <v>153199354.77</v>
      </c>
      <c r="P2179" s="71" t="n">
        <v>32463338.47</v>
      </c>
      <c r="Q2179" s="71" t="n">
        <v>120736016.3</v>
      </c>
      <c r="R2179" t="inlineStr">
        <is>
          <t>Crude</t>
        </is>
      </c>
      <c r="S2179" t="inlineStr">
        <is>
          <t>Yes</t>
        </is>
      </c>
      <c r="T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SA102171</t>
        </is>
      </c>
      <c r="B2180" s="68" t="n">
        <v>45975</v>
      </c>
      <c r="C2180" s="69" t="n">
        <v>2025</v>
      </c>
      <c r="D2180" t="inlineStr">
        <is>
          <t>Nov</t>
        </is>
      </c>
      <c r="E2180" t="inlineStr">
        <is>
          <t>Middle East</t>
        </is>
      </c>
      <c r="F2180" t="inlineStr">
        <is>
          <t>Saudi Arabia</t>
        </is>
      </c>
      <c r="G2180" t="inlineStr">
        <is>
          <t>Arab Medium</t>
        </is>
      </c>
      <c r="H2180" t="inlineStr">
        <is>
          <t>Domestic</t>
        </is>
      </c>
      <c r="I2180" t="inlineStr">
        <is>
          <t>Refiner</t>
        </is>
      </c>
      <c r="J2180" t="inlineStr">
        <is>
          <t>Hiroshi Tanaka</t>
        </is>
      </c>
      <c r="K2180" s="70" t="n">
        <v>1294700</v>
      </c>
      <c r="L2180" s="71" t="n">
        <v>77.01000000000001</v>
      </c>
      <c r="M2180" s="71" t="n">
        <v>99704847</v>
      </c>
      <c r="N2180" s="71" t="n">
        <v>997048.47</v>
      </c>
      <c r="O2180" s="71" t="n">
        <v>98707798.53</v>
      </c>
      <c r="P2180" s="71" t="n">
        <v>23531343.36</v>
      </c>
      <c r="Q2180" s="71" t="n">
        <v>75176455.17</v>
      </c>
      <c r="R2180" t="inlineStr">
        <is>
          <t>Crude</t>
        </is>
      </c>
      <c r="S2180" t="inlineStr">
        <is>
          <t>No</t>
        </is>
      </c>
      <c r="T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SA102172</t>
        </is>
      </c>
      <c r="B2181" s="68" t="n">
        <v>45975</v>
      </c>
      <c r="C2181" s="69" t="n">
        <v>2025</v>
      </c>
      <c r="D2181" t="inlineStr">
        <is>
          <t>Nov</t>
        </is>
      </c>
      <c r="E2181" t="inlineStr">
        <is>
          <t>Asia</t>
        </is>
      </c>
      <c r="F2181" t="inlineStr">
        <is>
          <t>India</t>
        </is>
      </c>
      <c r="G2181" t="inlineStr">
        <is>
          <t>Gasoline</t>
        </is>
      </c>
      <c r="H2181" t="inlineStr">
        <is>
          <t>Term contract</t>
        </is>
      </c>
      <c r="I2181" t="inlineStr">
        <is>
          <t>National oil company</t>
        </is>
      </c>
      <c r="J2181" t="inlineStr">
        <is>
          <t>Noah Smith</t>
        </is>
      </c>
      <c r="K2181" s="70" t="n">
        <v>438900</v>
      </c>
      <c r="L2181" s="71" t="n">
        <v>89.56</v>
      </c>
      <c r="M2181" s="71" t="n">
        <v>39307884</v>
      </c>
      <c r="N2181" s="71" t="n">
        <v>0</v>
      </c>
      <c r="O2181" s="71" t="n">
        <v>39307884</v>
      </c>
      <c r="P2181" s="71" t="n">
        <v>30610741.61</v>
      </c>
      <c r="Q2181" s="71" t="n">
        <v>8697142.390000001</v>
      </c>
      <c r="R2181" t="inlineStr">
        <is>
          <t>Refined</t>
        </is>
      </c>
      <c r="S2181" t="inlineStr">
        <is>
          <t>Yes</t>
        </is>
      </c>
      <c r="T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SA102173</t>
        </is>
      </c>
      <c r="B2182" s="68" t="n">
        <v>45975</v>
      </c>
      <c r="C2182" s="69" t="n">
        <v>2025</v>
      </c>
      <c r="D2182" t="inlineStr">
        <is>
          <t>Nov</t>
        </is>
      </c>
      <c r="E2182" t="inlineStr">
        <is>
          <t>North America</t>
        </is>
      </c>
      <c r="F2182" t="inlineStr">
        <is>
          <t>USA</t>
        </is>
      </c>
      <c r="G2182" t="inlineStr">
        <is>
          <t>Arab Light</t>
        </is>
      </c>
      <c r="H2182" t="inlineStr">
        <is>
          <t>Term contract</t>
        </is>
      </c>
      <c r="I2182" t="inlineStr">
        <is>
          <t>Refiner</t>
        </is>
      </c>
      <c r="J2182" t="inlineStr">
        <is>
          <t>Priya Nair</t>
        </is>
      </c>
      <c r="K2182" s="70" t="n">
        <v>1785300</v>
      </c>
      <c r="L2182" s="71" t="n">
        <v>80.59999999999999</v>
      </c>
      <c r="M2182" s="71" t="n">
        <v>143895180</v>
      </c>
      <c r="N2182" s="71" t="n">
        <v>1438951.8</v>
      </c>
      <c r="O2182" s="71" t="n">
        <v>142456228.2</v>
      </c>
      <c r="P2182" s="71" t="n">
        <v>31097481</v>
      </c>
      <c r="Q2182" s="71" t="n">
        <v>111358747.2</v>
      </c>
      <c r="R2182" t="inlineStr">
        <is>
          <t>Crude</t>
        </is>
      </c>
      <c r="S2182" t="inlineStr">
        <is>
          <t>Yes</t>
        </is>
      </c>
      <c r="T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SA102174</t>
        </is>
      </c>
      <c r="B2183" s="68" t="n">
        <v>45975</v>
      </c>
      <c r="C2183" s="69" t="n">
        <v>2025</v>
      </c>
      <c r="D2183" t="inlineStr">
        <is>
          <t>Nov</t>
        </is>
      </c>
      <c r="E2183" t="inlineStr">
        <is>
          <t>Asia</t>
        </is>
      </c>
      <c r="F2183" t="inlineStr">
        <is>
          <t>India</t>
        </is>
      </c>
      <c r="G2183" t="inlineStr">
        <is>
          <t>Arab Light</t>
        </is>
      </c>
      <c r="H2183" t="inlineStr">
        <is>
          <t>Term contract</t>
        </is>
      </c>
      <c r="I2183" t="inlineStr">
        <is>
          <t>National oil company</t>
        </is>
      </c>
      <c r="J2183" t="inlineStr">
        <is>
          <t>Wei Chen</t>
        </is>
      </c>
      <c r="K2183" s="70" t="n">
        <v>880000</v>
      </c>
      <c r="L2183" s="71" t="n">
        <v>77.08</v>
      </c>
      <c r="M2183" s="71" t="n">
        <v>67830400</v>
      </c>
      <c r="N2183" s="71" t="n">
        <v>0</v>
      </c>
      <c r="O2183" s="71" t="n">
        <v>67830400</v>
      </c>
      <c r="P2183" s="71" t="n">
        <v>15426961.69</v>
      </c>
      <c r="Q2183" s="71" t="n">
        <v>52403438.31</v>
      </c>
      <c r="R2183" t="inlineStr">
        <is>
          <t>Crude</t>
        </is>
      </c>
      <c r="S2183" t="inlineStr">
        <is>
          <t>Yes</t>
        </is>
      </c>
      <c r="T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SA102175</t>
        </is>
      </c>
      <c r="B2184" s="68" t="n">
        <v>45975</v>
      </c>
      <c r="C2184" s="69" t="n">
        <v>2025</v>
      </c>
      <c r="D2184" t="inlineStr">
        <is>
          <t>Nov</t>
        </is>
      </c>
      <c r="E2184" t="inlineStr">
        <is>
          <t>Asia</t>
        </is>
      </c>
      <c r="F2184" t="inlineStr">
        <is>
          <t>China</t>
        </is>
      </c>
      <c r="G2184" t="inlineStr">
        <is>
          <t>Jet fuel</t>
        </is>
      </c>
      <c r="H2184" t="inlineStr">
        <is>
          <t>Term contract</t>
        </is>
      </c>
      <c r="I2184" t="inlineStr">
        <is>
          <t>Trader</t>
        </is>
      </c>
      <c r="J2184" t="inlineStr">
        <is>
          <t>Priya Nair</t>
        </is>
      </c>
      <c r="K2184" s="70" t="n">
        <v>658900</v>
      </c>
      <c r="L2184" s="71" t="n">
        <v>105.31</v>
      </c>
      <c r="M2184" s="71" t="n">
        <v>69388759</v>
      </c>
      <c r="N2184" s="71" t="n">
        <v>693887.59</v>
      </c>
      <c r="O2184" s="71" t="n">
        <v>68694871.41</v>
      </c>
      <c r="P2184" s="71" t="n">
        <v>47054001.54</v>
      </c>
      <c r="Q2184" s="71" t="n">
        <v>21640869.87</v>
      </c>
      <c r="R2184" t="inlineStr">
        <is>
          <t>Refined</t>
        </is>
      </c>
      <c r="S2184" t="inlineStr">
        <is>
          <t>Yes</t>
        </is>
      </c>
      <c r="T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SA102176</t>
        </is>
      </c>
      <c r="B2185" s="68" t="n">
        <v>45975</v>
      </c>
      <c r="C2185" s="69" t="n">
        <v>2025</v>
      </c>
      <c r="D2185" t="inlineStr">
        <is>
          <t>Nov</t>
        </is>
      </c>
      <c r="E2185" t="inlineStr">
        <is>
          <t>North America</t>
        </is>
      </c>
      <c r="F2185" t="inlineStr">
        <is>
          <t>USA</t>
        </is>
      </c>
      <c r="G2185" t="inlineStr">
        <is>
          <t>Arab Heavy</t>
        </is>
      </c>
      <c r="H2185" t="inlineStr">
        <is>
          <t>Spot</t>
        </is>
      </c>
      <c r="I2185" t="inlineStr">
        <is>
          <t>Refiner</t>
        </is>
      </c>
      <c r="J2185" t="inlineStr">
        <is>
          <t>Shraddha Kulkarni</t>
        </is>
      </c>
      <c r="K2185" s="70" t="n">
        <v>784300</v>
      </c>
      <c r="L2185" s="71" t="n">
        <v>70.77</v>
      </c>
      <c r="M2185" s="71" t="n">
        <v>55504911</v>
      </c>
      <c r="N2185" s="71" t="n">
        <v>0</v>
      </c>
      <c r="O2185" s="71" t="n">
        <v>55504911</v>
      </c>
      <c r="P2185" s="71" t="n">
        <v>13596526.89</v>
      </c>
      <c r="Q2185" s="71" t="n">
        <v>41908384.11</v>
      </c>
      <c r="R2185" t="inlineStr">
        <is>
          <t>Crude</t>
        </is>
      </c>
      <c r="S2185" t="inlineStr">
        <is>
          <t>Yes</t>
        </is>
      </c>
      <c r="T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SA102177</t>
        </is>
      </c>
      <c r="B2186" s="68" t="n">
        <v>45975</v>
      </c>
      <c r="C2186" s="69" t="n">
        <v>2025</v>
      </c>
      <c r="D2186" t="inlineStr">
        <is>
          <t>Nov</t>
        </is>
      </c>
      <c r="E2186" t="inlineStr">
        <is>
          <t>Europe</t>
        </is>
      </c>
      <c r="F2186" t="inlineStr">
        <is>
          <t>France</t>
        </is>
      </c>
      <c r="G2186" t="inlineStr">
        <is>
          <t>Arab Light</t>
        </is>
      </c>
      <c r="H2186" t="inlineStr">
        <is>
          <t>Term contract</t>
        </is>
      </c>
      <c r="I2186" t="inlineStr">
        <is>
          <t>Refiner</t>
        </is>
      </c>
      <c r="J2186" t="inlineStr">
        <is>
          <t>Shraddha Kulkarni</t>
        </is>
      </c>
      <c r="K2186" s="70" t="n">
        <v>1051600</v>
      </c>
      <c r="L2186" s="71" t="n">
        <v>79.72</v>
      </c>
      <c r="M2186" s="71" t="n">
        <v>83833552</v>
      </c>
      <c r="N2186" s="71" t="n">
        <v>838335.52</v>
      </c>
      <c r="O2186" s="71" t="n">
        <v>82995216.48</v>
      </c>
      <c r="P2186" s="71" t="n">
        <v>19104141.89</v>
      </c>
      <c r="Q2186" s="71" t="n">
        <v>63891074.59</v>
      </c>
      <c r="R2186" t="inlineStr">
        <is>
          <t>Crude</t>
        </is>
      </c>
      <c r="S2186" t="inlineStr">
        <is>
          <t>Yes</t>
        </is>
      </c>
      <c r="T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SA102178</t>
        </is>
      </c>
      <c r="B2187" s="68" t="n">
        <v>45975</v>
      </c>
      <c r="C2187" s="69" t="n">
        <v>2025</v>
      </c>
      <c r="D2187" t="inlineStr">
        <is>
          <t>Nov</t>
        </is>
      </c>
      <c r="E2187" t="inlineStr">
        <is>
          <t>Asia</t>
        </is>
      </c>
      <c r="F2187" t="inlineStr">
        <is>
          <t>India</t>
        </is>
      </c>
      <c r="G2187" t="inlineStr">
        <is>
          <t>Arab Heavy</t>
        </is>
      </c>
      <c r="H2187" t="inlineStr">
        <is>
          <t>Term contract</t>
        </is>
      </c>
      <c r="I2187" t="inlineStr">
        <is>
          <t>Refiner</t>
        </is>
      </c>
      <c r="J2187" t="inlineStr">
        <is>
          <t>Noah Smith</t>
        </is>
      </c>
      <c r="K2187" s="70" t="n">
        <v>892100</v>
      </c>
      <c r="L2187" s="71" t="n">
        <v>79.06999999999999</v>
      </c>
      <c r="M2187" s="71" t="n">
        <v>70538347</v>
      </c>
      <c r="N2187" s="71" t="n">
        <v>0</v>
      </c>
      <c r="O2187" s="71" t="n">
        <v>70538347</v>
      </c>
      <c r="P2187" s="71" t="n">
        <v>15522156.94</v>
      </c>
      <c r="Q2187" s="71" t="n">
        <v>55016190.06</v>
      </c>
      <c r="R2187" t="inlineStr">
        <is>
          <t>Crude</t>
        </is>
      </c>
      <c r="S2187" t="inlineStr">
        <is>
          <t>Yes</t>
        </is>
      </c>
      <c r="T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SA102179</t>
        </is>
      </c>
      <c r="B2188" s="68" t="n">
        <v>45976</v>
      </c>
      <c r="C2188" s="69" t="n">
        <v>2025</v>
      </c>
      <c r="D2188" t="inlineStr">
        <is>
          <t>Nov</t>
        </is>
      </c>
      <c r="E2188" t="inlineStr">
        <is>
          <t>North America</t>
        </is>
      </c>
      <c r="F2188" t="inlineStr">
        <is>
          <t>USA</t>
        </is>
      </c>
      <c r="G2188" t="inlineStr">
        <is>
          <t>Arab Light</t>
        </is>
      </c>
      <c r="H2188" t="inlineStr">
        <is>
          <t>Spot</t>
        </is>
      </c>
      <c r="I2188" t="inlineStr">
        <is>
          <t>Refiner</t>
        </is>
      </c>
      <c r="J2188" t="inlineStr">
        <is>
          <t>Ruhi Shaikh</t>
        </is>
      </c>
      <c r="K2188" s="70" t="n">
        <v>1101100</v>
      </c>
      <c r="L2188" s="71" t="n">
        <v>89.53</v>
      </c>
      <c r="M2188" s="71" t="n">
        <v>98581483</v>
      </c>
      <c r="N2188" s="71" t="n">
        <v>0</v>
      </c>
      <c r="O2188" s="71" t="n">
        <v>98581483</v>
      </c>
      <c r="P2188" s="71" t="n">
        <v>19921337.31</v>
      </c>
      <c r="Q2188" s="71" t="n">
        <v>78660145.69</v>
      </c>
      <c r="R2188" t="inlineStr">
        <is>
          <t>Crude</t>
        </is>
      </c>
      <c r="S2188" t="inlineStr">
        <is>
          <t>Yes</t>
        </is>
      </c>
      <c r="T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SA102180</t>
        </is>
      </c>
      <c r="B2189" s="68" t="n">
        <v>45976</v>
      </c>
      <c r="C2189" s="69" t="n">
        <v>2025</v>
      </c>
      <c r="D2189" t="inlineStr">
        <is>
          <t>Nov</t>
        </is>
      </c>
      <c r="E2189" t="inlineStr">
        <is>
          <t>Europe</t>
        </is>
      </c>
      <c r="F2189" t="inlineStr">
        <is>
          <t>France</t>
        </is>
      </c>
      <c r="G2189" t="inlineStr">
        <is>
          <t>Jet fuel</t>
        </is>
      </c>
      <c r="H2189" t="inlineStr">
        <is>
          <t>Term contract</t>
        </is>
      </c>
      <c r="I2189" t="inlineStr">
        <is>
          <t>National oil company</t>
        </is>
      </c>
      <c r="J2189" t="inlineStr">
        <is>
          <t>Shraddha Kulkarni</t>
        </is>
      </c>
      <c r="K2189" s="70" t="n">
        <v>138600</v>
      </c>
      <c r="L2189" s="71" t="n">
        <v>100.62</v>
      </c>
      <c r="M2189" s="71" t="n">
        <v>13945932</v>
      </c>
      <c r="N2189" s="71" t="n">
        <v>0</v>
      </c>
      <c r="O2189" s="71" t="n">
        <v>13945932</v>
      </c>
      <c r="P2189" s="71" t="n">
        <v>10115749.52</v>
      </c>
      <c r="Q2189" s="71" t="n">
        <v>3830182.48</v>
      </c>
      <c r="R2189" t="inlineStr">
        <is>
          <t>Refined</t>
        </is>
      </c>
      <c r="S2189" t="inlineStr">
        <is>
          <t>Yes</t>
        </is>
      </c>
      <c r="T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SA102181</t>
        </is>
      </c>
      <c r="B2190" s="68" t="n">
        <v>45976</v>
      </c>
      <c r="C2190" s="69" t="n">
        <v>2025</v>
      </c>
      <c r="D2190" t="inlineStr">
        <is>
          <t>Nov</t>
        </is>
      </c>
      <c r="E2190" t="inlineStr">
        <is>
          <t>Middle East</t>
        </is>
      </c>
      <c r="F2190" t="inlineStr">
        <is>
          <t>Saudi Arabia</t>
        </is>
      </c>
      <c r="G2190" t="inlineStr">
        <is>
          <t>Arab Heavy</t>
        </is>
      </c>
      <c r="H2190" t="inlineStr">
        <is>
          <t>Domestic</t>
        </is>
      </c>
      <c r="I2190" t="inlineStr">
        <is>
          <t>National oil company</t>
        </is>
      </c>
      <c r="J2190" t="inlineStr">
        <is>
          <t>Mei Lin</t>
        </is>
      </c>
      <c r="K2190" s="70" t="n">
        <v>1294700</v>
      </c>
      <c r="L2190" s="71" t="n">
        <v>80.94</v>
      </c>
      <c r="M2190" s="71" t="n">
        <v>104793018</v>
      </c>
      <c r="N2190" s="71" t="n">
        <v>2095860.36</v>
      </c>
      <c r="O2190" s="71" t="n">
        <v>102697157.64</v>
      </c>
      <c r="P2190" s="71" t="n">
        <v>22618633.24</v>
      </c>
      <c r="Q2190" s="71" t="n">
        <v>80078524.40000001</v>
      </c>
      <c r="R2190" t="inlineStr">
        <is>
          <t>Crude</t>
        </is>
      </c>
      <c r="S2190" t="inlineStr">
        <is>
          <t>No</t>
        </is>
      </c>
      <c r="T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SA102182</t>
        </is>
      </c>
      <c r="B2191" s="68" t="n">
        <v>45976</v>
      </c>
      <c r="C2191" s="69" t="n">
        <v>2025</v>
      </c>
      <c r="D2191" t="inlineStr">
        <is>
          <t>Nov</t>
        </is>
      </c>
      <c r="E2191" t="inlineStr">
        <is>
          <t>Asia</t>
        </is>
      </c>
      <c r="F2191" t="inlineStr">
        <is>
          <t>India</t>
        </is>
      </c>
      <c r="G2191" t="inlineStr">
        <is>
          <t>Arab Light</t>
        </is>
      </c>
      <c r="H2191" t="inlineStr">
        <is>
          <t>Term contract</t>
        </is>
      </c>
      <c r="I2191" t="inlineStr">
        <is>
          <t>Refiner</t>
        </is>
      </c>
      <c r="J2191" t="inlineStr">
        <is>
          <t>Ruhi Shaikh</t>
        </is>
      </c>
      <c r="K2191" s="70" t="n">
        <v>744700</v>
      </c>
      <c r="L2191" s="71" t="n">
        <v>80.16</v>
      </c>
      <c r="M2191" s="71" t="n">
        <v>59695152</v>
      </c>
      <c r="N2191" s="71" t="n">
        <v>0</v>
      </c>
      <c r="O2191" s="71" t="n">
        <v>59695152</v>
      </c>
      <c r="P2191" s="71" t="n">
        <v>13453887.95</v>
      </c>
      <c r="Q2191" s="71" t="n">
        <v>46241264.05</v>
      </c>
      <c r="R2191" t="inlineStr">
        <is>
          <t>Crude</t>
        </is>
      </c>
      <c r="S2191" t="inlineStr">
        <is>
          <t>Yes</t>
        </is>
      </c>
      <c r="T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SA102183</t>
        </is>
      </c>
      <c r="B2192" s="68" t="n">
        <v>45976</v>
      </c>
      <c r="C2192" s="69" t="n">
        <v>2025</v>
      </c>
      <c r="D2192" t="inlineStr">
        <is>
          <t>Nov</t>
        </is>
      </c>
      <c r="E2192" t="inlineStr">
        <is>
          <t>Asia</t>
        </is>
      </c>
      <c r="F2192" t="inlineStr">
        <is>
          <t>China</t>
        </is>
      </c>
      <c r="G2192" t="inlineStr">
        <is>
          <t>Arab Heavy</t>
        </is>
      </c>
      <c r="H2192" t="inlineStr">
        <is>
          <t>Term contract</t>
        </is>
      </c>
      <c r="I2192" t="inlineStr">
        <is>
          <t>National oil company</t>
        </is>
      </c>
      <c r="J2192" t="inlineStr">
        <is>
          <t>Amir Khan</t>
        </is>
      </c>
      <c r="K2192" s="70" t="n">
        <v>1647800</v>
      </c>
      <c r="L2192" s="71" t="n">
        <v>70.06</v>
      </c>
      <c r="M2192" s="71" t="n">
        <v>115444868</v>
      </c>
      <c r="N2192" s="71" t="n">
        <v>2308897.36</v>
      </c>
      <c r="O2192" s="71" t="n">
        <v>113135970.64</v>
      </c>
      <c r="P2192" s="71" t="n">
        <v>28670355.83</v>
      </c>
      <c r="Q2192" s="71" t="n">
        <v>84465614.81</v>
      </c>
      <c r="R2192" t="inlineStr">
        <is>
          <t>Crude</t>
        </is>
      </c>
      <c r="S2192" t="inlineStr">
        <is>
          <t>Yes</t>
        </is>
      </c>
      <c r="T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SA102184</t>
        </is>
      </c>
      <c r="B2193" s="68" t="n">
        <v>45976</v>
      </c>
      <c r="C2193" s="69" t="n">
        <v>2025</v>
      </c>
      <c r="D2193" t="inlineStr">
        <is>
          <t>Nov</t>
        </is>
      </c>
      <c r="E2193" t="inlineStr">
        <is>
          <t>Europe</t>
        </is>
      </c>
      <c r="F2193" t="inlineStr">
        <is>
          <t>France</t>
        </is>
      </c>
      <c r="G2193" t="inlineStr">
        <is>
          <t>Arab Light</t>
        </is>
      </c>
      <c r="H2193" t="inlineStr">
        <is>
          <t>Term contract</t>
        </is>
      </c>
      <c r="I2193" t="inlineStr">
        <is>
          <t>National oil company</t>
        </is>
      </c>
      <c r="J2193" t="inlineStr">
        <is>
          <t>Aisha Bello</t>
        </is>
      </c>
      <c r="K2193" s="70" t="n">
        <v>1591700</v>
      </c>
      <c r="L2193" s="71" t="n">
        <v>79.41</v>
      </c>
      <c r="M2193" s="71" t="n">
        <v>126396897</v>
      </c>
      <c r="N2193" s="71" t="n">
        <v>0</v>
      </c>
      <c r="O2193" s="71" t="n">
        <v>126396897</v>
      </c>
      <c r="P2193" s="71" t="n">
        <v>27570574.58</v>
      </c>
      <c r="Q2193" s="71" t="n">
        <v>98826322.42</v>
      </c>
      <c r="R2193" t="inlineStr">
        <is>
          <t>Crude</t>
        </is>
      </c>
      <c r="S2193" t="inlineStr">
        <is>
          <t>Yes</t>
        </is>
      </c>
      <c r="T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SA102185</t>
        </is>
      </c>
      <c r="B2194" s="68" t="n">
        <v>45976</v>
      </c>
      <c r="C2194" s="69" t="n">
        <v>2025</v>
      </c>
      <c r="D2194" t="inlineStr">
        <is>
          <t>Nov</t>
        </is>
      </c>
      <c r="E2194" t="inlineStr">
        <is>
          <t>Asia</t>
        </is>
      </c>
      <c r="F2194" t="inlineStr">
        <is>
          <t>South Korea</t>
        </is>
      </c>
      <c r="G2194" t="inlineStr">
        <is>
          <t>Gasoline</t>
        </is>
      </c>
      <c r="H2194" t="inlineStr">
        <is>
          <t>Term contract</t>
        </is>
      </c>
      <c r="I2194" t="inlineStr">
        <is>
          <t>Refiner</t>
        </is>
      </c>
      <c r="J2194" t="inlineStr">
        <is>
          <t>Omar Haddad</t>
        </is>
      </c>
      <c r="K2194" s="70" t="n">
        <v>321200</v>
      </c>
      <c r="L2194" s="71" t="n">
        <v>91.68000000000001</v>
      </c>
      <c r="M2194" s="71" t="n">
        <v>29447616</v>
      </c>
      <c r="N2194" s="71" t="n">
        <v>0</v>
      </c>
      <c r="O2194" s="71" t="n">
        <v>29447616</v>
      </c>
      <c r="P2194" s="71" t="n">
        <v>22252176.76</v>
      </c>
      <c r="Q2194" s="71" t="n">
        <v>7195439.24</v>
      </c>
      <c r="R2194" t="inlineStr">
        <is>
          <t>Refined</t>
        </is>
      </c>
      <c r="S2194" t="inlineStr">
        <is>
          <t>Yes</t>
        </is>
      </c>
      <c r="T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SA102186</t>
        </is>
      </c>
      <c r="B2195" s="68" t="n">
        <v>45976</v>
      </c>
      <c r="C2195" s="69" t="n">
        <v>2025</v>
      </c>
      <c r="D2195" t="inlineStr">
        <is>
          <t>Nov</t>
        </is>
      </c>
      <c r="E2195" t="inlineStr">
        <is>
          <t>Middle East</t>
        </is>
      </c>
      <c r="F2195" t="inlineStr">
        <is>
          <t>UAE</t>
        </is>
      </c>
      <c r="G2195" t="inlineStr">
        <is>
          <t>Arab Extra Light</t>
        </is>
      </c>
      <c r="H2195" t="inlineStr">
        <is>
          <t>Term contract</t>
        </is>
      </c>
      <c r="I2195" t="inlineStr">
        <is>
          <t>Trader</t>
        </is>
      </c>
      <c r="J2195" t="inlineStr">
        <is>
          <t>Wei Chen</t>
        </is>
      </c>
      <c r="K2195" s="70" t="n">
        <v>444400</v>
      </c>
      <c r="L2195" s="71" t="n">
        <v>76.8</v>
      </c>
      <c r="M2195" s="71" t="n">
        <v>34129920</v>
      </c>
      <c r="N2195" s="71" t="n">
        <v>0</v>
      </c>
      <c r="O2195" s="71" t="n">
        <v>34129920</v>
      </c>
      <c r="P2195" s="71" t="n">
        <v>8389726.470000001</v>
      </c>
      <c r="Q2195" s="71" t="n">
        <v>25740193.53</v>
      </c>
      <c r="R2195" t="inlineStr">
        <is>
          <t>Crude</t>
        </is>
      </c>
      <c r="S2195" t="inlineStr">
        <is>
          <t>Yes</t>
        </is>
      </c>
      <c r="T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SA102187</t>
        </is>
      </c>
      <c r="B2196" s="68" t="n">
        <v>45976</v>
      </c>
      <c r="C2196" s="69" t="n">
        <v>2025</v>
      </c>
      <c r="D2196" t="inlineStr">
        <is>
          <t>Nov</t>
        </is>
      </c>
      <c r="E2196" t="inlineStr">
        <is>
          <t>Europe</t>
        </is>
      </c>
      <c r="F2196" t="inlineStr">
        <is>
          <t>Netherlands</t>
        </is>
      </c>
      <c r="G2196" t="inlineStr">
        <is>
          <t>Arab Light</t>
        </is>
      </c>
      <c r="H2196" t="inlineStr">
        <is>
          <t>Term contract</t>
        </is>
      </c>
      <c r="I2196" t="inlineStr">
        <is>
          <t>Refiner</t>
        </is>
      </c>
      <c r="J2196" t="inlineStr">
        <is>
          <t>Lucas Martin</t>
        </is>
      </c>
      <c r="K2196" s="70" t="n">
        <v>393800</v>
      </c>
      <c r="L2196" s="71" t="n">
        <v>80.38</v>
      </c>
      <c r="M2196" s="71" t="n">
        <v>31653644</v>
      </c>
      <c r="N2196" s="71" t="n">
        <v>316536.44</v>
      </c>
      <c r="O2196" s="71" t="n">
        <v>31337107.56</v>
      </c>
      <c r="P2196" s="71" t="n">
        <v>6981800.87</v>
      </c>
      <c r="Q2196" s="71" t="n">
        <v>24355306.69</v>
      </c>
      <c r="R2196" t="inlineStr">
        <is>
          <t>Crude</t>
        </is>
      </c>
      <c r="S2196" t="inlineStr">
        <is>
          <t>Yes</t>
        </is>
      </c>
      <c r="T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SA102188</t>
        </is>
      </c>
      <c r="B2197" s="68" t="n">
        <v>45976</v>
      </c>
      <c r="C2197" s="69" t="n">
        <v>2025</v>
      </c>
      <c r="D2197" t="inlineStr">
        <is>
          <t>Nov</t>
        </is>
      </c>
      <c r="E2197" t="inlineStr">
        <is>
          <t>Europe</t>
        </is>
      </c>
      <c r="F2197" t="inlineStr">
        <is>
          <t>Netherlands</t>
        </is>
      </c>
      <c r="G2197" t="inlineStr">
        <is>
          <t>Arab Light</t>
        </is>
      </c>
      <c r="H2197" t="inlineStr">
        <is>
          <t>Term contract</t>
        </is>
      </c>
      <c r="I2197" t="inlineStr">
        <is>
          <t>Refiner</t>
        </is>
      </c>
      <c r="J2197" t="inlineStr">
        <is>
          <t>Sara Rossi</t>
        </is>
      </c>
      <c r="K2197" s="70" t="n">
        <v>652300</v>
      </c>
      <c r="L2197" s="71" t="n">
        <v>78.56999999999999</v>
      </c>
      <c r="M2197" s="71" t="n">
        <v>51251211</v>
      </c>
      <c r="N2197" s="71" t="n">
        <v>512512.11</v>
      </c>
      <c r="O2197" s="71" t="n">
        <v>50738698.89</v>
      </c>
      <c r="P2197" s="71" t="n">
        <v>11911591.86</v>
      </c>
      <c r="Q2197" s="71" t="n">
        <v>38827107.03</v>
      </c>
      <c r="R2197" t="inlineStr">
        <is>
          <t>Crude</t>
        </is>
      </c>
      <c r="S2197" t="inlineStr">
        <is>
          <t>Yes</t>
        </is>
      </c>
      <c r="T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SA102189</t>
        </is>
      </c>
      <c r="B2198" s="68" t="n">
        <v>45976</v>
      </c>
      <c r="C2198" s="69" t="n">
        <v>2025</v>
      </c>
      <c r="D2198" t="inlineStr">
        <is>
          <t>Nov</t>
        </is>
      </c>
      <c r="E2198" t="inlineStr">
        <is>
          <t>Asia</t>
        </is>
      </c>
      <c r="F2198" t="inlineStr">
        <is>
          <t>Japan</t>
        </is>
      </c>
      <c r="G2198" t="inlineStr">
        <is>
          <t>Arab Extra Light</t>
        </is>
      </c>
      <c r="H2198" t="inlineStr">
        <is>
          <t>Term contract</t>
        </is>
      </c>
      <c r="I2198" t="inlineStr">
        <is>
          <t>Refiner</t>
        </is>
      </c>
      <c r="J2198" t="inlineStr">
        <is>
          <t>Ruhi Shaikh</t>
        </is>
      </c>
      <c r="K2198" s="70" t="n">
        <v>2194500</v>
      </c>
      <c r="L2198" s="71" t="n">
        <v>79.77</v>
      </c>
      <c r="M2198" s="71" t="n">
        <v>175055265</v>
      </c>
      <c r="N2198" s="71" t="n">
        <v>0</v>
      </c>
      <c r="O2198" s="71" t="n">
        <v>175055265</v>
      </c>
      <c r="P2198" s="71" t="n">
        <v>41179458.64</v>
      </c>
      <c r="Q2198" s="71" t="n">
        <v>133875806.36</v>
      </c>
      <c r="R2198" t="inlineStr">
        <is>
          <t>Crude</t>
        </is>
      </c>
      <c r="S2198" t="inlineStr">
        <is>
          <t>Yes</t>
        </is>
      </c>
      <c r="T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SA102190</t>
        </is>
      </c>
      <c r="B2199" s="68" t="n">
        <v>45977</v>
      </c>
      <c r="C2199" s="69" t="n">
        <v>2025</v>
      </c>
      <c r="D2199" t="inlineStr">
        <is>
          <t>Nov</t>
        </is>
      </c>
      <c r="E2199" t="inlineStr">
        <is>
          <t>Asia</t>
        </is>
      </c>
      <c r="F2199" t="inlineStr">
        <is>
          <t>Japan</t>
        </is>
      </c>
      <c r="G2199" t="inlineStr">
        <is>
          <t>Arab Light</t>
        </is>
      </c>
      <c r="H2199" t="inlineStr">
        <is>
          <t>Term contract</t>
        </is>
      </c>
      <c r="I2199" t="inlineStr">
        <is>
          <t>Refiner</t>
        </is>
      </c>
      <c r="J2199" t="inlineStr">
        <is>
          <t>Kofi Mensah</t>
        </is>
      </c>
      <c r="K2199" s="70" t="n">
        <v>1837000</v>
      </c>
      <c r="L2199" s="71" t="n">
        <v>76.90000000000001</v>
      </c>
      <c r="M2199" s="71" t="n">
        <v>141265300</v>
      </c>
      <c r="N2199" s="71" t="n">
        <v>1412653</v>
      </c>
      <c r="O2199" s="71" t="n">
        <v>139852647</v>
      </c>
      <c r="P2199" s="71" t="n">
        <v>33167837.27</v>
      </c>
      <c r="Q2199" s="71" t="n">
        <v>106684809.73</v>
      </c>
      <c r="R2199" t="inlineStr">
        <is>
          <t>Crude</t>
        </is>
      </c>
      <c r="S2199" t="inlineStr">
        <is>
          <t>Yes</t>
        </is>
      </c>
      <c r="T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SA102191</t>
        </is>
      </c>
      <c r="B2200" s="68" t="n">
        <v>45977</v>
      </c>
      <c r="C2200" s="69" t="n">
        <v>2025</v>
      </c>
      <c r="D2200" t="inlineStr">
        <is>
          <t>Nov</t>
        </is>
      </c>
      <c r="E2200" t="inlineStr">
        <is>
          <t>Asia</t>
        </is>
      </c>
      <c r="F2200" t="inlineStr">
        <is>
          <t>South Korea</t>
        </is>
      </c>
      <c r="G2200" t="inlineStr">
        <is>
          <t>Jet fuel</t>
        </is>
      </c>
      <c r="H2200" t="inlineStr">
        <is>
          <t>Term contract</t>
        </is>
      </c>
      <c r="I2200" t="inlineStr">
        <is>
          <t>Refiner</t>
        </is>
      </c>
      <c r="J2200" t="inlineStr">
        <is>
          <t>Arjun Mehta</t>
        </is>
      </c>
      <c r="K2200" s="70" t="n">
        <v>576400</v>
      </c>
      <c r="L2200" s="71" t="n">
        <v>109.67</v>
      </c>
      <c r="M2200" s="71" t="n">
        <v>63213788</v>
      </c>
      <c r="N2200" s="71" t="n">
        <v>632137.88</v>
      </c>
      <c r="O2200" s="71" t="n">
        <v>62581650.12</v>
      </c>
      <c r="P2200" s="71" t="n">
        <v>40948387.16</v>
      </c>
      <c r="Q2200" s="71" t="n">
        <v>21633262.96</v>
      </c>
      <c r="R2200" t="inlineStr">
        <is>
          <t>Refined</t>
        </is>
      </c>
      <c r="S2200" t="inlineStr">
        <is>
          <t>Yes</t>
        </is>
      </c>
      <c r="T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SA102192</t>
        </is>
      </c>
      <c r="B2201" s="68" t="n">
        <v>45977</v>
      </c>
      <c r="C2201" s="69" t="n">
        <v>2025</v>
      </c>
      <c r="D2201" t="inlineStr">
        <is>
          <t>Nov</t>
        </is>
      </c>
      <c r="E2201" t="inlineStr">
        <is>
          <t>North America</t>
        </is>
      </c>
      <c r="F2201" t="inlineStr">
        <is>
          <t>USA</t>
        </is>
      </c>
      <c r="G2201" t="inlineStr">
        <is>
          <t>Jet fuel</t>
        </is>
      </c>
      <c r="H2201" t="inlineStr">
        <is>
          <t>Term contract</t>
        </is>
      </c>
      <c r="I2201" t="inlineStr">
        <is>
          <t>National oil company</t>
        </is>
      </c>
      <c r="J2201" t="inlineStr">
        <is>
          <t>Kofi Mensah</t>
        </is>
      </c>
      <c r="K2201" s="70" t="n">
        <v>162800</v>
      </c>
      <c r="L2201" s="71" t="n">
        <v>97.16</v>
      </c>
      <c r="M2201" s="71" t="n">
        <v>15817648</v>
      </c>
      <c r="N2201" s="71" t="n">
        <v>0</v>
      </c>
      <c r="O2201" s="71" t="n">
        <v>15817648</v>
      </c>
      <c r="P2201" s="71" t="n">
        <v>12073751.98</v>
      </c>
      <c r="Q2201" s="71" t="n">
        <v>3743896.02</v>
      </c>
      <c r="R2201" t="inlineStr">
        <is>
          <t>Refined</t>
        </is>
      </c>
      <c r="S2201" t="inlineStr">
        <is>
          <t>Yes</t>
        </is>
      </c>
      <c r="T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SA102193</t>
        </is>
      </c>
      <c r="B2202" s="68" t="n">
        <v>45977</v>
      </c>
      <c r="C2202" s="69" t="n">
        <v>2025</v>
      </c>
      <c r="D2202" t="inlineStr">
        <is>
          <t>Nov</t>
        </is>
      </c>
      <c r="E2202" t="inlineStr">
        <is>
          <t>Middle East</t>
        </is>
      </c>
      <c r="F2202" t="inlineStr">
        <is>
          <t>Bahrain</t>
        </is>
      </c>
      <c r="G2202" t="inlineStr">
        <is>
          <t>Gasoline</t>
        </is>
      </c>
      <c r="H2202" t="inlineStr">
        <is>
          <t>Term contract</t>
        </is>
      </c>
      <c r="I2202" t="inlineStr">
        <is>
          <t>National oil company</t>
        </is>
      </c>
      <c r="J2202" t="inlineStr">
        <is>
          <t>Olivia Brown</t>
        </is>
      </c>
      <c r="K2202" s="70" t="n">
        <v>359700</v>
      </c>
      <c r="L2202" s="71" t="n">
        <v>86.65000000000001</v>
      </c>
      <c r="M2202" s="71" t="n">
        <v>31168005</v>
      </c>
      <c r="N2202" s="71" t="n">
        <v>311680.05</v>
      </c>
      <c r="O2202" s="71" t="n">
        <v>30856324.95</v>
      </c>
      <c r="P2202" s="71" t="n">
        <v>24671205.62</v>
      </c>
      <c r="Q2202" s="71" t="n">
        <v>6185119.33</v>
      </c>
      <c r="R2202" t="inlineStr">
        <is>
          <t>Refined</t>
        </is>
      </c>
      <c r="S2202" t="inlineStr">
        <is>
          <t>Yes</t>
        </is>
      </c>
      <c r="T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SA102194</t>
        </is>
      </c>
      <c r="B2203" s="68" t="n">
        <v>45977</v>
      </c>
      <c r="C2203" s="69" t="n">
        <v>2025</v>
      </c>
      <c r="D2203" t="inlineStr">
        <is>
          <t>Nov</t>
        </is>
      </c>
      <c r="E2203" t="inlineStr">
        <is>
          <t>Asia</t>
        </is>
      </c>
      <c r="F2203" t="inlineStr">
        <is>
          <t>Japan</t>
        </is>
      </c>
      <c r="G2203" t="inlineStr">
        <is>
          <t>Arab Medium</t>
        </is>
      </c>
      <c r="H2203" t="inlineStr">
        <is>
          <t>Spot</t>
        </is>
      </c>
      <c r="I2203" t="inlineStr">
        <is>
          <t>Trader</t>
        </is>
      </c>
      <c r="J2203" t="inlineStr">
        <is>
          <t>Arjun Mehta</t>
        </is>
      </c>
      <c r="K2203" s="70" t="n">
        <v>1009800</v>
      </c>
      <c r="L2203" s="71" t="n">
        <v>82.09999999999999</v>
      </c>
      <c r="M2203" s="71" t="n">
        <v>82904580</v>
      </c>
      <c r="N2203" s="71" t="n">
        <v>1658091.6</v>
      </c>
      <c r="O2203" s="71" t="n">
        <v>81246488.40000001</v>
      </c>
      <c r="P2203" s="71" t="n">
        <v>18110773.93</v>
      </c>
      <c r="Q2203" s="71" t="n">
        <v>63135714.47</v>
      </c>
      <c r="R2203" t="inlineStr">
        <is>
          <t>Crude</t>
        </is>
      </c>
      <c r="S2203" t="inlineStr">
        <is>
          <t>Yes</t>
        </is>
      </c>
      <c r="T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SA102195</t>
        </is>
      </c>
      <c r="B2204" s="68" t="n">
        <v>45977</v>
      </c>
      <c r="C2204" s="69" t="n">
        <v>2025</v>
      </c>
      <c r="D2204" t="inlineStr">
        <is>
          <t>Nov</t>
        </is>
      </c>
      <c r="E2204" t="inlineStr">
        <is>
          <t>Asia</t>
        </is>
      </c>
      <c r="F2204" t="inlineStr">
        <is>
          <t>India</t>
        </is>
      </c>
      <c r="G2204" t="inlineStr">
        <is>
          <t>Arab Light</t>
        </is>
      </c>
      <c r="H2204" t="inlineStr">
        <is>
          <t>Term contract</t>
        </is>
      </c>
      <c r="I2204" t="inlineStr">
        <is>
          <t>Trader</t>
        </is>
      </c>
      <c r="J2204" t="inlineStr">
        <is>
          <t>Fatima Al-Saud</t>
        </is>
      </c>
      <c r="K2204" s="70" t="n">
        <v>766700</v>
      </c>
      <c r="L2204" s="71" t="n">
        <v>79.69</v>
      </c>
      <c r="M2204" s="71" t="n">
        <v>61098323</v>
      </c>
      <c r="N2204" s="71" t="n">
        <v>0</v>
      </c>
      <c r="O2204" s="71" t="n">
        <v>61098323</v>
      </c>
      <c r="P2204" s="71" t="n">
        <v>13650936.15</v>
      </c>
      <c r="Q2204" s="71" t="n">
        <v>47447386.85</v>
      </c>
      <c r="R2204" t="inlineStr">
        <is>
          <t>Crude</t>
        </is>
      </c>
      <c r="S2204" t="inlineStr">
        <is>
          <t>Yes</t>
        </is>
      </c>
      <c r="T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SA102196</t>
        </is>
      </c>
      <c r="B2205" s="68" t="n">
        <v>45978</v>
      </c>
      <c r="C2205" s="69" t="n">
        <v>2025</v>
      </c>
      <c r="D2205" t="inlineStr">
        <is>
          <t>Nov</t>
        </is>
      </c>
      <c r="E2205" t="inlineStr">
        <is>
          <t>Asia</t>
        </is>
      </c>
      <c r="F2205" t="inlineStr">
        <is>
          <t>India</t>
        </is>
      </c>
      <c r="G2205" t="inlineStr">
        <is>
          <t>Arab Light</t>
        </is>
      </c>
      <c r="H2205" t="inlineStr">
        <is>
          <t>Term contract</t>
        </is>
      </c>
      <c r="I2205" t="inlineStr">
        <is>
          <t>Refiner</t>
        </is>
      </c>
      <c r="J2205" t="inlineStr">
        <is>
          <t>Shraddha Kulkarni</t>
        </is>
      </c>
      <c r="K2205" s="70" t="n">
        <v>980100</v>
      </c>
      <c r="L2205" s="71" t="n">
        <v>84.08</v>
      </c>
      <c r="M2205" s="71" t="n">
        <v>82406808</v>
      </c>
      <c r="N2205" s="71" t="n">
        <v>0</v>
      </c>
      <c r="O2205" s="71" t="n">
        <v>82406808</v>
      </c>
      <c r="P2205" s="71" t="n">
        <v>17330793.92</v>
      </c>
      <c r="Q2205" s="71" t="n">
        <v>65076014.08</v>
      </c>
      <c r="R2205" t="inlineStr">
        <is>
          <t>Crude</t>
        </is>
      </c>
      <c r="S2205" t="inlineStr">
        <is>
          <t>Yes</t>
        </is>
      </c>
      <c r="T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SA102197</t>
        </is>
      </c>
      <c r="B2206" s="68" t="n">
        <v>45978</v>
      </c>
      <c r="C2206" s="69" t="n">
        <v>2025</v>
      </c>
      <c r="D2206" t="inlineStr">
        <is>
          <t>Nov</t>
        </is>
      </c>
      <c r="E2206" t="inlineStr">
        <is>
          <t>Asia</t>
        </is>
      </c>
      <c r="F2206" t="inlineStr">
        <is>
          <t>India</t>
        </is>
      </c>
      <c r="G2206" t="inlineStr">
        <is>
          <t>Diesel</t>
        </is>
      </c>
      <c r="H2206" t="inlineStr">
        <is>
          <t>Term contract</t>
        </is>
      </c>
      <c r="I2206" t="inlineStr">
        <is>
          <t>National oil company</t>
        </is>
      </c>
      <c r="J2206" t="inlineStr">
        <is>
          <t>Ana Costa</t>
        </is>
      </c>
      <c r="K2206" s="70" t="n">
        <v>272800</v>
      </c>
      <c r="L2206" s="71" t="n">
        <v>104.23</v>
      </c>
      <c r="M2206" s="71" t="n">
        <v>28433944</v>
      </c>
      <c r="N2206" s="71" t="n">
        <v>0</v>
      </c>
      <c r="O2206" s="71" t="n">
        <v>28433944</v>
      </c>
      <c r="P2206" s="71" t="n">
        <v>19273201.94</v>
      </c>
      <c r="Q2206" s="71" t="n">
        <v>9160742.060000001</v>
      </c>
      <c r="R2206" t="inlineStr">
        <is>
          <t>Refined</t>
        </is>
      </c>
      <c r="S2206" t="inlineStr">
        <is>
          <t>Yes</t>
        </is>
      </c>
      <c r="T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SA102198</t>
        </is>
      </c>
      <c r="B2207" s="68" t="n">
        <v>45978</v>
      </c>
      <c r="C2207" s="69" t="n">
        <v>2025</v>
      </c>
      <c r="D2207" t="inlineStr">
        <is>
          <t>Nov</t>
        </is>
      </c>
      <c r="E2207" t="inlineStr">
        <is>
          <t>Asia</t>
        </is>
      </c>
      <c r="F2207" t="inlineStr">
        <is>
          <t>South Korea</t>
        </is>
      </c>
      <c r="G2207" t="inlineStr">
        <is>
          <t>Arab Light</t>
        </is>
      </c>
      <c r="H2207" t="inlineStr">
        <is>
          <t>Term contract</t>
        </is>
      </c>
      <c r="I2207" t="inlineStr">
        <is>
          <t>Refiner</t>
        </is>
      </c>
      <c r="J2207" t="inlineStr">
        <is>
          <t>Liam O'Brien</t>
        </is>
      </c>
      <c r="K2207" s="70" t="n">
        <v>1267200</v>
      </c>
      <c r="L2207" s="71" t="n">
        <v>79.73</v>
      </c>
      <c r="M2207" s="71" t="n">
        <v>101033856</v>
      </c>
      <c r="N2207" s="71" t="n">
        <v>0</v>
      </c>
      <c r="O2207" s="71" t="n">
        <v>101033856</v>
      </c>
      <c r="P2207" s="71" t="n">
        <v>22704574.22</v>
      </c>
      <c r="Q2207" s="71" t="n">
        <v>78329281.78</v>
      </c>
      <c r="R2207" t="inlineStr">
        <is>
          <t>Crude</t>
        </is>
      </c>
      <c r="S2207" t="inlineStr">
        <is>
          <t>Yes</t>
        </is>
      </c>
      <c r="T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SA102199</t>
        </is>
      </c>
      <c r="B2208" s="68" t="n">
        <v>45978</v>
      </c>
      <c r="C2208" s="69" t="n">
        <v>2025</v>
      </c>
      <c r="D2208" t="inlineStr">
        <is>
          <t>Nov</t>
        </is>
      </c>
      <c r="E2208" t="inlineStr">
        <is>
          <t>Middle East</t>
        </is>
      </c>
      <c r="F2208" t="inlineStr">
        <is>
          <t>Saudi Arabia</t>
        </is>
      </c>
      <c r="G2208" t="inlineStr">
        <is>
          <t>Arab Medium</t>
        </is>
      </c>
      <c r="H2208" t="inlineStr">
        <is>
          <t>Domestic</t>
        </is>
      </c>
      <c r="I2208" t="inlineStr">
        <is>
          <t>Refiner</t>
        </is>
      </c>
      <c r="J2208" t="inlineStr">
        <is>
          <t>Yuki Sato</t>
        </is>
      </c>
      <c r="K2208" s="70" t="n">
        <v>1640100</v>
      </c>
      <c r="L2208" s="71" t="n">
        <v>86.88</v>
      </c>
      <c r="M2208" s="71" t="n">
        <v>142491888</v>
      </c>
      <c r="N2208" s="71" t="n">
        <v>0</v>
      </c>
      <c r="O2208" s="71" t="n">
        <v>142491888</v>
      </c>
      <c r="P2208" s="71" t="n">
        <v>29933680.39</v>
      </c>
      <c r="Q2208" s="71" t="n">
        <v>112558207.61</v>
      </c>
      <c r="R2208" t="inlineStr">
        <is>
          <t>Crude</t>
        </is>
      </c>
      <c r="S2208" t="inlineStr">
        <is>
          <t>No</t>
        </is>
      </c>
      <c r="T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SA102200</t>
        </is>
      </c>
      <c r="B2209" s="68" t="n">
        <v>45978</v>
      </c>
      <c r="C2209" s="69" t="n">
        <v>2025</v>
      </c>
      <c r="D2209" t="inlineStr">
        <is>
          <t>Nov</t>
        </is>
      </c>
      <c r="E2209" t="inlineStr">
        <is>
          <t>Middle East</t>
        </is>
      </c>
      <c r="F2209" t="inlineStr">
        <is>
          <t>Saudi Arabia</t>
        </is>
      </c>
      <c r="G2209" t="inlineStr">
        <is>
          <t>Arab Medium</t>
        </is>
      </c>
      <c r="H2209" t="inlineStr">
        <is>
          <t>Domestic</t>
        </is>
      </c>
      <c r="I2209" t="inlineStr">
        <is>
          <t>Refiner</t>
        </is>
      </c>
      <c r="J2209" t="inlineStr">
        <is>
          <t>Ravindra Patil</t>
        </is>
      </c>
      <c r="K2209" s="70" t="n">
        <v>468600</v>
      </c>
      <c r="L2209" s="71" t="n">
        <v>73.2</v>
      </c>
      <c r="M2209" s="71" t="n">
        <v>34301520</v>
      </c>
      <c r="N2209" s="71" t="n">
        <v>343015.2</v>
      </c>
      <c r="O2209" s="71" t="n">
        <v>33958504.8</v>
      </c>
      <c r="P2209" s="71" t="n">
        <v>7950696.91</v>
      </c>
      <c r="Q2209" s="71" t="n">
        <v>26007807.89</v>
      </c>
      <c r="R2209" t="inlineStr">
        <is>
          <t>Crude</t>
        </is>
      </c>
      <c r="S2209" t="inlineStr">
        <is>
          <t>No</t>
        </is>
      </c>
      <c r="T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SA102201</t>
        </is>
      </c>
      <c r="B2210" s="68" t="n">
        <v>45978</v>
      </c>
      <c r="C2210" s="69" t="n">
        <v>2025</v>
      </c>
      <c r="D2210" t="inlineStr">
        <is>
          <t>Nov</t>
        </is>
      </c>
      <c r="E2210" t="inlineStr">
        <is>
          <t>Asia</t>
        </is>
      </c>
      <c r="F2210" t="inlineStr">
        <is>
          <t>India</t>
        </is>
      </c>
      <c r="G2210" t="inlineStr">
        <is>
          <t>Gasoline</t>
        </is>
      </c>
      <c r="H2210" t="inlineStr">
        <is>
          <t>Term contract</t>
        </is>
      </c>
      <c r="I2210" t="inlineStr">
        <is>
          <t>National oil company</t>
        </is>
      </c>
      <c r="J2210" t="inlineStr">
        <is>
          <t>Mei Lin</t>
        </is>
      </c>
      <c r="K2210" s="70" t="n">
        <v>107800</v>
      </c>
      <c r="L2210" s="71" t="n">
        <v>102.98</v>
      </c>
      <c r="M2210" s="71" t="n">
        <v>11101244</v>
      </c>
      <c r="N2210" s="71" t="n">
        <v>222024.88</v>
      </c>
      <c r="O2210" s="71" t="n">
        <v>10879219.12</v>
      </c>
      <c r="P2210" s="71" t="n">
        <v>7352801.42</v>
      </c>
      <c r="Q2210" s="71" t="n">
        <v>3526417.7</v>
      </c>
      <c r="R2210" t="inlineStr">
        <is>
          <t>Refined</t>
        </is>
      </c>
      <c r="S2210" t="inlineStr">
        <is>
          <t>Yes</t>
        </is>
      </c>
      <c r="T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SA102202</t>
        </is>
      </c>
      <c r="B2211" s="68" t="n">
        <v>45978</v>
      </c>
      <c r="C2211" s="69" t="n">
        <v>2025</v>
      </c>
      <c r="D2211" t="inlineStr">
        <is>
          <t>Nov</t>
        </is>
      </c>
      <c r="E2211" t="inlineStr">
        <is>
          <t>Asia</t>
        </is>
      </c>
      <c r="F2211" t="inlineStr">
        <is>
          <t>India</t>
        </is>
      </c>
      <c r="G2211" t="inlineStr">
        <is>
          <t>Gasoline</t>
        </is>
      </c>
      <c r="H2211" t="inlineStr">
        <is>
          <t>Term contract</t>
        </is>
      </c>
      <c r="I2211" t="inlineStr">
        <is>
          <t>National oil company</t>
        </is>
      </c>
      <c r="J2211" t="inlineStr">
        <is>
          <t>Noah Smith</t>
        </is>
      </c>
      <c r="K2211" s="70" t="n">
        <v>355300</v>
      </c>
      <c r="L2211" s="71" t="n">
        <v>96.68000000000001</v>
      </c>
      <c r="M2211" s="71" t="n">
        <v>34350404</v>
      </c>
      <c r="N2211" s="71" t="n">
        <v>0</v>
      </c>
      <c r="O2211" s="71" t="n">
        <v>34350404</v>
      </c>
      <c r="P2211" s="71" t="n">
        <v>24028753.17</v>
      </c>
      <c r="Q2211" s="71" t="n">
        <v>10321650.83</v>
      </c>
      <c r="R2211" t="inlineStr">
        <is>
          <t>Refined</t>
        </is>
      </c>
      <c r="S2211" t="inlineStr">
        <is>
          <t>Yes</t>
        </is>
      </c>
      <c r="T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SA102203</t>
        </is>
      </c>
      <c r="B2212" s="68" t="n">
        <v>45978</v>
      </c>
      <c r="C2212" s="69" t="n">
        <v>2025</v>
      </c>
      <c r="D2212" t="inlineStr">
        <is>
          <t>Nov</t>
        </is>
      </c>
      <c r="E2212" t="inlineStr">
        <is>
          <t>Middle East</t>
        </is>
      </c>
      <c r="F2212" t="inlineStr">
        <is>
          <t>Bahrain</t>
        </is>
      </c>
      <c r="G2212" t="inlineStr">
        <is>
          <t>Arab Light</t>
        </is>
      </c>
      <c r="H2212" t="inlineStr">
        <is>
          <t>Term contract</t>
        </is>
      </c>
      <c r="I2212" t="inlineStr">
        <is>
          <t>Refiner</t>
        </is>
      </c>
      <c r="J2212" t="inlineStr">
        <is>
          <t>Ana Costa</t>
        </is>
      </c>
      <c r="K2212" s="70" t="n">
        <v>590700</v>
      </c>
      <c r="L2212" s="71" t="n">
        <v>77.34</v>
      </c>
      <c r="M2212" s="71" t="n">
        <v>45684738</v>
      </c>
      <c r="N2212" s="71" t="n">
        <v>913694.76</v>
      </c>
      <c r="O2212" s="71" t="n">
        <v>44771043.24</v>
      </c>
      <c r="P2212" s="71" t="n">
        <v>11066990.44</v>
      </c>
      <c r="Q2212" s="71" t="n">
        <v>33704052.8</v>
      </c>
      <c r="R2212" t="inlineStr">
        <is>
          <t>Crude</t>
        </is>
      </c>
      <c r="S2212" t="inlineStr">
        <is>
          <t>Yes</t>
        </is>
      </c>
      <c r="T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SA102204</t>
        </is>
      </c>
      <c r="B2213" s="68" t="n">
        <v>45978</v>
      </c>
      <c r="C2213" s="69" t="n">
        <v>2025</v>
      </c>
      <c r="D2213" t="inlineStr">
        <is>
          <t>Nov</t>
        </is>
      </c>
      <c r="E2213" t="inlineStr">
        <is>
          <t>Europe</t>
        </is>
      </c>
      <c r="F2213" t="inlineStr">
        <is>
          <t>France</t>
        </is>
      </c>
      <c r="G2213" t="inlineStr">
        <is>
          <t>Arab Light</t>
        </is>
      </c>
      <c r="H2213" t="inlineStr">
        <is>
          <t>Spot</t>
        </is>
      </c>
      <c r="I2213" t="inlineStr">
        <is>
          <t>National oil company</t>
        </is>
      </c>
      <c r="J2213" t="inlineStr">
        <is>
          <t>Mei Lin</t>
        </is>
      </c>
      <c r="K2213" s="70" t="n">
        <v>1758900</v>
      </c>
      <c r="L2213" s="71" t="n">
        <v>88.44</v>
      </c>
      <c r="M2213" s="71" t="n">
        <v>155557116</v>
      </c>
      <c r="N2213" s="71" t="n">
        <v>0</v>
      </c>
      <c r="O2213" s="71" t="n">
        <v>155557116</v>
      </c>
      <c r="P2213" s="71" t="n">
        <v>32271634.28</v>
      </c>
      <c r="Q2213" s="71" t="n">
        <v>123285481.72</v>
      </c>
      <c r="R2213" t="inlineStr">
        <is>
          <t>Crude</t>
        </is>
      </c>
      <c r="S2213" t="inlineStr">
        <is>
          <t>Yes</t>
        </is>
      </c>
      <c r="T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SA102205</t>
        </is>
      </c>
      <c r="B2214" s="68" t="n">
        <v>45978</v>
      </c>
      <c r="C2214" s="69" t="n">
        <v>2025</v>
      </c>
      <c r="D2214" t="inlineStr">
        <is>
          <t>Nov</t>
        </is>
      </c>
      <c r="E2214" t="inlineStr">
        <is>
          <t>Middle East</t>
        </is>
      </c>
      <c r="F2214" t="inlineStr">
        <is>
          <t>UAE</t>
        </is>
      </c>
      <c r="G2214" t="inlineStr">
        <is>
          <t>Arab Heavy</t>
        </is>
      </c>
      <c r="H2214" t="inlineStr">
        <is>
          <t>Term contract</t>
        </is>
      </c>
      <c r="I2214" t="inlineStr">
        <is>
          <t>Refiner</t>
        </is>
      </c>
      <c r="J2214" t="inlineStr">
        <is>
          <t>Kofi Mensah</t>
        </is>
      </c>
      <c r="K2214" s="70" t="n">
        <v>1519100</v>
      </c>
      <c r="L2214" s="71" t="n">
        <v>81.04000000000001</v>
      </c>
      <c r="M2214" s="71" t="n">
        <v>123107864</v>
      </c>
      <c r="N2214" s="71" t="n">
        <v>1231078.64</v>
      </c>
      <c r="O2214" s="71" t="n">
        <v>121876785.36</v>
      </c>
      <c r="P2214" s="71" t="n">
        <v>26123943.44</v>
      </c>
      <c r="Q2214" s="71" t="n">
        <v>95752841.92</v>
      </c>
      <c r="R2214" t="inlineStr">
        <is>
          <t>Crude</t>
        </is>
      </c>
      <c r="S2214" t="inlineStr">
        <is>
          <t>Yes</t>
        </is>
      </c>
      <c r="T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SA102206</t>
        </is>
      </c>
      <c r="B2215" s="68" t="n">
        <v>45978</v>
      </c>
      <c r="C2215" s="69" t="n">
        <v>2025</v>
      </c>
      <c r="D2215" t="inlineStr">
        <is>
          <t>Nov</t>
        </is>
      </c>
      <c r="E2215" t="inlineStr">
        <is>
          <t>North America</t>
        </is>
      </c>
      <c r="F2215" t="inlineStr">
        <is>
          <t>USA</t>
        </is>
      </c>
      <c r="G2215" t="inlineStr">
        <is>
          <t>Arab Light</t>
        </is>
      </c>
      <c r="H2215" t="inlineStr">
        <is>
          <t>Term contract</t>
        </is>
      </c>
      <c r="I2215" t="inlineStr">
        <is>
          <t>Refiner</t>
        </is>
      </c>
      <c r="J2215" t="inlineStr">
        <is>
          <t>Noah Smith</t>
        </is>
      </c>
      <c r="K2215" s="70" t="n">
        <v>686400</v>
      </c>
      <c r="L2215" s="71" t="n">
        <v>78.53</v>
      </c>
      <c r="M2215" s="71" t="n">
        <v>53902992</v>
      </c>
      <c r="N2215" s="71" t="n">
        <v>539029.92</v>
      </c>
      <c r="O2215" s="71" t="n">
        <v>53363962.08</v>
      </c>
      <c r="P2215" s="71" t="n">
        <v>12646512.12</v>
      </c>
      <c r="Q2215" s="71" t="n">
        <v>40717449.96</v>
      </c>
      <c r="R2215" t="inlineStr">
        <is>
          <t>Crude</t>
        </is>
      </c>
      <c r="S2215" t="inlineStr">
        <is>
          <t>Yes</t>
        </is>
      </c>
      <c r="T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SA102207</t>
        </is>
      </c>
      <c r="B2216" s="68" t="n">
        <v>45979</v>
      </c>
      <c r="C2216" s="69" t="n">
        <v>2025</v>
      </c>
      <c r="D2216" t="inlineStr">
        <is>
          <t>Nov</t>
        </is>
      </c>
      <c r="E2216" t="inlineStr">
        <is>
          <t>Middle East</t>
        </is>
      </c>
      <c r="F2216" t="inlineStr">
        <is>
          <t>Bahrain</t>
        </is>
      </c>
      <c r="G2216" t="inlineStr">
        <is>
          <t>Gasoline</t>
        </is>
      </c>
      <c r="H2216" t="inlineStr">
        <is>
          <t>Term contract</t>
        </is>
      </c>
      <c r="I2216" t="inlineStr">
        <is>
          <t>Trader</t>
        </is>
      </c>
      <c r="J2216" t="inlineStr">
        <is>
          <t>Emma Clarke</t>
        </is>
      </c>
      <c r="K2216" s="70" t="n">
        <v>206800</v>
      </c>
      <c r="L2216" s="71" t="n">
        <v>102.55</v>
      </c>
      <c r="M2216" s="71" t="n">
        <v>21207340</v>
      </c>
      <c r="N2216" s="71" t="n">
        <v>424146.8</v>
      </c>
      <c r="O2216" s="71" t="n">
        <v>20783193.2</v>
      </c>
      <c r="P2216" s="71" t="n">
        <v>14287289.71</v>
      </c>
      <c r="Q2216" s="71" t="n">
        <v>6495903.49</v>
      </c>
      <c r="R2216" t="inlineStr">
        <is>
          <t>Refined</t>
        </is>
      </c>
      <c r="S2216" t="inlineStr">
        <is>
          <t>Yes</t>
        </is>
      </c>
      <c r="T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SA102208</t>
        </is>
      </c>
      <c r="B2217" s="68" t="n">
        <v>45979</v>
      </c>
      <c r="C2217" s="69" t="n">
        <v>2025</v>
      </c>
      <c r="D2217" t="inlineStr">
        <is>
          <t>Nov</t>
        </is>
      </c>
      <c r="E2217" t="inlineStr">
        <is>
          <t>Middle East</t>
        </is>
      </c>
      <c r="F2217" t="inlineStr">
        <is>
          <t>Saudi Arabia</t>
        </is>
      </c>
      <c r="G2217" t="inlineStr">
        <is>
          <t>Arab Light</t>
        </is>
      </c>
      <c r="H2217" t="inlineStr">
        <is>
          <t>Domestic</t>
        </is>
      </c>
      <c r="I2217" t="inlineStr">
        <is>
          <t>Refiner</t>
        </is>
      </c>
      <c r="J2217" t="inlineStr">
        <is>
          <t>Olivia Brown</t>
        </is>
      </c>
      <c r="K2217" s="70" t="n">
        <v>474100</v>
      </c>
      <c r="L2217" s="71" t="n">
        <v>82.81</v>
      </c>
      <c r="M2217" s="71" t="n">
        <v>39260221</v>
      </c>
      <c r="N2217" s="71" t="n">
        <v>785204.42</v>
      </c>
      <c r="O2217" s="71" t="n">
        <v>38475016.58</v>
      </c>
      <c r="P2217" s="71" t="n">
        <v>8416987.210000001</v>
      </c>
      <c r="Q2217" s="71" t="n">
        <v>30058029.37</v>
      </c>
      <c r="R2217" t="inlineStr">
        <is>
          <t>Crude</t>
        </is>
      </c>
      <c r="S2217" t="inlineStr">
        <is>
          <t>No</t>
        </is>
      </c>
      <c r="T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SA102209</t>
        </is>
      </c>
      <c r="B2218" s="68" t="n">
        <v>45979</v>
      </c>
      <c r="C2218" s="69" t="n">
        <v>2025</v>
      </c>
      <c r="D2218" t="inlineStr">
        <is>
          <t>Nov</t>
        </is>
      </c>
      <c r="E2218" t="inlineStr">
        <is>
          <t>Asia</t>
        </is>
      </c>
      <c r="F2218" t="inlineStr">
        <is>
          <t>India</t>
        </is>
      </c>
      <c r="G2218" t="inlineStr">
        <is>
          <t>Arab Heavy</t>
        </is>
      </c>
      <c r="H2218" t="inlineStr">
        <is>
          <t>Spot</t>
        </is>
      </c>
      <c r="I2218" t="inlineStr">
        <is>
          <t>National oil company</t>
        </is>
      </c>
      <c r="J2218" t="inlineStr">
        <is>
          <t>Priya Nair</t>
        </is>
      </c>
      <c r="K2218" s="70" t="n">
        <v>1923900</v>
      </c>
      <c r="L2218" s="71" t="n">
        <v>80.39</v>
      </c>
      <c r="M2218" s="71" t="n">
        <v>154662321</v>
      </c>
      <c r="N2218" s="71" t="n">
        <v>1546623.21</v>
      </c>
      <c r="O2218" s="71" t="n">
        <v>153115697.79</v>
      </c>
      <c r="P2218" s="71" t="n">
        <v>34141519.63</v>
      </c>
      <c r="Q2218" s="71" t="n">
        <v>118974178.16</v>
      </c>
      <c r="R2218" t="inlineStr">
        <is>
          <t>Crude</t>
        </is>
      </c>
      <c r="S2218" t="inlineStr">
        <is>
          <t>Yes</t>
        </is>
      </c>
      <c r="T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SA102210</t>
        </is>
      </c>
      <c r="B2219" s="68" t="n">
        <v>45979</v>
      </c>
      <c r="C2219" s="69" t="n">
        <v>2025</v>
      </c>
      <c r="D2219" t="inlineStr">
        <is>
          <t>Nov</t>
        </is>
      </c>
      <c r="E2219" t="inlineStr">
        <is>
          <t>Asia</t>
        </is>
      </c>
      <c r="F2219" t="inlineStr">
        <is>
          <t>China</t>
        </is>
      </c>
      <c r="G2219" t="inlineStr">
        <is>
          <t>Arab Medium</t>
        </is>
      </c>
      <c r="H2219" t="inlineStr">
        <is>
          <t>Term contract</t>
        </is>
      </c>
      <c r="I2219" t="inlineStr">
        <is>
          <t>National oil company</t>
        </is>
      </c>
      <c r="J2219" t="inlineStr">
        <is>
          <t>Noah Smith</t>
        </is>
      </c>
      <c r="K2219" s="70" t="n">
        <v>1908500</v>
      </c>
      <c r="L2219" s="71" t="n">
        <v>77.56</v>
      </c>
      <c r="M2219" s="71" t="n">
        <v>148023260</v>
      </c>
      <c r="N2219" s="71" t="n">
        <v>0</v>
      </c>
      <c r="O2219" s="71" t="n">
        <v>148023260</v>
      </c>
      <c r="P2219" s="71" t="n">
        <v>34335503.03</v>
      </c>
      <c r="Q2219" s="71" t="n">
        <v>113687756.97</v>
      </c>
      <c r="R2219" t="inlineStr">
        <is>
          <t>Crude</t>
        </is>
      </c>
      <c r="S2219" t="inlineStr">
        <is>
          <t>Yes</t>
        </is>
      </c>
      <c r="T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SA102211</t>
        </is>
      </c>
      <c r="B2220" s="68" t="n">
        <v>45979</v>
      </c>
      <c r="C2220" s="69" t="n">
        <v>2025</v>
      </c>
      <c r="D2220" t="inlineStr">
        <is>
          <t>Nov</t>
        </is>
      </c>
      <c r="E2220" t="inlineStr">
        <is>
          <t>Middle East</t>
        </is>
      </c>
      <c r="F2220" t="inlineStr">
        <is>
          <t>Saudi Arabia</t>
        </is>
      </c>
      <c r="G2220" t="inlineStr">
        <is>
          <t>Jet fuel</t>
        </is>
      </c>
      <c r="H2220" t="inlineStr">
        <is>
          <t>Domestic</t>
        </is>
      </c>
      <c r="I2220" t="inlineStr">
        <is>
          <t>Refiner</t>
        </is>
      </c>
      <c r="J2220" t="inlineStr">
        <is>
          <t>Wei Chen</t>
        </is>
      </c>
      <c r="K2220" s="70" t="n">
        <v>123200</v>
      </c>
      <c r="L2220" s="71" t="n">
        <v>102.43</v>
      </c>
      <c r="M2220" s="71" t="n">
        <v>12619376</v>
      </c>
      <c r="N2220" s="71" t="n">
        <v>0</v>
      </c>
      <c r="O2220" s="71" t="n">
        <v>12619376</v>
      </c>
      <c r="P2220" s="71" t="n">
        <v>9216868.939999999</v>
      </c>
      <c r="Q2220" s="71" t="n">
        <v>3402507.06</v>
      </c>
      <c r="R2220" t="inlineStr">
        <is>
          <t>Refined</t>
        </is>
      </c>
      <c r="S2220" t="inlineStr">
        <is>
          <t>No</t>
        </is>
      </c>
      <c r="T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SA102212</t>
        </is>
      </c>
      <c r="B2221" s="68" t="n">
        <v>45979</v>
      </c>
      <c r="C2221" s="69" t="n">
        <v>2025</v>
      </c>
      <c r="D2221" t="inlineStr">
        <is>
          <t>Nov</t>
        </is>
      </c>
      <c r="E2221" t="inlineStr">
        <is>
          <t>North America</t>
        </is>
      </c>
      <c r="F2221" t="inlineStr">
        <is>
          <t>USA</t>
        </is>
      </c>
      <c r="G2221" t="inlineStr">
        <is>
          <t>Arab Medium</t>
        </is>
      </c>
      <c r="H2221" t="inlineStr">
        <is>
          <t>Term contract</t>
        </is>
      </c>
      <c r="I2221" t="inlineStr">
        <is>
          <t>Refiner</t>
        </is>
      </c>
      <c r="J2221" t="inlineStr">
        <is>
          <t>Yuki Sato</t>
        </is>
      </c>
      <c r="K2221" s="70" t="n">
        <v>1096700</v>
      </c>
      <c r="L2221" s="71" t="n">
        <v>73.65000000000001</v>
      </c>
      <c r="M2221" s="71" t="n">
        <v>80771955</v>
      </c>
      <c r="N2221" s="71" t="n">
        <v>0</v>
      </c>
      <c r="O2221" s="71" t="n">
        <v>80771955</v>
      </c>
      <c r="P2221" s="71" t="n">
        <v>18797957.86</v>
      </c>
      <c r="Q2221" s="71" t="n">
        <v>61973997.14</v>
      </c>
      <c r="R2221" t="inlineStr">
        <is>
          <t>Crude</t>
        </is>
      </c>
      <c r="S2221" t="inlineStr">
        <is>
          <t>Yes</t>
        </is>
      </c>
      <c r="T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SA102213</t>
        </is>
      </c>
      <c r="B2222" s="68" t="n">
        <v>45979</v>
      </c>
      <c r="C2222" s="69" t="n">
        <v>2025</v>
      </c>
      <c r="D2222" t="inlineStr">
        <is>
          <t>Nov</t>
        </is>
      </c>
      <c r="E2222" t="inlineStr">
        <is>
          <t>Middle East</t>
        </is>
      </c>
      <c r="F2222" t="inlineStr">
        <is>
          <t>Saudi Arabia</t>
        </is>
      </c>
      <c r="G2222" t="inlineStr">
        <is>
          <t>Arab Light</t>
        </is>
      </c>
      <c r="H2222" t="inlineStr">
        <is>
          <t>Domestic</t>
        </is>
      </c>
      <c r="I2222" t="inlineStr">
        <is>
          <t>Refiner</t>
        </is>
      </c>
      <c r="J2222" t="inlineStr">
        <is>
          <t>Lucas Martin</t>
        </is>
      </c>
      <c r="K2222" s="70" t="n">
        <v>720500</v>
      </c>
      <c r="L2222" s="71" t="n">
        <v>88.70999999999999</v>
      </c>
      <c r="M2222" s="71" t="n">
        <v>63915555</v>
      </c>
      <c r="N2222" s="71" t="n">
        <v>0</v>
      </c>
      <c r="O2222" s="71" t="n">
        <v>63915555</v>
      </c>
      <c r="P2222" s="71" t="n">
        <v>12694377.27</v>
      </c>
      <c r="Q2222" s="71" t="n">
        <v>51221177.73</v>
      </c>
      <c r="R2222" t="inlineStr">
        <is>
          <t>Crude</t>
        </is>
      </c>
      <c r="S2222" t="inlineStr">
        <is>
          <t>No</t>
        </is>
      </c>
      <c r="T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SA102214</t>
        </is>
      </c>
      <c r="B2223" s="68" t="n">
        <v>45979</v>
      </c>
      <c r="C2223" s="69" t="n">
        <v>2025</v>
      </c>
      <c r="D2223" t="inlineStr">
        <is>
          <t>Nov</t>
        </is>
      </c>
      <c r="E2223" t="inlineStr">
        <is>
          <t>Asia</t>
        </is>
      </c>
      <c r="F2223" t="inlineStr">
        <is>
          <t>Japan</t>
        </is>
      </c>
      <c r="G2223" t="inlineStr">
        <is>
          <t>Arab Medium</t>
        </is>
      </c>
      <c r="H2223" t="inlineStr">
        <is>
          <t>Term contract</t>
        </is>
      </c>
      <c r="I2223" t="inlineStr">
        <is>
          <t>National oil company</t>
        </is>
      </c>
      <c r="J2223" t="inlineStr">
        <is>
          <t>Omar Haddad</t>
        </is>
      </c>
      <c r="K2223" s="70" t="n">
        <v>1327700</v>
      </c>
      <c r="L2223" s="71" t="n">
        <v>79.86</v>
      </c>
      <c r="M2223" s="71" t="n">
        <v>106030122</v>
      </c>
      <c r="N2223" s="71" t="n">
        <v>1060301.22</v>
      </c>
      <c r="O2223" s="71" t="n">
        <v>104969820.78</v>
      </c>
      <c r="P2223" s="71" t="n">
        <v>23776084.78</v>
      </c>
      <c r="Q2223" s="71" t="n">
        <v>81193736</v>
      </c>
      <c r="R2223" t="inlineStr">
        <is>
          <t>Crude</t>
        </is>
      </c>
      <c r="S2223" t="inlineStr">
        <is>
          <t>Yes</t>
        </is>
      </c>
      <c r="T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SA102215</t>
        </is>
      </c>
      <c r="B2224" s="68" t="n">
        <v>45980</v>
      </c>
      <c r="C2224" s="69" t="n">
        <v>2025</v>
      </c>
      <c r="D2224" t="inlineStr">
        <is>
          <t>Nov</t>
        </is>
      </c>
      <c r="E2224" t="inlineStr">
        <is>
          <t>Asia</t>
        </is>
      </c>
      <c r="F2224" t="inlineStr">
        <is>
          <t>Japan</t>
        </is>
      </c>
      <c r="G2224" t="inlineStr">
        <is>
          <t>Arab Medium</t>
        </is>
      </c>
      <c r="H2224" t="inlineStr">
        <is>
          <t>Term contract</t>
        </is>
      </c>
      <c r="I2224" t="inlineStr">
        <is>
          <t>National oil company</t>
        </is>
      </c>
      <c r="J2224" t="inlineStr">
        <is>
          <t>Hiroshi Tanaka</t>
        </is>
      </c>
      <c r="K2224" s="70" t="n">
        <v>1657700</v>
      </c>
      <c r="L2224" s="71" t="n">
        <v>80.17</v>
      </c>
      <c r="M2224" s="71" t="n">
        <v>132897809</v>
      </c>
      <c r="N2224" s="71" t="n">
        <v>2657956.18</v>
      </c>
      <c r="O2224" s="71" t="n">
        <v>130239852.82</v>
      </c>
      <c r="P2224" s="71" t="n">
        <v>29095444.33</v>
      </c>
      <c r="Q2224" s="71" t="n">
        <v>101144408.49</v>
      </c>
      <c r="R2224" t="inlineStr">
        <is>
          <t>Crude</t>
        </is>
      </c>
      <c r="S2224" t="inlineStr">
        <is>
          <t>Yes</t>
        </is>
      </c>
      <c r="T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SA102216</t>
        </is>
      </c>
      <c r="B2225" s="68" t="n">
        <v>45980</v>
      </c>
      <c r="C2225" s="69" t="n">
        <v>2025</v>
      </c>
      <c r="D2225" t="inlineStr">
        <is>
          <t>Nov</t>
        </is>
      </c>
      <c r="E2225" t="inlineStr">
        <is>
          <t>Asia</t>
        </is>
      </c>
      <c r="F2225" t="inlineStr">
        <is>
          <t>South Korea</t>
        </is>
      </c>
      <c r="G2225" t="inlineStr">
        <is>
          <t>Arab Medium</t>
        </is>
      </c>
      <c r="H2225" t="inlineStr">
        <is>
          <t>Spot</t>
        </is>
      </c>
      <c r="I2225" t="inlineStr">
        <is>
          <t>National oil company</t>
        </is>
      </c>
      <c r="J2225" t="inlineStr">
        <is>
          <t>Mei Lin</t>
        </is>
      </c>
      <c r="K2225" s="70" t="n">
        <v>2065800</v>
      </c>
      <c r="L2225" s="71" t="n">
        <v>80.16</v>
      </c>
      <c r="M2225" s="71" t="n">
        <v>165594528</v>
      </c>
      <c r="N2225" s="71" t="n">
        <v>1655945.28</v>
      </c>
      <c r="O2225" s="71" t="n">
        <v>163938582.72</v>
      </c>
      <c r="P2225" s="71" t="n">
        <v>37556560.94</v>
      </c>
      <c r="Q2225" s="71" t="n">
        <v>126382021.78</v>
      </c>
      <c r="R2225" t="inlineStr">
        <is>
          <t>Crude</t>
        </is>
      </c>
      <c r="S2225" t="inlineStr">
        <is>
          <t>Yes</t>
        </is>
      </c>
      <c r="T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SA102217</t>
        </is>
      </c>
      <c r="B2226" s="68" t="n">
        <v>45980</v>
      </c>
      <c r="C2226" s="69" t="n">
        <v>2025</v>
      </c>
      <c r="D2226" t="inlineStr">
        <is>
          <t>Nov</t>
        </is>
      </c>
      <c r="E2226" t="inlineStr">
        <is>
          <t>Middle East</t>
        </is>
      </c>
      <c r="F2226" t="inlineStr">
        <is>
          <t>UAE</t>
        </is>
      </c>
      <c r="G2226" t="inlineStr">
        <is>
          <t>Diesel</t>
        </is>
      </c>
      <c r="H2226" t="inlineStr">
        <is>
          <t>Spot</t>
        </is>
      </c>
      <c r="I2226" t="inlineStr">
        <is>
          <t>National oil company</t>
        </is>
      </c>
      <c r="J2226" t="inlineStr">
        <is>
          <t>Hiroshi Tanaka</t>
        </is>
      </c>
      <c r="K2226" s="70" t="n">
        <v>627000</v>
      </c>
      <c r="L2226" s="71" t="n">
        <v>105.94</v>
      </c>
      <c r="M2226" s="71" t="n">
        <v>66424380</v>
      </c>
      <c r="N2226" s="71" t="n">
        <v>0</v>
      </c>
      <c r="O2226" s="71" t="n">
        <v>66424380</v>
      </c>
      <c r="P2226" s="71" t="n">
        <v>43094441.5</v>
      </c>
      <c r="Q2226" s="71" t="n">
        <v>23329938.5</v>
      </c>
      <c r="R2226" t="inlineStr">
        <is>
          <t>Refined</t>
        </is>
      </c>
      <c r="S2226" t="inlineStr">
        <is>
          <t>Yes</t>
        </is>
      </c>
      <c r="T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SA102218</t>
        </is>
      </c>
      <c r="B2227" s="68" t="n">
        <v>45980</v>
      </c>
      <c r="C2227" s="69" t="n">
        <v>2025</v>
      </c>
      <c r="D2227" t="inlineStr">
        <is>
          <t>Nov</t>
        </is>
      </c>
      <c r="E2227" t="inlineStr">
        <is>
          <t>Middle East</t>
        </is>
      </c>
      <c r="F2227" t="inlineStr">
        <is>
          <t>UAE</t>
        </is>
      </c>
      <c r="G2227" t="inlineStr">
        <is>
          <t>Arab Light</t>
        </is>
      </c>
      <c r="H2227" t="inlineStr">
        <is>
          <t>Term contract</t>
        </is>
      </c>
      <c r="I2227" t="inlineStr">
        <is>
          <t>National oil company</t>
        </is>
      </c>
      <c r="J2227" t="inlineStr">
        <is>
          <t>Carlos Silva</t>
        </is>
      </c>
      <c r="K2227" s="70" t="n">
        <v>1347500</v>
      </c>
      <c r="L2227" s="71" t="n">
        <v>80.14</v>
      </c>
      <c r="M2227" s="71" t="n">
        <v>107988650</v>
      </c>
      <c r="N2227" s="71" t="n">
        <v>0</v>
      </c>
      <c r="O2227" s="71" t="n">
        <v>107988650</v>
      </c>
      <c r="P2227" s="71" t="n">
        <v>23743691.54</v>
      </c>
      <c r="Q2227" s="71" t="n">
        <v>84244958.45999999</v>
      </c>
      <c r="R2227" t="inlineStr">
        <is>
          <t>Crude</t>
        </is>
      </c>
      <c r="S2227" t="inlineStr">
        <is>
          <t>Yes</t>
        </is>
      </c>
      <c r="T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SA102219</t>
        </is>
      </c>
      <c r="B2228" s="68" t="n">
        <v>45980</v>
      </c>
      <c r="C2228" s="69" t="n">
        <v>2025</v>
      </c>
      <c r="D2228" t="inlineStr">
        <is>
          <t>Nov</t>
        </is>
      </c>
      <c r="E2228" t="inlineStr">
        <is>
          <t>North America</t>
        </is>
      </c>
      <c r="F2228" t="inlineStr">
        <is>
          <t>USA</t>
        </is>
      </c>
      <c r="G2228" t="inlineStr">
        <is>
          <t>Arab Extra Light</t>
        </is>
      </c>
      <c r="H2228" t="inlineStr">
        <is>
          <t>Spot</t>
        </is>
      </c>
      <c r="I2228" t="inlineStr">
        <is>
          <t>Refiner</t>
        </is>
      </c>
      <c r="J2228" t="inlineStr">
        <is>
          <t>Aisha Bello</t>
        </is>
      </c>
      <c r="K2228" s="70" t="n">
        <v>1249600</v>
      </c>
      <c r="L2228" s="71" t="n">
        <v>78.06</v>
      </c>
      <c r="M2228" s="71" t="n">
        <v>97543776</v>
      </c>
      <c r="N2228" s="71" t="n">
        <v>975437.76</v>
      </c>
      <c r="O2228" s="71" t="n">
        <v>96568338.23999999</v>
      </c>
      <c r="P2228" s="71" t="n">
        <v>22859549.24</v>
      </c>
      <c r="Q2228" s="71" t="n">
        <v>73708789</v>
      </c>
      <c r="R2228" t="inlineStr">
        <is>
          <t>Crude</t>
        </is>
      </c>
      <c r="S2228" t="inlineStr">
        <is>
          <t>Yes</t>
        </is>
      </c>
      <c r="T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SA102220</t>
        </is>
      </c>
      <c r="B2229" s="68" t="n">
        <v>45980</v>
      </c>
      <c r="C2229" s="69" t="n">
        <v>2025</v>
      </c>
      <c r="D2229" t="inlineStr">
        <is>
          <t>Nov</t>
        </is>
      </c>
      <c r="E2229" t="inlineStr">
        <is>
          <t>Asia</t>
        </is>
      </c>
      <c r="F2229" t="inlineStr">
        <is>
          <t>Japan</t>
        </is>
      </c>
      <c r="G2229" t="inlineStr">
        <is>
          <t>Diesel</t>
        </is>
      </c>
      <c r="H2229" t="inlineStr">
        <is>
          <t>Spot</t>
        </is>
      </c>
      <c r="I2229" t="inlineStr">
        <is>
          <t>Refiner</t>
        </is>
      </c>
      <c r="J2229" t="inlineStr">
        <is>
          <t>Kofi Mensah</t>
        </is>
      </c>
      <c r="K2229" s="70" t="n">
        <v>656700</v>
      </c>
      <c r="L2229" s="71" t="n">
        <v>96.06</v>
      </c>
      <c r="M2229" s="71" t="n">
        <v>63082602</v>
      </c>
      <c r="N2229" s="71" t="n">
        <v>630826.02</v>
      </c>
      <c r="O2229" s="71" t="n">
        <v>62451775.98</v>
      </c>
      <c r="P2229" s="71" t="n">
        <v>46085360.16</v>
      </c>
      <c r="Q2229" s="71" t="n">
        <v>16366415.82</v>
      </c>
      <c r="R2229" t="inlineStr">
        <is>
          <t>Refined</t>
        </is>
      </c>
      <c r="S2229" t="inlineStr">
        <is>
          <t>Yes</t>
        </is>
      </c>
      <c r="T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SA102221</t>
        </is>
      </c>
      <c r="B2230" s="68" t="n">
        <v>45980</v>
      </c>
      <c r="C2230" s="69" t="n">
        <v>2025</v>
      </c>
      <c r="D2230" t="inlineStr">
        <is>
          <t>Nov</t>
        </is>
      </c>
      <c r="E2230" t="inlineStr">
        <is>
          <t>North America</t>
        </is>
      </c>
      <c r="F2230" t="inlineStr">
        <is>
          <t>USA</t>
        </is>
      </c>
      <c r="G2230" t="inlineStr">
        <is>
          <t>Arab Heavy</t>
        </is>
      </c>
      <c r="H2230" t="inlineStr">
        <is>
          <t>Term contract</t>
        </is>
      </c>
      <c r="I2230" t="inlineStr">
        <is>
          <t>Trader</t>
        </is>
      </c>
      <c r="J2230" t="inlineStr">
        <is>
          <t>Lucas Martin</t>
        </is>
      </c>
      <c r="K2230" s="70" t="n">
        <v>2005300</v>
      </c>
      <c r="L2230" s="71" t="n">
        <v>84.12</v>
      </c>
      <c r="M2230" s="71" t="n">
        <v>168685836</v>
      </c>
      <c r="N2230" s="71" t="n">
        <v>3373716.72</v>
      </c>
      <c r="O2230" s="71" t="n">
        <v>165312119.28</v>
      </c>
      <c r="P2230" s="71" t="n">
        <v>36877967.23</v>
      </c>
      <c r="Q2230" s="71" t="n">
        <v>128434152.05</v>
      </c>
      <c r="R2230" t="inlineStr">
        <is>
          <t>Crude</t>
        </is>
      </c>
      <c r="S2230" t="inlineStr">
        <is>
          <t>Yes</t>
        </is>
      </c>
      <c r="T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SA102222</t>
        </is>
      </c>
      <c r="B2231" s="68" t="n">
        <v>45980</v>
      </c>
      <c r="C2231" s="69" t="n">
        <v>2025</v>
      </c>
      <c r="D2231" t="inlineStr">
        <is>
          <t>Nov</t>
        </is>
      </c>
      <c r="E2231" t="inlineStr">
        <is>
          <t>Middle East</t>
        </is>
      </c>
      <c r="F2231" t="inlineStr">
        <is>
          <t>Bahrain</t>
        </is>
      </c>
      <c r="G2231" t="inlineStr">
        <is>
          <t>Arab Extra Light</t>
        </is>
      </c>
      <c r="H2231" t="inlineStr">
        <is>
          <t>Spot</t>
        </is>
      </c>
      <c r="I2231" t="inlineStr">
        <is>
          <t>Trader</t>
        </is>
      </c>
      <c r="J2231" t="inlineStr">
        <is>
          <t>Wei Chen</t>
        </is>
      </c>
      <c r="K2231" s="70" t="n">
        <v>617100</v>
      </c>
      <c r="L2231" s="71" t="n">
        <v>87.75</v>
      </c>
      <c r="M2231" s="71" t="n">
        <v>54150525</v>
      </c>
      <c r="N2231" s="71" t="n">
        <v>541505.25</v>
      </c>
      <c r="O2231" s="71" t="n">
        <v>53609019.75</v>
      </c>
      <c r="P2231" s="71" t="n">
        <v>11526783.88</v>
      </c>
      <c r="Q2231" s="71" t="n">
        <v>42082235.87</v>
      </c>
      <c r="R2231" t="inlineStr">
        <is>
          <t>Crude</t>
        </is>
      </c>
      <c r="S2231" t="inlineStr">
        <is>
          <t>Yes</t>
        </is>
      </c>
      <c r="T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SA102223</t>
        </is>
      </c>
      <c r="B2232" s="68" t="n">
        <v>45980</v>
      </c>
      <c r="C2232" s="69" t="n">
        <v>2025</v>
      </c>
      <c r="D2232" t="inlineStr">
        <is>
          <t>Nov</t>
        </is>
      </c>
      <c r="E2232" t="inlineStr">
        <is>
          <t>Asia</t>
        </is>
      </c>
      <c r="F2232" t="inlineStr">
        <is>
          <t>India</t>
        </is>
      </c>
      <c r="G2232" t="inlineStr">
        <is>
          <t>Arab Light</t>
        </is>
      </c>
      <c r="H2232" t="inlineStr">
        <is>
          <t>Term contract</t>
        </is>
      </c>
      <c r="I2232" t="inlineStr">
        <is>
          <t>Trader</t>
        </is>
      </c>
      <c r="J2232" t="inlineStr">
        <is>
          <t>Ravindra Patil</t>
        </is>
      </c>
      <c r="K2232" s="70" t="n">
        <v>1050500</v>
      </c>
      <c r="L2232" s="71" t="n">
        <v>88.67</v>
      </c>
      <c r="M2232" s="71" t="n">
        <v>93147835</v>
      </c>
      <c r="N2232" s="71" t="n">
        <v>931478.35</v>
      </c>
      <c r="O2232" s="71" t="n">
        <v>92216356.65000001</v>
      </c>
      <c r="P2232" s="71" t="n">
        <v>18696586.74</v>
      </c>
      <c r="Q2232" s="71" t="n">
        <v>73519769.91</v>
      </c>
      <c r="R2232" t="inlineStr">
        <is>
          <t>Crude</t>
        </is>
      </c>
      <c r="S2232" t="inlineStr">
        <is>
          <t>Yes</t>
        </is>
      </c>
      <c r="T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SA102224</t>
        </is>
      </c>
      <c r="B2233" s="68" t="n">
        <v>45980</v>
      </c>
      <c r="C2233" s="69" t="n">
        <v>2025</v>
      </c>
      <c r="D2233" t="inlineStr">
        <is>
          <t>Nov</t>
        </is>
      </c>
      <c r="E2233" t="inlineStr">
        <is>
          <t>Asia</t>
        </is>
      </c>
      <c r="F2233" t="inlineStr">
        <is>
          <t>Japan</t>
        </is>
      </c>
      <c r="G2233" t="inlineStr">
        <is>
          <t>Arab Medium</t>
        </is>
      </c>
      <c r="H2233" t="inlineStr">
        <is>
          <t>Term contract</t>
        </is>
      </c>
      <c r="I2233" t="inlineStr">
        <is>
          <t>Refiner</t>
        </is>
      </c>
      <c r="J2233" t="inlineStr">
        <is>
          <t>Sophie Müller</t>
        </is>
      </c>
      <c r="K2233" s="70" t="n">
        <v>1931600</v>
      </c>
      <c r="L2233" s="71" t="n">
        <v>83</v>
      </c>
      <c r="M2233" s="71" t="n">
        <v>160322800</v>
      </c>
      <c r="N2233" s="71" t="n">
        <v>0</v>
      </c>
      <c r="O2233" s="71" t="n">
        <v>160322800</v>
      </c>
      <c r="P2233" s="71" t="n">
        <v>33521196.93</v>
      </c>
      <c r="Q2233" s="71" t="n">
        <v>126801603.07</v>
      </c>
      <c r="R2233" t="inlineStr">
        <is>
          <t>Crude</t>
        </is>
      </c>
      <c r="S2233" t="inlineStr">
        <is>
          <t>Yes</t>
        </is>
      </c>
      <c r="T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SA102225</t>
        </is>
      </c>
      <c r="B2234" s="68" t="n">
        <v>45980</v>
      </c>
      <c r="C2234" s="69" t="n">
        <v>2025</v>
      </c>
      <c r="D2234" t="inlineStr">
        <is>
          <t>Nov</t>
        </is>
      </c>
      <c r="E2234" t="inlineStr">
        <is>
          <t>Europe</t>
        </is>
      </c>
      <c r="F2234" t="inlineStr">
        <is>
          <t>France</t>
        </is>
      </c>
      <c r="G2234" t="inlineStr">
        <is>
          <t>Diesel</t>
        </is>
      </c>
      <c r="H2234" t="inlineStr">
        <is>
          <t>Spot</t>
        </is>
      </c>
      <c r="I2234" t="inlineStr">
        <is>
          <t>Refiner</t>
        </is>
      </c>
      <c r="J2234" t="inlineStr">
        <is>
          <t>Wei Chen</t>
        </is>
      </c>
      <c r="K2234" s="70" t="n">
        <v>501600</v>
      </c>
      <c r="L2234" s="71" t="n">
        <v>103.14</v>
      </c>
      <c r="M2234" s="71" t="n">
        <v>51735024</v>
      </c>
      <c r="N2234" s="71" t="n">
        <v>0</v>
      </c>
      <c r="O2234" s="71" t="n">
        <v>51735024</v>
      </c>
      <c r="P2234" s="71" t="n">
        <v>35322023.22</v>
      </c>
      <c r="Q2234" s="71" t="n">
        <v>16413000.78</v>
      </c>
      <c r="R2234" t="inlineStr">
        <is>
          <t>Refined</t>
        </is>
      </c>
      <c r="S2234" t="inlineStr">
        <is>
          <t>Yes</t>
        </is>
      </c>
      <c r="T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SA102226</t>
        </is>
      </c>
      <c r="B2235" s="68" t="n">
        <v>45981</v>
      </c>
      <c r="C2235" s="69" t="n">
        <v>2025</v>
      </c>
      <c r="D2235" t="inlineStr">
        <is>
          <t>Nov</t>
        </is>
      </c>
      <c r="E2235" t="inlineStr">
        <is>
          <t>Asia</t>
        </is>
      </c>
      <c r="F2235" t="inlineStr">
        <is>
          <t>Japan</t>
        </is>
      </c>
      <c r="G2235" t="inlineStr">
        <is>
          <t>Arab Light</t>
        </is>
      </c>
      <c r="H2235" t="inlineStr">
        <is>
          <t>Term contract</t>
        </is>
      </c>
      <c r="I2235" t="inlineStr">
        <is>
          <t>Trader</t>
        </is>
      </c>
      <c r="J2235" t="inlineStr">
        <is>
          <t>Priya Nair</t>
        </is>
      </c>
      <c r="K2235" s="70" t="n">
        <v>1536700</v>
      </c>
      <c r="L2235" s="71" t="n">
        <v>88.67</v>
      </c>
      <c r="M2235" s="71" t="n">
        <v>136259189</v>
      </c>
      <c r="N2235" s="71" t="n">
        <v>2725183.78</v>
      </c>
      <c r="O2235" s="71" t="n">
        <v>133534005.22</v>
      </c>
      <c r="P2235" s="71" t="n">
        <v>27545107.88</v>
      </c>
      <c r="Q2235" s="71" t="n">
        <v>105988897.34</v>
      </c>
      <c r="R2235" t="inlineStr">
        <is>
          <t>Crude</t>
        </is>
      </c>
      <c r="S2235" t="inlineStr">
        <is>
          <t>Yes</t>
        </is>
      </c>
      <c r="T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SA102227</t>
        </is>
      </c>
      <c r="B2236" s="68" t="n">
        <v>45981</v>
      </c>
      <c r="C2236" s="69" t="n">
        <v>2025</v>
      </c>
      <c r="D2236" t="inlineStr">
        <is>
          <t>Nov</t>
        </is>
      </c>
      <c r="E2236" t="inlineStr">
        <is>
          <t>Middle East</t>
        </is>
      </c>
      <c r="F2236" t="inlineStr">
        <is>
          <t>UAE</t>
        </is>
      </c>
      <c r="G2236" t="inlineStr">
        <is>
          <t>Diesel</t>
        </is>
      </c>
      <c r="H2236" t="inlineStr">
        <is>
          <t>Term contract</t>
        </is>
      </c>
      <c r="I2236" t="inlineStr">
        <is>
          <t>Refiner</t>
        </is>
      </c>
      <c r="J2236" t="inlineStr">
        <is>
          <t>Noah Smith</t>
        </is>
      </c>
      <c r="K2236" s="70" t="n">
        <v>214500</v>
      </c>
      <c r="L2236" s="71" t="n">
        <v>88.93000000000001</v>
      </c>
      <c r="M2236" s="71" t="n">
        <v>19075485</v>
      </c>
      <c r="N2236" s="71" t="n">
        <v>190754.85</v>
      </c>
      <c r="O2236" s="71" t="n">
        <v>18884730.15</v>
      </c>
      <c r="P2236" s="71" t="n">
        <v>15624739.22</v>
      </c>
      <c r="Q2236" s="71" t="n">
        <v>3259990.93</v>
      </c>
      <c r="R2236" t="inlineStr">
        <is>
          <t>Refined</t>
        </is>
      </c>
      <c r="S2236" t="inlineStr">
        <is>
          <t>Yes</t>
        </is>
      </c>
      <c r="T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SA102228</t>
        </is>
      </c>
      <c r="B2237" s="68" t="n">
        <v>45981</v>
      </c>
      <c r="C2237" s="69" t="n">
        <v>2025</v>
      </c>
      <c r="D2237" t="inlineStr">
        <is>
          <t>Nov</t>
        </is>
      </c>
      <c r="E2237" t="inlineStr">
        <is>
          <t>Asia</t>
        </is>
      </c>
      <c r="F2237" t="inlineStr">
        <is>
          <t>China</t>
        </is>
      </c>
      <c r="G2237" t="inlineStr">
        <is>
          <t>Arab Heavy</t>
        </is>
      </c>
      <c r="H2237" t="inlineStr">
        <is>
          <t>Spot</t>
        </is>
      </c>
      <c r="I2237" t="inlineStr">
        <is>
          <t>National oil company</t>
        </is>
      </c>
      <c r="J2237" t="inlineStr">
        <is>
          <t>Omar Haddad</t>
        </is>
      </c>
      <c r="K2237" s="70" t="n">
        <v>1314500</v>
      </c>
      <c r="L2237" s="71" t="n">
        <v>71.19</v>
      </c>
      <c r="M2237" s="71" t="n">
        <v>93579255</v>
      </c>
      <c r="N2237" s="71" t="n">
        <v>0</v>
      </c>
      <c r="O2237" s="71" t="n">
        <v>93579255</v>
      </c>
      <c r="P2237" s="71" t="n">
        <v>23578802.73</v>
      </c>
      <c r="Q2237" s="71" t="n">
        <v>70000452.27</v>
      </c>
      <c r="R2237" t="inlineStr">
        <is>
          <t>Crude</t>
        </is>
      </c>
      <c r="S2237" t="inlineStr">
        <is>
          <t>Yes</t>
        </is>
      </c>
      <c r="T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SA102229</t>
        </is>
      </c>
      <c r="B2238" s="68" t="n">
        <v>45981</v>
      </c>
      <c r="C2238" s="69" t="n">
        <v>2025</v>
      </c>
      <c r="D2238" t="inlineStr">
        <is>
          <t>Nov</t>
        </is>
      </c>
      <c r="E2238" t="inlineStr">
        <is>
          <t>Asia</t>
        </is>
      </c>
      <c r="F2238" t="inlineStr">
        <is>
          <t>India</t>
        </is>
      </c>
      <c r="G2238" t="inlineStr">
        <is>
          <t>Arab Medium</t>
        </is>
      </c>
      <c r="H2238" t="inlineStr">
        <is>
          <t>Term contract</t>
        </is>
      </c>
      <c r="I2238" t="inlineStr">
        <is>
          <t>National oil company</t>
        </is>
      </c>
      <c r="J2238" t="inlineStr">
        <is>
          <t>Lucas Martin</t>
        </is>
      </c>
      <c r="K2238" s="70" t="n">
        <v>1505900</v>
      </c>
      <c r="L2238" s="71" t="n">
        <v>87.63</v>
      </c>
      <c r="M2238" s="71" t="n">
        <v>131962017</v>
      </c>
      <c r="N2238" s="71" t="n">
        <v>0</v>
      </c>
      <c r="O2238" s="71" t="n">
        <v>131962017</v>
      </c>
      <c r="P2238" s="71" t="n">
        <v>25787030.86</v>
      </c>
      <c r="Q2238" s="71" t="n">
        <v>106174986.14</v>
      </c>
      <c r="R2238" t="inlineStr">
        <is>
          <t>Crude</t>
        </is>
      </c>
      <c r="S2238" t="inlineStr">
        <is>
          <t>Yes</t>
        </is>
      </c>
      <c r="T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SA102230</t>
        </is>
      </c>
      <c r="B2239" s="68" t="n">
        <v>45981</v>
      </c>
      <c r="C2239" s="69" t="n">
        <v>2025</v>
      </c>
      <c r="D2239" t="inlineStr">
        <is>
          <t>Nov</t>
        </is>
      </c>
      <c r="E2239" t="inlineStr">
        <is>
          <t>Middle East</t>
        </is>
      </c>
      <c r="F2239" t="inlineStr">
        <is>
          <t>Bahrain</t>
        </is>
      </c>
      <c r="G2239" t="inlineStr">
        <is>
          <t>Diesel</t>
        </is>
      </c>
      <c r="H2239" t="inlineStr">
        <is>
          <t>Spot</t>
        </is>
      </c>
      <c r="I2239" t="inlineStr">
        <is>
          <t>Trader</t>
        </is>
      </c>
      <c r="J2239" t="inlineStr">
        <is>
          <t>Lucas Martin</t>
        </is>
      </c>
      <c r="K2239" s="70" t="n">
        <v>226600</v>
      </c>
      <c r="L2239" s="71" t="n">
        <v>101.93</v>
      </c>
      <c r="M2239" s="71" t="n">
        <v>23097338</v>
      </c>
      <c r="N2239" s="71" t="n">
        <v>461946.76</v>
      </c>
      <c r="O2239" s="71" t="n">
        <v>22635391.24</v>
      </c>
      <c r="P2239" s="71" t="n">
        <v>15532457.25</v>
      </c>
      <c r="Q2239" s="71" t="n">
        <v>7102933.99</v>
      </c>
      <c r="R2239" t="inlineStr">
        <is>
          <t>Refined</t>
        </is>
      </c>
      <c r="S2239" t="inlineStr">
        <is>
          <t>Yes</t>
        </is>
      </c>
      <c r="T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SA102231</t>
        </is>
      </c>
      <c r="B2240" s="68" t="n">
        <v>45981</v>
      </c>
      <c r="C2240" s="69" t="n">
        <v>2025</v>
      </c>
      <c r="D2240" t="inlineStr">
        <is>
          <t>Nov</t>
        </is>
      </c>
      <c r="E2240" t="inlineStr">
        <is>
          <t>Asia</t>
        </is>
      </c>
      <c r="F2240" t="inlineStr">
        <is>
          <t>South Korea</t>
        </is>
      </c>
      <c r="G2240" t="inlineStr">
        <is>
          <t>Arab Medium</t>
        </is>
      </c>
      <c r="H2240" t="inlineStr">
        <is>
          <t>Term contract</t>
        </is>
      </c>
      <c r="I2240" t="inlineStr">
        <is>
          <t>Refiner</t>
        </is>
      </c>
      <c r="J2240" t="inlineStr">
        <is>
          <t>Ana Costa</t>
        </is>
      </c>
      <c r="K2240" s="70" t="n">
        <v>774400</v>
      </c>
      <c r="L2240" s="71" t="n">
        <v>73.64</v>
      </c>
      <c r="M2240" s="71" t="n">
        <v>57026816</v>
      </c>
      <c r="N2240" s="71" t="n">
        <v>1140536.32</v>
      </c>
      <c r="O2240" s="71" t="n">
        <v>55886279.68</v>
      </c>
      <c r="P2240" s="71" t="n">
        <v>13250792.91</v>
      </c>
      <c r="Q2240" s="71" t="n">
        <v>42635486.77</v>
      </c>
      <c r="R2240" t="inlineStr">
        <is>
          <t>Crude</t>
        </is>
      </c>
      <c r="S2240" t="inlineStr">
        <is>
          <t>Yes</t>
        </is>
      </c>
      <c r="T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SA102232</t>
        </is>
      </c>
      <c r="B2241" s="68" t="n">
        <v>45981</v>
      </c>
      <c r="C2241" s="69" t="n">
        <v>2025</v>
      </c>
      <c r="D2241" t="inlineStr">
        <is>
          <t>Nov</t>
        </is>
      </c>
      <c r="E2241" t="inlineStr">
        <is>
          <t>Middle East</t>
        </is>
      </c>
      <c r="F2241" t="inlineStr">
        <is>
          <t>Bahrain</t>
        </is>
      </c>
      <c r="G2241" t="inlineStr">
        <is>
          <t>Gasoline</t>
        </is>
      </c>
      <c r="H2241" t="inlineStr">
        <is>
          <t>Term contract</t>
        </is>
      </c>
      <c r="I2241" t="inlineStr">
        <is>
          <t>Refiner</t>
        </is>
      </c>
      <c r="J2241" t="inlineStr">
        <is>
          <t>Yuki Sato</t>
        </is>
      </c>
      <c r="K2241" s="70" t="n">
        <v>470800</v>
      </c>
      <c r="L2241" s="71" t="n">
        <v>103.53</v>
      </c>
      <c r="M2241" s="71" t="n">
        <v>48741924</v>
      </c>
      <c r="N2241" s="71" t="n">
        <v>0</v>
      </c>
      <c r="O2241" s="71" t="n">
        <v>48741924</v>
      </c>
      <c r="P2241" s="71" t="n">
        <v>32004236.23</v>
      </c>
      <c r="Q2241" s="71" t="n">
        <v>16737687.77</v>
      </c>
      <c r="R2241" t="inlineStr">
        <is>
          <t>Refined</t>
        </is>
      </c>
      <c r="S2241" t="inlineStr">
        <is>
          <t>Yes</t>
        </is>
      </c>
      <c r="T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SA102233</t>
        </is>
      </c>
      <c r="B2242" s="68" t="n">
        <v>45981</v>
      </c>
      <c r="C2242" s="69" t="n">
        <v>2025</v>
      </c>
      <c r="D2242" t="inlineStr">
        <is>
          <t>Nov</t>
        </is>
      </c>
      <c r="E2242" t="inlineStr">
        <is>
          <t>Europe</t>
        </is>
      </c>
      <c r="F2242" t="inlineStr">
        <is>
          <t>France</t>
        </is>
      </c>
      <c r="G2242" t="inlineStr">
        <is>
          <t>Arab Heavy</t>
        </is>
      </c>
      <c r="H2242" t="inlineStr">
        <is>
          <t>Term contract</t>
        </is>
      </c>
      <c r="I2242" t="inlineStr">
        <is>
          <t>Trader</t>
        </is>
      </c>
      <c r="J2242" t="inlineStr">
        <is>
          <t>Ruhi Shaikh</t>
        </is>
      </c>
      <c r="K2242" s="70" t="n">
        <v>755700</v>
      </c>
      <c r="L2242" s="71" t="n">
        <v>70.47</v>
      </c>
      <c r="M2242" s="71" t="n">
        <v>53254179</v>
      </c>
      <c r="N2242" s="71" t="n">
        <v>532541.79</v>
      </c>
      <c r="O2242" s="71" t="n">
        <v>52721637.21</v>
      </c>
      <c r="P2242" s="71" t="n">
        <v>13564290.69</v>
      </c>
      <c r="Q2242" s="71" t="n">
        <v>39157346.52</v>
      </c>
      <c r="R2242" t="inlineStr">
        <is>
          <t>Crude</t>
        </is>
      </c>
      <c r="S2242" t="inlineStr">
        <is>
          <t>Yes</t>
        </is>
      </c>
      <c r="T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SA102234</t>
        </is>
      </c>
      <c r="B2243" s="68" t="n">
        <v>45981</v>
      </c>
      <c r="C2243" s="69" t="n">
        <v>2025</v>
      </c>
      <c r="D2243" t="inlineStr">
        <is>
          <t>Nov</t>
        </is>
      </c>
      <c r="E2243" t="inlineStr">
        <is>
          <t>Europe</t>
        </is>
      </c>
      <c r="F2243" t="inlineStr">
        <is>
          <t>France</t>
        </is>
      </c>
      <c r="G2243" t="inlineStr">
        <is>
          <t>Arab Extra Light</t>
        </is>
      </c>
      <c r="H2243" t="inlineStr">
        <is>
          <t>Spot</t>
        </is>
      </c>
      <c r="I2243" t="inlineStr">
        <is>
          <t>National oil company</t>
        </is>
      </c>
      <c r="J2243" t="inlineStr">
        <is>
          <t>Omar Haddad</t>
        </is>
      </c>
      <c r="K2243" s="70" t="n">
        <v>1195700</v>
      </c>
      <c r="L2243" s="71" t="n">
        <v>85.48999999999999</v>
      </c>
      <c r="M2243" s="71" t="n">
        <v>102220393</v>
      </c>
      <c r="N2243" s="71" t="n">
        <v>0</v>
      </c>
      <c r="O2243" s="71" t="n">
        <v>102220393</v>
      </c>
      <c r="P2243" s="71" t="n">
        <v>22685612.58</v>
      </c>
      <c r="Q2243" s="71" t="n">
        <v>79534780.42</v>
      </c>
      <c r="R2243" t="inlineStr">
        <is>
          <t>Crude</t>
        </is>
      </c>
      <c r="S2243" t="inlineStr">
        <is>
          <t>Yes</t>
        </is>
      </c>
      <c r="T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SA102235</t>
        </is>
      </c>
      <c r="B2244" s="68" t="n">
        <v>45981</v>
      </c>
      <c r="C2244" s="69" t="n">
        <v>2025</v>
      </c>
      <c r="D2244" t="inlineStr">
        <is>
          <t>Nov</t>
        </is>
      </c>
      <c r="E2244" t="inlineStr">
        <is>
          <t>Europe</t>
        </is>
      </c>
      <c r="F2244" t="inlineStr">
        <is>
          <t>Italy</t>
        </is>
      </c>
      <c r="G2244" t="inlineStr">
        <is>
          <t>Arab Light</t>
        </is>
      </c>
      <c r="H2244" t="inlineStr">
        <is>
          <t>Spot</t>
        </is>
      </c>
      <c r="I2244" t="inlineStr">
        <is>
          <t>Refiner</t>
        </is>
      </c>
      <c r="J2244" t="inlineStr">
        <is>
          <t>Ana Costa</t>
        </is>
      </c>
      <c r="K2244" s="70" t="n">
        <v>1379400</v>
      </c>
      <c r="L2244" s="71" t="n">
        <v>78.5</v>
      </c>
      <c r="M2244" s="71" t="n">
        <v>108282900</v>
      </c>
      <c r="N2244" s="71" t="n">
        <v>0</v>
      </c>
      <c r="O2244" s="71" t="n">
        <v>108282900</v>
      </c>
      <c r="P2244" s="71" t="n">
        <v>24604270.27</v>
      </c>
      <c r="Q2244" s="71" t="n">
        <v>83678629.73</v>
      </c>
      <c r="R2244" t="inlineStr">
        <is>
          <t>Crude</t>
        </is>
      </c>
      <c r="S2244" t="inlineStr">
        <is>
          <t>Yes</t>
        </is>
      </c>
      <c r="T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SA102236</t>
        </is>
      </c>
      <c r="B2245" s="68" t="n">
        <v>45981</v>
      </c>
      <c r="C2245" s="69" t="n">
        <v>2025</v>
      </c>
      <c r="D2245" t="inlineStr">
        <is>
          <t>Nov</t>
        </is>
      </c>
      <c r="E2245" t="inlineStr">
        <is>
          <t>Asia</t>
        </is>
      </c>
      <c r="F2245" t="inlineStr">
        <is>
          <t>China</t>
        </is>
      </c>
      <c r="G2245" t="inlineStr">
        <is>
          <t>Arab Heavy</t>
        </is>
      </c>
      <c r="H2245" t="inlineStr">
        <is>
          <t>Term contract</t>
        </is>
      </c>
      <c r="I2245" t="inlineStr">
        <is>
          <t>Refiner</t>
        </is>
      </c>
      <c r="J2245" t="inlineStr">
        <is>
          <t>Shraddha Kulkarni</t>
        </is>
      </c>
      <c r="K2245" s="70" t="n">
        <v>1069200</v>
      </c>
      <c r="L2245" s="71" t="n">
        <v>77.45</v>
      </c>
      <c r="M2245" s="71" t="n">
        <v>82809540</v>
      </c>
      <c r="N2245" s="71" t="n">
        <v>0</v>
      </c>
      <c r="O2245" s="71" t="n">
        <v>82809540</v>
      </c>
      <c r="P2245" s="71" t="n">
        <v>19649337.19</v>
      </c>
      <c r="Q2245" s="71" t="n">
        <v>63160202.81</v>
      </c>
      <c r="R2245" t="inlineStr">
        <is>
          <t>Crude</t>
        </is>
      </c>
      <c r="S2245" t="inlineStr">
        <is>
          <t>Yes</t>
        </is>
      </c>
      <c r="T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SA102237</t>
        </is>
      </c>
      <c r="B2246" s="68" t="n">
        <v>45981</v>
      </c>
      <c r="C2246" s="69" t="n">
        <v>2025</v>
      </c>
      <c r="D2246" t="inlineStr">
        <is>
          <t>Nov</t>
        </is>
      </c>
      <c r="E2246" t="inlineStr">
        <is>
          <t>Middle East</t>
        </is>
      </c>
      <c r="F2246" t="inlineStr">
        <is>
          <t>Bahrain</t>
        </is>
      </c>
      <c r="G2246" t="inlineStr">
        <is>
          <t>Arab Medium</t>
        </is>
      </c>
      <c r="H2246" t="inlineStr">
        <is>
          <t>Term contract</t>
        </is>
      </c>
      <c r="I2246" t="inlineStr">
        <is>
          <t>Refiner</t>
        </is>
      </c>
      <c r="J2246" t="inlineStr">
        <is>
          <t>Noah Smith</t>
        </is>
      </c>
      <c r="K2246" s="70" t="n">
        <v>1345300</v>
      </c>
      <c r="L2246" s="71" t="n">
        <v>77.19</v>
      </c>
      <c r="M2246" s="71" t="n">
        <v>103843707</v>
      </c>
      <c r="N2246" s="71" t="n">
        <v>0</v>
      </c>
      <c r="O2246" s="71" t="n">
        <v>103843707</v>
      </c>
      <c r="P2246" s="71" t="n">
        <v>24158077.28</v>
      </c>
      <c r="Q2246" s="71" t="n">
        <v>79685629.72</v>
      </c>
      <c r="R2246" t="inlineStr">
        <is>
          <t>Crude</t>
        </is>
      </c>
      <c r="S2246" t="inlineStr">
        <is>
          <t>Yes</t>
        </is>
      </c>
      <c r="T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SA102238</t>
        </is>
      </c>
      <c r="B2247" s="68" t="n">
        <v>45982</v>
      </c>
      <c r="C2247" s="69" t="n">
        <v>2025</v>
      </c>
      <c r="D2247" t="inlineStr">
        <is>
          <t>Nov</t>
        </is>
      </c>
      <c r="E2247" t="inlineStr">
        <is>
          <t>North America</t>
        </is>
      </c>
      <c r="F2247" t="inlineStr">
        <is>
          <t>USA</t>
        </is>
      </c>
      <c r="G2247" t="inlineStr">
        <is>
          <t>Diesel</t>
        </is>
      </c>
      <c r="H2247" t="inlineStr">
        <is>
          <t>Term contract</t>
        </is>
      </c>
      <c r="I2247" t="inlineStr">
        <is>
          <t>Refiner</t>
        </is>
      </c>
      <c r="J2247" t="inlineStr">
        <is>
          <t>Carlos Silva</t>
        </is>
      </c>
      <c r="K2247" s="70" t="n">
        <v>151800</v>
      </c>
      <c r="L2247" s="71" t="n">
        <v>93.33</v>
      </c>
      <c r="M2247" s="71" t="n">
        <v>14167494</v>
      </c>
      <c r="N2247" s="71" t="n">
        <v>0</v>
      </c>
      <c r="O2247" s="71" t="n">
        <v>14167494</v>
      </c>
      <c r="P2247" s="71" t="n">
        <v>10737915.45</v>
      </c>
      <c r="Q2247" s="71" t="n">
        <v>3429578.55</v>
      </c>
      <c r="R2247" t="inlineStr">
        <is>
          <t>Refined</t>
        </is>
      </c>
      <c r="S2247" t="inlineStr">
        <is>
          <t>Yes</t>
        </is>
      </c>
      <c r="T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SA102239</t>
        </is>
      </c>
      <c r="B2248" s="68" t="n">
        <v>45982</v>
      </c>
      <c r="C2248" s="69" t="n">
        <v>2025</v>
      </c>
      <c r="D2248" t="inlineStr">
        <is>
          <t>Nov</t>
        </is>
      </c>
      <c r="E2248" t="inlineStr">
        <is>
          <t>Asia</t>
        </is>
      </c>
      <c r="F2248" t="inlineStr">
        <is>
          <t>India</t>
        </is>
      </c>
      <c r="G2248" t="inlineStr">
        <is>
          <t>Arab Heavy</t>
        </is>
      </c>
      <c r="H2248" t="inlineStr">
        <is>
          <t>Spot</t>
        </is>
      </c>
      <c r="I2248" t="inlineStr">
        <is>
          <t>Refiner</t>
        </is>
      </c>
      <c r="J2248" t="inlineStr">
        <is>
          <t>Ravindra Patil</t>
        </is>
      </c>
      <c r="K2248" s="70" t="n">
        <v>2180200</v>
      </c>
      <c r="L2248" s="71" t="n">
        <v>72.52</v>
      </c>
      <c r="M2248" s="71" t="n">
        <v>158108104</v>
      </c>
      <c r="N2248" s="71" t="n">
        <v>1581081.04</v>
      </c>
      <c r="O2248" s="71" t="n">
        <v>156527022.96</v>
      </c>
      <c r="P2248" s="71" t="n">
        <v>39122901.59</v>
      </c>
      <c r="Q2248" s="71" t="n">
        <v>117404121.37</v>
      </c>
      <c r="R2248" t="inlineStr">
        <is>
          <t>Crude</t>
        </is>
      </c>
      <c r="S2248" t="inlineStr">
        <is>
          <t>Yes</t>
        </is>
      </c>
      <c r="T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SA102240</t>
        </is>
      </c>
      <c r="B2249" s="68" t="n">
        <v>45982</v>
      </c>
      <c r="C2249" s="69" t="n">
        <v>2025</v>
      </c>
      <c r="D2249" t="inlineStr">
        <is>
          <t>Nov</t>
        </is>
      </c>
      <c r="E2249" t="inlineStr">
        <is>
          <t>Asia</t>
        </is>
      </c>
      <c r="F2249" t="inlineStr">
        <is>
          <t>India</t>
        </is>
      </c>
      <c r="G2249" t="inlineStr">
        <is>
          <t>Arab Light</t>
        </is>
      </c>
      <c r="H2249" t="inlineStr">
        <is>
          <t>Term contract</t>
        </is>
      </c>
      <c r="I2249" t="inlineStr">
        <is>
          <t>National oil company</t>
        </is>
      </c>
      <c r="J2249" t="inlineStr">
        <is>
          <t>Arjun Mehta</t>
        </is>
      </c>
      <c r="K2249" s="70" t="n">
        <v>1736900</v>
      </c>
      <c r="L2249" s="71" t="n">
        <v>86.70999999999999</v>
      </c>
      <c r="M2249" s="71" t="n">
        <v>150606599</v>
      </c>
      <c r="N2249" s="71" t="n">
        <v>0</v>
      </c>
      <c r="O2249" s="71" t="n">
        <v>150606599</v>
      </c>
      <c r="P2249" s="71" t="n">
        <v>31560396.4</v>
      </c>
      <c r="Q2249" s="71" t="n">
        <v>119046202.6</v>
      </c>
      <c r="R2249" t="inlineStr">
        <is>
          <t>Crude</t>
        </is>
      </c>
      <c r="S2249" t="inlineStr">
        <is>
          <t>Yes</t>
        </is>
      </c>
      <c r="T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SA102241</t>
        </is>
      </c>
      <c r="B2250" s="68" t="n">
        <v>45982</v>
      </c>
      <c r="C2250" s="69" t="n">
        <v>2025</v>
      </c>
      <c r="D2250" t="inlineStr">
        <is>
          <t>Nov</t>
        </is>
      </c>
      <c r="E2250" t="inlineStr">
        <is>
          <t>Middle East</t>
        </is>
      </c>
      <c r="F2250" t="inlineStr">
        <is>
          <t>UAE</t>
        </is>
      </c>
      <c r="G2250" t="inlineStr">
        <is>
          <t>Arab Light</t>
        </is>
      </c>
      <c r="H2250" t="inlineStr">
        <is>
          <t>Term contract</t>
        </is>
      </c>
      <c r="I2250" t="inlineStr">
        <is>
          <t>Refiner</t>
        </is>
      </c>
      <c r="J2250" t="inlineStr">
        <is>
          <t>Priya Nair</t>
        </is>
      </c>
      <c r="K2250" s="70" t="n">
        <v>1251800</v>
      </c>
      <c r="L2250" s="71" t="n">
        <v>89.81999999999999</v>
      </c>
      <c r="M2250" s="71" t="n">
        <v>112436676</v>
      </c>
      <c r="N2250" s="71" t="n">
        <v>1124366.76</v>
      </c>
      <c r="O2250" s="71" t="n">
        <v>111312309.24</v>
      </c>
      <c r="P2250" s="71" t="n">
        <v>23161742.24</v>
      </c>
      <c r="Q2250" s="71" t="n">
        <v>88150567</v>
      </c>
      <c r="R2250" t="inlineStr">
        <is>
          <t>Crude</t>
        </is>
      </c>
      <c r="S2250" t="inlineStr">
        <is>
          <t>Yes</t>
        </is>
      </c>
      <c r="T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SA102242</t>
        </is>
      </c>
      <c r="B2251" s="68" t="n">
        <v>45982</v>
      </c>
      <c r="C2251" s="69" t="n">
        <v>2025</v>
      </c>
      <c r="D2251" t="inlineStr">
        <is>
          <t>Nov</t>
        </is>
      </c>
      <c r="E2251" t="inlineStr">
        <is>
          <t>Asia</t>
        </is>
      </c>
      <c r="F2251" t="inlineStr">
        <is>
          <t>Japan</t>
        </is>
      </c>
      <c r="G2251" t="inlineStr">
        <is>
          <t>Arab Medium</t>
        </is>
      </c>
      <c r="H2251" t="inlineStr">
        <is>
          <t>Term contract</t>
        </is>
      </c>
      <c r="I2251" t="inlineStr">
        <is>
          <t>Trader</t>
        </is>
      </c>
      <c r="J2251" t="inlineStr">
        <is>
          <t>Mei Lin</t>
        </is>
      </c>
      <c r="K2251" s="70" t="n">
        <v>782100</v>
      </c>
      <c r="L2251" s="71" t="n">
        <v>73.72</v>
      </c>
      <c r="M2251" s="71" t="n">
        <v>57656412</v>
      </c>
      <c r="N2251" s="71" t="n">
        <v>0</v>
      </c>
      <c r="O2251" s="71" t="n">
        <v>57656412</v>
      </c>
      <c r="P2251" s="71" t="n">
        <v>13446040.75</v>
      </c>
      <c r="Q2251" s="71" t="n">
        <v>44210371.25</v>
      </c>
      <c r="R2251" t="inlineStr">
        <is>
          <t>Crude</t>
        </is>
      </c>
      <c r="S2251" t="inlineStr">
        <is>
          <t>Yes</t>
        </is>
      </c>
      <c r="T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SA102243</t>
        </is>
      </c>
      <c r="B2252" s="68" t="n">
        <v>45983</v>
      </c>
      <c r="C2252" s="69" t="n">
        <v>2025</v>
      </c>
      <c r="D2252" t="inlineStr">
        <is>
          <t>Nov</t>
        </is>
      </c>
      <c r="E2252" t="inlineStr">
        <is>
          <t>North America</t>
        </is>
      </c>
      <c r="F2252" t="inlineStr">
        <is>
          <t>USA</t>
        </is>
      </c>
      <c r="G2252" t="inlineStr">
        <is>
          <t>Arab Heavy</t>
        </is>
      </c>
      <c r="H2252" t="inlineStr">
        <is>
          <t>Term contract</t>
        </is>
      </c>
      <c r="I2252" t="inlineStr">
        <is>
          <t>Refiner</t>
        </is>
      </c>
      <c r="J2252" t="inlineStr">
        <is>
          <t>Arjun Mehta</t>
        </is>
      </c>
      <c r="K2252" s="70" t="n">
        <v>836000</v>
      </c>
      <c r="L2252" s="71" t="n">
        <v>71.56</v>
      </c>
      <c r="M2252" s="71" t="n">
        <v>59824160</v>
      </c>
      <c r="N2252" s="71" t="n">
        <v>1196483.2</v>
      </c>
      <c r="O2252" s="71" t="n">
        <v>58627676.8</v>
      </c>
      <c r="P2252" s="71" t="n">
        <v>14576422.32</v>
      </c>
      <c r="Q2252" s="71" t="n">
        <v>44051254.48</v>
      </c>
      <c r="R2252" t="inlineStr">
        <is>
          <t>Crude</t>
        </is>
      </c>
      <c r="S2252" t="inlineStr">
        <is>
          <t>Yes</t>
        </is>
      </c>
      <c r="T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SA102244</t>
        </is>
      </c>
      <c r="B2253" s="68" t="n">
        <v>45983</v>
      </c>
      <c r="C2253" s="69" t="n">
        <v>2025</v>
      </c>
      <c r="D2253" t="inlineStr">
        <is>
          <t>Nov</t>
        </is>
      </c>
      <c r="E2253" t="inlineStr">
        <is>
          <t>Middle East</t>
        </is>
      </c>
      <c r="F2253" t="inlineStr">
        <is>
          <t>Bahrain</t>
        </is>
      </c>
      <c r="G2253" t="inlineStr">
        <is>
          <t>Arab Medium</t>
        </is>
      </c>
      <c r="H2253" t="inlineStr">
        <is>
          <t>Term contract</t>
        </is>
      </c>
      <c r="I2253" t="inlineStr">
        <is>
          <t>Refiner</t>
        </is>
      </c>
      <c r="J2253" t="inlineStr">
        <is>
          <t>Olivia Brown</t>
        </is>
      </c>
      <c r="K2253" s="70" t="n">
        <v>1515800</v>
      </c>
      <c r="L2253" s="71" t="n">
        <v>77.92</v>
      </c>
      <c r="M2253" s="71" t="n">
        <v>118111136</v>
      </c>
      <c r="N2253" s="71" t="n">
        <v>0</v>
      </c>
      <c r="O2253" s="71" t="n">
        <v>118111136</v>
      </c>
      <c r="P2253" s="71" t="n">
        <v>26149213.73</v>
      </c>
      <c r="Q2253" s="71" t="n">
        <v>91961922.27</v>
      </c>
      <c r="R2253" t="inlineStr">
        <is>
          <t>Crude</t>
        </is>
      </c>
      <c r="S2253" t="inlineStr">
        <is>
          <t>Yes</t>
        </is>
      </c>
      <c r="T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SA102245</t>
        </is>
      </c>
      <c r="B2254" s="68" t="n">
        <v>45983</v>
      </c>
      <c r="C2254" s="69" t="n">
        <v>2025</v>
      </c>
      <c r="D2254" t="inlineStr">
        <is>
          <t>Nov</t>
        </is>
      </c>
      <c r="E2254" t="inlineStr">
        <is>
          <t>Middle East</t>
        </is>
      </c>
      <c r="F2254" t="inlineStr">
        <is>
          <t>UAE</t>
        </is>
      </c>
      <c r="G2254" t="inlineStr">
        <is>
          <t>Arab Medium</t>
        </is>
      </c>
      <c r="H2254" t="inlineStr">
        <is>
          <t>Term contract</t>
        </is>
      </c>
      <c r="I2254" t="inlineStr">
        <is>
          <t>Refiner</t>
        </is>
      </c>
      <c r="J2254" t="inlineStr">
        <is>
          <t>Carlos Silva</t>
        </is>
      </c>
      <c r="K2254" s="70" t="n">
        <v>331100</v>
      </c>
      <c r="L2254" s="71" t="n">
        <v>87.5</v>
      </c>
      <c r="M2254" s="71" t="n">
        <v>28971250</v>
      </c>
      <c r="N2254" s="71" t="n">
        <v>289712.5</v>
      </c>
      <c r="O2254" s="71" t="n">
        <v>28681537.5</v>
      </c>
      <c r="P2254" s="71" t="n">
        <v>5599456.79</v>
      </c>
      <c r="Q2254" s="71" t="n">
        <v>23082080.71</v>
      </c>
      <c r="R2254" t="inlineStr">
        <is>
          <t>Crude</t>
        </is>
      </c>
      <c r="S2254" t="inlineStr">
        <is>
          <t>Yes</t>
        </is>
      </c>
      <c r="T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SA102246</t>
        </is>
      </c>
      <c r="B2255" s="68" t="n">
        <v>45983</v>
      </c>
      <c r="C2255" s="69" t="n">
        <v>2025</v>
      </c>
      <c r="D2255" t="inlineStr">
        <is>
          <t>Nov</t>
        </is>
      </c>
      <c r="E2255" t="inlineStr">
        <is>
          <t>Asia</t>
        </is>
      </c>
      <c r="F2255" t="inlineStr">
        <is>
          <t>India</t>
        </is>
      </c>
      <c r="G2255" t="inlineStr">
        <is>
          <t>Arab Light</t>
        </is>
      </c>
      <c r="H2255" t="inlineStr">
        <is>
          <t>Term contract</t>
        </is>
      </c>
      <c r="I2255" t="inlineStr">
        <is>
          <t>National oil company</t>
        </is>
      </c>
      <c r="J2255" t="inlineStr">
        <is>
          <t>Lucas Martin</t>
        </is>
      </c>
      <c r="K2255" s="70" t="n">
        <v>2147200</v>
      </c>
      <c r="L2255" s="71" t="n">
        <v>75.54000000000001</v>
      </c>
      <c r="M2255" s="71" t="n">
        <v>162199488</v>
      </c>
      <c r="N2255" s="71" t="n">
        <v>3243989.76</v>
      </c>
      <c r="O2255" s="71" t="n">
        <v>158955498.24</v>
      </c>
      <c r="P2255" s="71" t="n">
        <v>39662497.61</v>
      </c>
      <c r="Q2255" s="71" t="n">
        <v>119293000.63</v>
      </c>
      <c r="R2255" t="inlineStr">
        <is>
          <t>Crude</t>
        </is>
      </c>
      <c r="S2255" t="inlineStr">
        <is>
          <t>Yes</t>
        </is>
      </c>
      <c r="T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SA102247</t>
        </is>
      </c>
      <c r="B2256" s="68" t="n">
        <v>45983</v>
      </c>
      <c r="C2256" s="69" t="n">
        <v>2025</v>
      </c>
      <c r="D2256" t="inlineStr">
        <is>
          <t>Nov</t>
        </is>
      </c>
      <c r="E2256" t="inlineStr">
        <is>
          <t>North America</t>
        </is>
      </c>
      <c r="F2256" t="inlineStr">
        <is>
          <t>USA</t>
        </is>
      </c>
      <c r="G2256" t="inlineStr">
        <is>
          <t>Arab Medium</t>
        </is>
      </c>
      <c r="H2256" t="inlineStr">
        <is>
          <t>Term contract</t>
        </is>
      </c>
      <c r="I2256" t="inlineStr">
        <is>
          <t>National oil company</t>
        </is>
      </c>
      <c r="J2256" t="inlineStr">
        <is>
          <t>Priya Nair</t>
        </is>
      </c>
      <c r="K2256" s="70" t="n">
        <v>1802900</v>
      </c>
      <c r="L2256" s="71" t="n">
        <v>80.44</v>
      </c>
      <c r="M2256" s="71" t="n">
        <v>145025276</v>
      </c>
      <c r="N2256" s="71" t="n">
        <v>1450252.76</v>
      </c>
      <c r="O2256" s="71" t="n">
        <v>143575023.24</v>
      </c>
      <c r="P2256" s="71" t="n">
        <v>31560139.99</v>
      </c>
      <c r="Q2256" s="71" t="n">
        <v>112014883.25</v>
      </c>
      <c r="R2256" t="inlineStr">
        <is>
          <t>Crude</t>
        </is>
      </c>
      <c r="S2256" t="inlineStr">
        <is>
          <t>Yes</t>
        </is>
      </c>
      <c r="T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SA102248</t>
        </is>
      </c>
      <c r="B2257" s="68" t="n">
        <v>45983</v>
      </c>
      <c r="C2257" s="69" t="n">
        <v>2025</v>
      </c>
      <c r="D2257" t="inlineStr">
        <is>
          <t>Nov</t>
        </is>
      </c>
      <c r="E2257" t="inlineStr">
        <is>
          <t>Asia</t>
        </is>
      </c>
      <c r="F2257" t="inlineStr">
        <is>
          <t>China</t>
        </is>
      </c>
      <c r="G2257" t="inlineStr">
        <is>
          <t>Arab Medium</t>
        </is>
      </c>
      <c r="H2257" t="inlineStr">
        <is>
          <t>Term contract</t>
        </is>
      </c>
      <c r="I2257" t="inlineStr">
        <is>
          <t>Refiner</t>
        </is>
      </c>
      <c r="J2257" t="inlineStr">
        <is>
          <t>Sara Rossi</t>
        </is>
      </c>
      <c r="K2257" s="70" t="n">
        <v>716100</v>
      </c>
      <c r="L2257" s="71" t="n">
        <v>85.06999999999999</v>
      </c>
      <c r="M2257" s="71" t="n">
        <v>60918627</v>
      </c>
      <c r="N2257" s="71" t="n">
        <v>609186.27</v>
      </c>
      <c r="O2257" s="71" t="n">
        <v>60309440.73</v>
      </c>
      <c r="P2257" s="71" t="n">
        <v>12649912.5</v>
      </c>
      <c r="Q2257" s="71" t="n">
        <v>47659528.23</v>
      </c>
      <c r="R2257" t="inlineStr">
        <is>
          <t>Crude</t>
        </is>
      </c>
      <c r="S2257" t="inlineStr">
        <is>
          <t>Yes</t>
        </is>
      </c>
      <c r="T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SA102249</t>
        </is>
      </c>
      <c r="B2258" s="68" t="n">
        <v>45983</v>
      </c>
      <c r="C2258" s="69" t="n">
        <v>2025</v>
      </c>
      <c r="D2258" t="inlineStr">
        <is>
          <t>Nov</t>
        </is>
      </c>
      <c r="E2258" t="inlineStr">
        <is>
          <t>Asia</t>
        </is>
      </c>
      <c r="F2258" t="inlineStr">
        <is>
          <t>China</t>
        </is>
      </c>
      <c r="G2258" t="inlineStr">
        <is>
          <t>Diesel</t>
        </is>
      </c>
      <c r="H2258" t="inlineStr">
        <is>
          <t>Term contract</t>
        </is>
      </c>
      <c r="I2258" t="inlineStr">
        <is>
          <t>Trader</t>
        </is>
      </c>
      <c r="J2258" t="inlineStr">
        <is>
          <t>Hiroshi Tanaka</t>
        </is>
      </c>
      <c r="K2258" s="70" t="n">
        <v>160600</v>
      </c>
      <c r="L2258" s="71" t="n">
        <v>99.7</v>
      </c>
      <c r="M2258" s="71" t="n">
        <v>16011820</v>
      </c>
      <c r="N2258" s="71" t="n">
        <v>0</v>
      </c>
      <c r="O2258" s="71" t="n">
        <v>16011820</v>
      </c>
      <c r="P2258" s="71" t="n">
        <v>10996859.6</v>
      </c>
      <c r="Q2258" s="71" t="n">
        <v>5014960.4</v>
      </c>
      <c r="R2258" t="inlineStr">
        <is>
          <t>Refined</t>
        </is>
      </c>
      <c r="S2258" t="inlineStr">
        <is>
          <t>Yes</t>
        </is>
      </c>
      <c r="T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SA102250</t>
        </is>
      </c>
      <c r="B2259" s="68" t="n">
        <v>45983</v>
      </c>
      <c r="C2259" s="69" t="n">
        <v>2025</v>
      </c>
      <c r="D2259" t="inlineStr">
        <is>
          <t>Nov</t>
        </is>
      </c>
      <c r="E2259" t="inlineStr">
        <is>
          <t>Asia</t>
        </is>
      </c>
      <c r="F2259" t="inlineStr">
        <is>
          <t>Japan</t>
        </is>
      </c>
      <c r="G2259" t="inlineStr">
        <is>
          <t>Arab Light</t>
        </is>
      </c>
      <c r="H2259" t="inlineStr">
        <is>
          <t>Spot</t>
        </is>
      </c>
      <c r="I2259" t="inlineStr">
        <is>
          <t>National oil company</t>
        </is>
      </c>
      <c r="J2259" t="inlineStr">
        <is>
          <t>Olivia Brown</t>
        </is>
      </c>
      <c r="K2259" s="70" t="n">
        <v>1320000</v>
      </c>
      <c r="L2259" s="71" t="n">
        <v>85.38</v>
      </c>
      <c r="M2259" s="71" t="n">
        <v>112701600</v>
      </c>
      <c r="N2259" s="71" t="n">
        <v>1127016</v>
      </c>
      <c r="O2259" s="71" t="n">
        <v>111574584</v>
      </c>
      <c r="P2259" s="71" t="n">
        <v>23103332.19</v>
      </c>
      <c r="Q2259" s="71" t="n">
        <v>88471251.81</v>
      </c>
      <c r="R2259" t="inlineStr">
        <is>
          <t>Crude</t>
        </is>
      </c>
      <c r="S2259" t="inlineStr">
        <is>
          <t>Yes</t>
        </is>
      </c>
      <c r="T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SA102251</t>
        </is>
      </c>
      <c r="B2260" s="68" t="n">
        <v>45983</v>
      </c>
      <c r="C2260" s="69" t="n">
        <v>2025</v>
      </c>
      <c r="D2260" t="inlineStr">
        <is>
          <t>Nov</t>
        </is>
      </c>
      <c r="E2260" t="inlineStr">
        <is>
          <t>Asia</t>
        </is>
      </c>
      <c r="F2260" t="inlineStr">
        <is>
          <t>India</t>
        </is>
      </c>
      <c r="G2260" t="inlineStr">
        <is>
          <t>Arab Medium</t>
        </is>
      </c>
      <c r="H2260" t="inlineStr">
        <is>
          <t>Term contract</t>
        </is>
      </c>
      <c r="I2260" t="inlineStr">
        <is>
          <t>Refiner</t>
        </is>
      </c>
      <c r="J2260" t="inlineStr">
        <is>
          <t>Fatima Al-Saud</t>
        </is>
      </c>
      <c r="K2260" s="70" t="n">
        <v>1870000</v>
      </c>
      <c r="L2260" s="71" t="n">
        <v>83.98999999999999</v>
      </c>
      <c r="M2260" s="71" t="n">
        <v>157061300</v>
      </c>
      <c r="N2260" s="71" t="n">
        <v>0</v>
      </c>
      <c r="O2260" s="71" t="n">
        <v>157061300</v>
      </c>
      <c r="P2260" s="71" t="n">
        <v>33382194.1</v>
      </c>
      <c r="Q2260" s="71" t="n">
        <v>123679105.9</v>
      </c>
      <c r="R2260" t="inlineStr">
        <is>
          <t>Crude</t>
        </is>
      </c>
      <c r="S2260" t="inlineStr">
        <is>
          <t>Yes</t>
        </is>
      </c>
      <c r="T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SA102252</t>
        </is>
      </c>
      <c r="B2261" s="68" t="n">
        <v>45983</v>
      </c>
      <c r="C2261" s="69" t="n">
        <v>2025</v>
      </c>
      <c r="D2261" t="inlineStr">
        <is>
          <t>Nov</t>
        </is>
      </c>
      <c r="E2261" t="inlineStr">
        <is>
          <t>Asia</t>
        </is>
      </c>
      <c r="F2261" t="inlineStr">
        <is>
          <t>India</t>
        </is>
      </c>
      <c r="G2261" t="inlineStr">
        <is>
          <t>Arab Extra Light</t>
        </is>
      </c>
      <c r="H2261" t="inlineStr">
        <is>
          <t>Term contract</t>
        </is>
      </c>
      <c r="I2261" t="inlineStr">
        <is>
          <t>Trader</t>
        </is>
      </c>
      <c r="J2261" t="inlineStr">
        <is>
          <t>Omar Haddad</t>
        </is>
      </c>
      <c r="K2261" s="70" t="n">
        <v>1712700</v>
      </c>
      <c r="L2261" s="71" t="n">
        <v>89.54000000000001</v>
      </c>
      <c r="M2261" s="71" t="n">
        <v>153355158</v>
      </c>
      <c r="N2261" s="71" t="n">
        <v>0</v>
      </c>
      <c r="O2261" s="71" t="n">
        <v>153355158</v>
      </c>
      <c r="P2261" s="71" t="n">
        <v>32826989.71</v>
      </c>
      <c r="Q2261" s="71" t="n">
        <v>120528168.29</v>
      </c>
      <c r="R2261" t="inlineStr">
        <is>
          <t>Crude</t>
        </is>
      </c>
      <c r="S2261" t="inlineStr">
        <is>
          <t>Yes</t>
        </is>
      </c>
      <c r="T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SA102253</t>
        </is>
      </c>
      <c r="B2262" s="68" t="n">
        <v>45983</v>
      </c>
      <c r="C2262" s="69" t="n">
        <v>2025</v>
      </c>
      <c r="D2262" t="inlineStr">
        <is>
          <t>Nov</t>
        </is>
      </c>
      <c r="E2262" t="inlineStr">
        <is>
          <t>Middle East</t>
        </is>
      </c>
      <c r="F2262" t="inlineStr">
        <is>
          <t>UAE</t>
        </is>
      </c>
      <c r="G2262" t="inlineStr">
        <is>
          <t>Arab Heavy</t>
        </is>
      </c>
      <c r="H2262" t="inlineStr">
        <is>
          <t>Spot</t>
        </is>
      </c>
      <c r="I2262" t="inlineStr">
        <is>
          <t>Refiner</t>
        </is>
      </c>
      <c r="J2262" t="inlineStr">
        <is>
          <t>Carlos Silva</t>
        </is>
      </c>
      <c r="K2262" s="70" t="n">
        <v>1456400</v>
      </c>
      <c r="L2262" s="71" t="n">
        <v>75.44</v>
      </c>
      <c r="M2262" s="71" t="n">
        <v>109870816</v>
      </c>
      <c r="N2262" s="71" t="n">
        <v>0</v>
      </c>
      <c r="O2262" s="71" t="n">
        <v>109870816</v>
      </c>
      <c r="P2262" s="71" t="n">
        <v>24988786.89</v>
      </c>
      <c r="Q2262" s="71" t="n">
        <v>84882029.11</v>
      </c>
      <c r="R2262" t="inlineStr">
        <is>
          <t>Crude</t>
        </is>
      </c>
      <c r="S2262" t="inlineStr">
        <is>
          <t>Yes</t>
        </is>
      </c>
      <c r="T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SA102254</t>
        </is>
      </c>
      <c r="B2263" s="68" t="n">
        <v>45983</v>
      </c>
      <c r="C2263" s="69" t="n">
        <v>2025</v>
      </c>
      <c r="D2263" t="inlineStr">
        <is>
          <t>Nov</t>
        </is>
      </c>
      <c r="E2263" t="inlineStr">
        <is>
          <t>Middle East</t>
        </is>
      </c>
      <c r="F2263" t="inlineStr">
        <is>
          <t>UAE</t>
        </is>
      </c>
      <c r="G2263" t="inlineStr">
        <is>
          <t>Arab Extra Light</t>
        </is>
      </c>
      <c r="H2263" t="inlineStr">
        <is>
          <t>Term contract</t>
        </is>
      </c>
      <c r="I2263" t="inlineStr">
        <is>
          <t>Refiner</t>
        </is>
      </c>
      <c r="J2263" t="inlineStr">
        <is>
          <t>Zoya Ahmed</t>
        </is>
      </c>
      <c r="K2263" s="70" t="n">
        <v>1665400</v>
      </c>
      <c r="L2263" s="71" t="n">
        <v>88.25</v>
      </c>
      <c r="M2263" s="71" t="n">
        <v>146971550</v>
      </c>
      <c r="N2263" s="71" t="n">
        <v>2939431</v>
      </c>
      <c r="O2263" s="71" t="n">
        <v>144032119</v>
      </c>
      <c r="P2263" s="71" t="n">
        <v>29788794.38</v>
      </c>
      <c r="Q2263" s="71" t="n">
        <v>114243324.62</v>
      </c>
      <c r="R2263" t="inlineStr">
        <is>
          <t>Crude</t>
        </is>
      </c>
      <c r="S2263" t="inlineStr">
        <is>
          <t>Yes</t>
        </is>
      </c>
      <c r="T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SA102255</t>
        </is>
      </c>
      <c r="B2264" s="68" t="n">
        <v>45984</v>
      </c>
      <c r="C2264" s="69" t="n">
        <v>2025</v>
      </c>
      <c r="D2264" t="inlineStr">
        <is>
          <t>Nov</t>
        </is>
      </c>
      <c r="E2264" t="inlineStr">
        <is>
          <t>Middle East</t>
        </is>
      </c>
      <c r="F2264" t="inlineStr">
        <is>
          <t>UAE</t>
        </is>
      </c>
      <c r="G2264" t="inlineStr">
        <is>
          <t>Arab Light</t>
        </is>
      </c>
      <c r="H2264" t="inlineStr">
        <is>
          <t>Spot</t>
        </is>
      </c>
      <c r="I2264" t="inlineStr">
        <is>
          <t>Refiner</t>
        </is>
      </c>
      <c r="J2264" t="inlineStr">
        <is>
          <t>Noah Smith</t>
        </is>
      </c>
      <c r="K2264" s="70" t="n">
        <v>497200</v>
      </c>
      <c r="L2264" s="71" t="n">
        <v>77.34999999999999</v>
      </c>
      <c r="M2264" s="71" t="n">
        <v>38458420</v>
      </c>
      <c r="N2264" s="71" t="n">
        <v>769168.4</v>
      </c>
      <c r="O2264" s="71" t="n">
        <v>37689251.6</v>
      </c>
      <c r="P2264" s="71" t="n">
        <v>9218640.66</v>
      </c>
      <c r="Q2264" s="71" t="n">
        <v>28470610.94</v>
      </c>
      <c r="R2264" t="inlineStr">
        <is>
          <t>Crude</t>
        </is>
      </c>
      <c r="S2264" t="inlineStr">
        <is>
          <t>Yes</t>
        </is>
      </c>
      <c r="T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SA102256</t>
        </is>
      </c>
      <c r="B2265" s="68" t="n">
        <v>45984</v>
      </c>
      <c r="C2265" s="69" t="n">
        <v>2025</v>
      </c>
      <c r="D2265" t="inlineStr">
        <is>
          <t>Nov</t>
        </is>
      </c>
      <c r="E2265" t="inlineStr">
        <is>
          <t>North America</t>
        </is>
      </c>
      <c r="F2265" t="inlineStr">
        <is>
          <t>USA</t>
        </is>
      </c>
      <c r="G2265" t="inlineStr">
        <is>
          <t>Arab Light</t>
        </is>
      </c>
      <c r="H2265" t="inlineStr">
        <is>
          <t>Term contract</t>
        </is>
      </c>
      <c r="I2265" t="inlineStr">
        <is>
          <t>Refiner</t>
        </is>
      </c>
      <c r="J2265" t="inlineStr">
        <is>
          <t>Mei Lin</t>
        </is>
      </c>
      <c r="K2265" s="70" t="n">
        <v>1791900</v>
      </c>
      <c r="L2265" s="71" t="n">
        <v>75.81</v>
      </c>
      <c r="M2265" s="71" t="n">
        <v>135843939</v>
      </c>
      <c r="N2265" s="71" t="n">
        <v>0</v>
      </c>
      <c r="O2265" s="71" t="n">
        <v>135843939</v>
      </c>
      <c r="P2265" s="71" t="n">
        <v>32153626.91</v>
      </c>
      <c r="Q2265" s="71" t="n">
        <v>103690312.09</v>
      </c>
      <c r="R2265" t="inlineStr">
        <is>
          <t>Crude</t>
        </is>
      </c>
      <c r="S2265" t="inlineStr">
        <is>
          <t>Yes</t>
        </is>
      </c>
      <c r="T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SA102257</t>
        </is>
      </c>
      <c r="B2266" s="68" t="n">
        <v>45984</v>
      </c>
      <c r="C2266" s="69" t="n">
        <v>2025</v>
      </c>
      <c r="D2266" t="inlineStr">
        <is>
          <t>Nov</t>
        </is>
      </c>
      <c r="E2266" t="inlineStr">
        <is>
          <t>Asia</t>
        </is>
      </c>
      <c r="F2266" t="inlineStr">
        <is>
          <t>Japan</t>
        </is>
      </c>
      <c r="G2266" t="inlineStr">
        <is>
          <t>Arab Medium</t>
        </is>
      </c>
      <c r="H2266" t="inlineStr">
        <is>
          <t>Term contract</t>
        </is>
      </c>
      <c r="I2266" t="inlineStr">
        <is>
          <t>National oil company</t>
        </is>
      </c>
      <c r="J2266" t="inlineStr">
        <is>
          <t>Fatima Al-Saud</t>
        </is>
      </c>
      <c r="K2266" s="70" t="n">
        <v>1127500</v>
      </c>
      <c r="L2266" s="71" t="n">
        <v>75.02</v>
      </c>
      <c r="M2266" s="71" t="n">
        <v>84585050</v>
      </c>
      <c r="N2266" s="71" t="n">
        <v>845850.5</v>
      </c>
      <c r="O2266" s="71" t="n">
        <v>83739199.5</v>
      </c>
      <c r="P2266" s="71" t="n">
        <v>19639921.67</v>
      </c>
      <c r="Q2266" s="71" t="n">
        <v>64099277.83</v>
      </c>
      <c r="R2266" t="inlineStr">
        <is>
          <t>Crude</t>
        </is>
      </c>
      <c r="S2266" t="inlineStr">
        <is>
          <t>Yes</t>
        </is>
      </c>
      <c r="T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SA102258</t>
        </is>
      </c>
      <c r="B2267" s="68" t="n">
        <v>45984</v>
      </c>
      <c r="C2267" s="69" t="n">
        <v>2025</v>
      </c>
      <c r="D2267" t="inlineStr">
        <is>
          <t>Nov</t>
        </is>
      </c>
      <c r="E2267" t="inlineStr">
        <is>
          <t>Asia</t>
        </is>
      </c>
      <c r="F2267" t="inlineStr">
        <is>
          <t>South Korea</t>
        </is>
      </c>
      <c r="G2267" t="inlineStr">
        <is>
          <t>Gasoline</t>
        </is>
      </c>
      <c r="H2267" t="inlineStr">
        <is>
          <t>Term contract</t>
        </is>
      </c>
      <c r="I2267" t="inlineStr">
        <is>
          <t>National oil company</t>
        </is>
      </c>
      <c r="J2267" t="inlineStr">
        <is>
          <t>Omar Haddad</t>
        </is>
      </c>
      <c r="K2267" s="70" t="n">
        <v>184800</v>
      </c>
      <c r="L2267" s="71" t="n">
        <v>96.83</v>
      </c>
      <c r="M2267" s="71" t="n">
        <v>17894184</v>
      </c>
      <c r="N2267" s="71" t="n">
        <v>0</v>
      </c>
      <c r="O2267" s="71" t="n">
        <v>17894184</v>
      </c>
      <c r="P2267" s="71" t="n">
        <v>13413132.62</v>
      </c>
      <c r="Q2267" s="71" t="n">
        <v>4481051.38</v>
      </c>
      <c r="R2267" t="inlineStr">
        <is>
          <t>Refined</t>
        </is>
      </c>
      <c r="S2267" t="inlineStr">
        <is>
          <t>Yes</t>
        </is>
      </c>
      <c r="T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SA102259</t>
        </is>
      </c>
      <c r="B2268" s="68" t="n">
        <v>45984</v>
      </c>
      <c r="C2268" s="69" t="n">
        <v>2025</v>
      </c>
      <c r="D2268" t="inlineStr">
        <is>
          <t>Nov</t>
        </is>
      </c>
      <c r="E2268" t="inlineStr">
        <is>
          <t>Asia</t>
        </is>
      </c>
      <c r="F2268" t="inlineStr">
        <is>
          <t>South Korea</t>
        </is>
      </c>
      <c r="G2268" t="inlineStr">
        <is>
          <t>Arab Heavy</t>
        </is>
      </c>
      <c r="H2268" t="inlineStr">
        <is>
          <t>Term contract</t>
        </is>
      </c>
      <c r="I2268" t="inlineStr">
        <is>
          <t>National oil company</t>
        </is>
      </c>
      <c r="J2268" t="inlineStr">
        <is>
          <t>Arjun Mehta</t>
        </is>
      </c>
      <c r="K2268" s="70" t="n">
        <v>941600</v>
      </c>
      <c r="L2268" s="71" t="n">
        <v>81.20999999999999</v>
      </c>
      <c r="M2268" s="71" t="n">
        <v>76467336</v>
      </c>
      <c r="N2268" s="71" t="n">
        <v>1529346.72</v>
      </c>
      <c r="O2268" s="71" t="n">
        <v>74937989.28</v>
      </c>
      <c r="P2268" s="71" t="n">
        <v>16038013.31</v>
      </c>
      <c r="Q2268" s="71" t="n">
        <v>58899975.97</v>
      </c>
      <c r="R2268" t="inlineStr">
        <is>
          <t>Crude</t>
        </is>
      </c>
      <c r="S2268" t="inlineStr">
        <is>
          <t>Yes</t>
        </is>
      </c>
      <c r="T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SA102260</t>
        </is>
      </c>
      <c r="B2269" s="68" t="n">
        <v>45984</v>
      </c>
      <c r="C2269" s="69" t="n">
        <v>2025</v>
      </c>
      <c r="D2269" t="inlineStr">
        <is>
          <t>Nov</t>
        </is>
      </c>
      <c r="E2269" t="inlineStr">
        <is>
          <t>Europe</t>
        </is>
      </c>
      <c r="F2269" t="inlineStr">
        <is>
          <t>France</t>
        </is>
      </c>
      <c r="G2269" t="inlineStr">
        <is>
          <t>Diesel</t>
        </is>
      </c>
      <c r="H2269" t="inlineStr">
        <is>
          <t>Term contract</t>
        </is>
      </c>
      <c r="I2269" t="inlineStr">
        <is>
          <t>Refiner</t>
        </is>
      </c>
      <c r="J2269" t="inlineStr">
        <is>
          <t>Arjun Mehta</t>
        </is>
      </c>
      <c r="K2269" s="70" t="n">
        <v>650100</v>
      </c>
      <c r="L2269" s="71" t="n">
        <v>90.03</v>
      </c>
      <c r="M2269" s="71" t="n">
        <v>58528503</v>
      </c>
      <c r="N2269" s="71" t="n">
        <v>0</v>
      </c>
      <c r="O2269" s="71" t="n">
        <v>58528503</v>
      </c>
      <c r="P2269" s="71" t="n">
        <v>46102672.86</v>
      </c>
      <c r="Q2269" s="71" t="n">
        <v>12425830.14</v>
      </c>
      <c r="R2269" t="inlineStr">
        <is>
          <t>Refined</t>
        </is>
      </c>
      <c r="S2269" t="inlineStr">
        <is>
          <t>Yes</t>
        </is>
      </c>
      <c r="T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SA102261</t>
        </is>
      </c>
      <c r="B2270" s="68" t="n">
        <v>45984</v>
      </c>
      <c r="C2270" s="69" t="n">
        <v>2025</v>
      </c>
      <c r="D2270" t="inlineStr">
        <is>
          <t>Nov</t>
        </is>
      </c>
      <c r="E2270" t="inlineStr">
        <is>
          <t>Asia</t>
        </is>
      </c>
      <c r="F2270" t="inlineStr">
        <is>
          <t>India</t>
        </is>
      </c>
      <c r="G2270" t="inlineStr">
        <is>
          <t>Arab Light</t>
        </is>
      </c>
      <c r="H2270" t="inlineStr">
        <is>
          <t>Term contract</t>
        </is>
      </c>
      <c r="I2270" t="inlineStr">
        <is>
          <t>National oil company</t>
        </is>
      </c>
      <c r="J2270" t="inlineStr">
        <is>
          <t>Wei Chen</t>
        </is>
      </c>
      <c r="K2270" s="70" t="n">
        <v>742500</v>
      </c>
      <c r="L2270" s="71" t="n">
        <v>79.01000000000001</v>
      </c>
      <c r="M2270" s="71" t="n">
        <v>58664925</v>
      </c>
      <c r="N2270" s="71" t="n">
        <v>1173298.5</v>
      </c>
      <c r="O2270" s="71" t="n">
        <v>57491626.5</v>
      </c>
      <c r="P2270" s="71" t="n">
        <v>13759654.47</v>
      </c>
      <c r="Q2270" s="71" t="n">
        <v>43731972.03</v>
      </c>
      <c r="R2270" t="inlineStr">
        <is>
          <t>Crude</t>
        </is>
      </c>
      <c r="S2270" t="inlineStr">
        <is>
          <t>Yes</t>
        </is>
      </c>
      <c r="T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SA102262</t>
        </is>
      </c>
      <c r="B2271" s="68" t="n">
        <v>45984</v>
      </c>
      <c r="C2271" s="69" t="n">
        <v>2025</v>
      </c>
      <c r="D2271" t="inlineStr">
        <is>
          <t>Nov</t>
        </is>
      </c>
      <c r="E2271" t="inlineStr">
        <is>
          <t>Asia</t>
        </is>
      </c>
      <c r="F2271" t="inlineStr">
        <is>
          <t>South Korea</t>
        </is>
      </c>
      <c r="G2271" t="inlineStr">
        <is>
          <t>Arab Heavy</t>
        </is>
      </c>
      <c r="H2271" t="inlineStr">
        <is>
          <t>Spot</t>
        </is>
      </c>
      <c r="I2271" t="inlineStr">
        <is>
          <t>Refiner</t>
        </is>
      </c>
      <c r="J2271" t="inlineStr">
        <is>
          <t>Amir Khan</t>
        </is>
      </c>
      <c r="K2271" s="70" t="n">
        <v>1512500</v>
      </c>
      <c r="L2271" s="71" t="n">
        <v>71.29000000000001</v>
      </c>
      <c r="M2271" s="71" t="n">
        <v>107826125</v>
      </c>
      <c r="N2271" s="71" t="n">
        <v>2156522.5</v>
      </c>
      <c r="O2271" s="71" t="n">
        <v>105669602.5</v>
      </c>
      <c r="P2271" s="71" t="n">
        <v>26537451.41</v>
      </c>
      <c r="Q2271" s="71" t="n">
        <v>79132151.09</v>
      </c>
      <c r="R2271" t="inlineStr">
        <is>
          <t>Crude</t>
        </is>
      </c>
      <c r="S2271" t="inlineStr">
        <is>
          <t>Yes</t>
        </is>
      </c>
      <c r="T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SA102263</t>
        </is>
      </c>
      <c r="B2272" s="68" t="n">
        <v>45985</v>
      </c>
      <c r="C2272" s="69" t="n">
        <v>2025</v>
      </c>
      <c r="D2272" t="inlineStr">
        <is>
          <t>Nov</t>
        </is>
      </c>
      <c r="E2272" t="inlineStr">
        <is>
          <t>Asia</t>
        </is>
      </c>
      <c r="F2272" t="inlineStr">
        <is>
          <t>South Korea</t>
        </is>
      </c>
      <c r="G2272" t="inlineStr">
        <is>
          <t>Arab Medium</t>
        </is>
      </c>
      <c r="H2272" t="inlineStr">
        <is>
          <t>Term contract</t>
        </is>
      </c>
      <c r="I2272" t="inlineStr">
        <is>
          <t>National oil company</t>
        </is>
      </c>
      <c r="J2272" t="inlineStr">
        <is>
          <t>Ruhi Shaikh</t>
        </is>
      </c>
      <c r="K2272" s="70" t="n">
        <v>1897500</v>
      </c>
      <c r="L2272" s="71" t="n">
        <v>86.81999999999999</v>
      </c>
      <c r="M2272" s="71" t="n">
        <v>164740950</v>
      </c>
      <c r="N2272" s="71" t="n">
        <v>0</v>
      </c>
      <c r="O2272" s="71" t="n">
        <v>164740950</v>
      </c>
      <c r="P2272" s="71" t="n">
        <v>34114672.61</v>
      </c>
      <c r="Q2272" s="71" t="n">
        <v>130626277.39</v>
      </c>
      <c r="R2272" t="inlineStr">
        <is>
          <t>Crude</t>
        </is>
      </c>
      <c r="S2272" t="inlineStr">
        <is>
          <t>Yes</t>
        </is>
      </c>
      <c r="T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SA102264</t>
        </is>
      </c>
      <c r="B2273" s="68" t="n">
        <v>45985</v>
      </c>
      <c r="C2273" s="69" t="n">
        <v>2025</v>
      </c>
      <c r="D2273" t="inlineStr">
        <is>
          <t>Nov</t>
        </is>
      </c>
      <c r="E2273" t="inlineStr">
        <is>
          <t>North America</t>
        </is>
      </c>
      <c r="F2273" t="inlineStr">
        <is>
          <t>USA</t>
        </is>
      </c>
      <c r="G2273" t="inlineStr">
        <is>
          <t>Arab Light</t>
        </is>
      </c>
      <c r="H2273" t="inlineStr">
        <is>
          <t>Term contract</t>
        </is>
      </c>
      <c r="I2273" t="inlineStr">
        <is>
          <t>Refiner</t>
        </is>
      </c>
      <c r="J2273" t="inlineStr">
        <is>
          <t>Mei Lin</t>
        </is>
      </c>
      <c r="K2273" s="70" t="n">
        <v>1623600</v>
      </c>
      <c r="L2273" s="71" t="n">
        <v>80.63</v>
      </c>
      <c r="M2273" s="71" t="n">
        <v>130910868</v>
      </c>
      <c r="N2273" s="71" t="n">
        <v>1309108.68</v>
      </c>
      <c r="O2273" s="71" t="n">
        <v>129601759.32</v>
      </c>
      <c r="P2273" s="71" t="n">
        <v>28633739.05</v>
      </c>
      <c r="Q2273" s="71" t="n">
        <v>100968020.27</v>
      </c>
      <c r="R2273" t="inlineStr">
        <is>
          <t>Crude</t>
        </is>
      </c>
      <c r="S2273" t="inlineStr">
        <is>
          <t>Yes</t>
        </is>
      </c>
      <c r="T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SA102265</t>
        </is>
      </c>
      <c r="B2274" s="68" t="n">
        <v>45985</v>
      </c>
      <c r="C2274" s="69" t="n">
        <v>2025</v>
      </c>
      <c r="D2274" t="inlineStr">
        <is>
          <t>Nov</t>
        </is>
      </c>
      <c r="E2274" t="inlineStr">
        <is>
          <t>Asia</t>
        </is>
      </c>
      <c r="F2274" t="inlineStr">
        <is>
          <t>India</t>
        </is>
      </c>
      <c r="G2274" t="inlineStr">
        <is>
          <t>Arab Medium</t>
        </is>
      </c>
      <c r="H2274" t="inlineStr">
        <is>
          <t>Term contract</t>
        </is>
      </c>
      <c r="I2274" t="inlineStr">
        <is>
          <t>Trader</t>
        </is>
      </c>
      <c r="J2274" t="inlineStr">
        <is>
          <t>Aisha Bello</t>
        </is>
      </c>
      <c r="K2274" s="70" t="n">
        <v>482900</v>
      </c>
      <c r="L2274" s="71" t="n">
        <v>76.04000000000001</v>
      </c>
      <c r="M2274" s="71" t="n">
        <v>36719716</v>
      </c>
      <c r="N2274" s="71" t="n">
        <v>0</v>
      </c>
      <c r="O2274" s="71" t="n">
        <v>36719716</v>
      </c>
      <c r="P2274" s="71" t="n">
        <v>8683602.859999999</v>
      </c>
      <c r="Q2274" s="71" t="n">
        <v>28036113.14</v>
      </c>
      <c r="R2274" t="inlineStr">
        <is>
          <t>Crude</t>
        </is>
      </c>
      <c r="S2274" t="inlineStr">
        <is>
          <t>Yes</t>
        </is>
      </c>
      <c r="T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SA102266</t>
        </is>
      </c>
      <c r="B2275" s="68" t="n">
        <v>45985</v>
      </c>
      <c r="C2275" s="69" t="n">
        <v>2025</v>
      </c>
      <c r="D2275" t="inlineStr">
        <is>
          <t>Nov</t>
        </is>
      </c>
      <c r="E2275" t="inlineStr">
        <is>
          <t>Asia</t>
        </is>
      </c>
      <c r="F2275" t="inlineStr">
        <is>
          <t>Japan</t>
        </is>
      </c>
      <c r="G2275" t="inlineStr">
        <is>
          <t>Arab Extra Light</t>
        </is>
      </c>
      <c r="H2275" t="inlineStr">
        <is>
          <t>Spot</t>
        </is>
      </c>
      <c r="I2275" t="inlineStr">
        <is>
          <t>Trader</t>
        </is>
      </c>
      <c r="J2275" t="inlineStr">
        <is>
          <t>Emma Clarke</t>
        </is>
      </c>
      <c r="K2275" s="70" t="n">
        <v>812900</v>
      </c>
      <c r="L2275" s="71" t="n">
        <v>90.17</v>
      </c>
      <c r="M2275" s="71" t="n">
        <v>73299193</v>
      </c>
      <c r="N2275" s="71" t="n">
        <v>0</v>
      </c>
      <c r="O2275" s="71" t="n">
        <v>73299193</v>
      </c>
      <c r="P2275" s="71" t="n">
        <v>14512040.29</v>
      </c>
      <c r="Q2275" s="71" t="n">
        <v>58787152.71</v>
      </c>
      <c r="R2275" t="inlineStr">
        <is>
          <t>Crude</t>
        </is>
      </c>
      <c r="S2275" t="inlineStr">
        <is>
          <t>Yes</t>
        </is>
      </c>
      <c r="T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SA102267</t>
        </is>
      </c>
      <c r="B2276" s="68" t="n">
        <v>45985</v>
      </c>
      <c r="C2276" s="69" t="n">
        <v>2025</v>
      </c>
      <c r="D2276" t="inlineStr">
        <is>
          <t>Nov</t>
        </is>
      </c>
      <c r="E2276" t="inlineStr">
        <is>
          <t>North America</t>
        </is>
      </c>
      <c r="F2276" t="inlineStr">
        <is>
          <t>USA</t>
        </is>
      </c>
      <c r="G2276" t="inlineStr">
        <is>
          <t>Gasoline</t>
        </is>
      </c>
      <c r="H2276" t="inlineStr">
        <is>
          <t>Term contract</t>
        </is>
      </c>
      <c r="I2276" t="inlineStr">
        <is>
          <t>National oil company</t>
        </is>
      </c>
      <c r="J2276" t="inlineStr">
        <is>
          <t>Shraddha Kulkarni</t>
        </is>
      </c>
      <c r="K2276" s="70" t="n">
        <v>268400</v>
      </c>
      <c r="L2276" s="71" t="n">
        <v>101.51</v>
      </c>
      <c r="M2276" s="71" t="n">
        <v>27245284</v>
      </c>
      <c r="N2276" s="71" t="n">
        <v>544905.6800000001</v>
      </c>
      <c r="O2276" s="71" t="n">
        <v>26700378.32</v>
      </c>
      <c r="P2276" s="71" t="n">
        <v>18787410.05</v>
      </c>
      <c r="Q2276" s="71" t="n">
        <v>7912968.27</v>
      </c>
      <c r="R2276" t="inlineStr">
        <is>
          <t>Refined</t>
        </is>
      </c>
      <c r="S2276" t="inlineStr">
        <is>
          <t>Yes</t>
        </is>
      </c>
      <c r="T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SA102268</t>
        </is>
      </c>
      <c r="B2277" s="68" t="n">
        <v>45985</v>
      </c>
      <c r="C2277" s="69" t="n">
        <v>2025</v>
      </c>
      <c r="D2277" t="inlineStr">
        <is>
          <t>Nov</t>
        </is>
      </c>
      <c r="E2277" t="inlineStr">
        <is>
          <t>Asia</t>
        </is>
      </c>
      <c r="F2277" t="inlineStr">
        <is>
          <t>South Korea</t>
        </is>
      </c>
      <c r="G2277" t="inlineStr">
        <is>
          <t>Arab Heavy</t>
        </is>
      </c>
      <c r="H2277" t="inlineStr">
        <is>
          <t>Term contract</t>
        </is>
      </c>
      <c r="I2277" t="inlineStr">
        <is>
          <t>Refiner</t>
        </is>
      </c>
      <c r="J2277" t="inlineStr">
        <is>
          <t>Mei Lin</t>
        </is>
      </c>
      <c r="K2277" s="70" t="n">
        <v>631400</v>
      </c>
      <c r="L2277" s="71" t="n">
        <v>75.54000000000001</v>
      </c>
      <c r="M2277" s="71" t="n">
        <v>47695956</v>
      </c>
      <c r="N2277" s="71" t="n">
        <v>0</v>
      </c>
      <c r="O2277" s="71" t="n">
        <v>47695956</v>
      </c>
      <c r="P2277" s="71" t="n">
        <v>10957614.53</v>
      </c>
      <c r="Q2277" s="71" t="n">
        <v>36738341.47</v>
      </c>
      <c r="R2277" t="inlineStr">
        <is>
          <t>Crude</t>
        </is>
      </c>
      <c r="S2277" t="inlineStr">
        <is>
          <t>Yes</t>
        </is>
      </c>
      <c r="T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SA102269</t>
        </is>
      </c>
      <c r="B2278" s="68" t="n">
        <v>45986</v>
      </c>
      <c r="C2278" s="69" t="n">
        <v>2025</v>
      </c>
      <c r="D2278" t="inlineStr">
        <is>
          <t>Nov</t>
        </is>
      </c>
      <c r="E2278" t="inlineStr">
        <is>
          <t>Europe</t>
        </is>
      </c>
      <c r="F2278" t="inlineStr">
        <is>
          <t>France</t>
        </is>
      </c>
      <c r="G2278" t="inlineStr">
        <is>
          <t>Arab Light</t>
        </is>
      </c>
      <c r="H2278" t="inlineStr">
        <is>
          <t>Term contract</t>
        </is>
      </c>
      <c r="I2278" t="inlineStr">
        <is>
          <t>National oil company</t>
        </is>
      </c>
      <c r="J2278" t="inlineStr">
        <is>
          <t>Fatima Al-Saud</t>
        </is>
      </c>
      <c r="K2278" s="70" t="n">
        <v>2011900</v>
      </c>
      <c r="L2278" s="71" t="n">
        <v>81.51000000000001</v>
      </c>
      <c r="M2278" s="71" t="n">
        <v>163989969</v>
      </c>
      <c r="N2278" s="71" t="n">
        <v>0</v>
      </c>
      <c r="O2278" s="71" t="n">
        <v>163989969</v>
      </c>
      <c r="P2278" s="71" t="n">
        <v>37661286.39</v>
      </c>
      <c r="Q2278" s="71" t="n">
        <v>126328682.61</v>
      </c>
      <c r="R2278" t="inlineStr">
        <is>
          <t>Crude</t>
        </is>
      </c>
      <c r="S2278" t="inlineStr">
        <is>
          <t>Yes</t>
        </is>
      </c>
      <c r="T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SA102270</t>
        </is>
      </c>
      <c r="B2279" s="68" t="n">
        <v>45986</v>
      </c>
      <c r="C2279" s="69" t="n">
        <v>2025</v>
      </c>
      <c r="D2279" t="inlineStr">
        <is>
          <t>Nov</t>
        </is>
      </c>
      <c r="E2279" t="inlineStr">
        <is>
          <t>North America</t>
        </is>
      </c>
      <c r="F2279" t="inlineStr">
        <is>
          <t>USA</t>
        </is>
      </c>
      <c r="G2279" t="inlineStr">
        <is>
          <t>Arab Heavy</t>
        </is>
      </c>
      <c r="H2279" t="inlineStr">
        <is>
          <t>Term contract</t>
        </is>
      </c>
      <c r="I2279" t="inlineStr">
        <is>
          <t>Trader</t>
        </is>
      </c>
      <c r="J2279" t="inlineStr">
        <is>
          <t>Carlos Silva</t>
        </is>
      </c>
      <c r="K2279" s="70" t="n">
        <v>444400</v>
      </c>
      <c r="L2279" s="71" t="n">
        <v>84.19</v>
      </c>
      <c r="M2279" s="71" t="n">
        <v>37414036</v>
      </c>
      <c r="N2279" s="71" t="n">
        <v>0</v>
      </c>
      <c r="O2279" s="71" t="n">
        <v>37414036</v>
      </c>
      <c r="P2279" s="71" t="n">
        <v>7925980.73</v>
      </c>
      <c r="Q2279" s="71" t="n">
        <v>29488055.27</v>
      </c>
      <c r="R2279" t="inlineStr">
        <is>
          <t>Crude</t>
        </is>
      </c>
      <c r="S2279" t="inlineStr">
        <is>
          <t>Yes</t>
        </is>
      </c>
      <c r="T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SA102271</t>
        </is>
      </c>
      <c r="B2280" s="68" t="n">
        <v>45986</v>
      </c>
      <c r="C2280" s="69" t="n">
        <v>2025</v>
      </c>
      <c r="D2280" t="inlineStr">
        <is>
          <t>Nov</t>
        </is>
      </c>
      <c r="E2280" t="inlineStr">
        <is>
          <t>Asia</t>
        </is>
      </c>
      <c r="F2280" t="inlineStr">
        <is>
          <t>India</t>
        </is>
      </c>
      <c r="G2280" t="inlineStr">
        <is>
          <t>Diesel</t>
        </is>
      </c>
      <c r="H2280" t="inlineStr">
        <is>
          <t>Spot</t>
        </is>
      </c>
      <c r="I2280" t="inlineStr">
        <is>
          <t>Refiner</t>
        </is>
      </c>
      <c r="J2280" t="inlineStr">
        <is>
          <t>Shraddha Kulkarni</t>
        </is>
      </c>
      <c r="K2280" s="70" t="n">
        <v>262900</v>
      </c>
      <c r="L2280" s="71" t="n">
        <v>90.34999999999999</v>
      </c>
      <c r="M2280" s="71" t="n">
        <v>23753015</v>
      </c>
      <c r="N2280" s="71" t="n">
        <v>0</v>
      </c>
      <c r="O2280" s="71" t="n">
        <v>23753015</v>
      </c>
      <c r="P2280" s="71" t="n">
        <v>17915018.16</v>
      </c>
      <c r="Q2280" s="71" t="n">
        <v>5837996.84</v>
      </c>
      <c r="R2280" t="inlineStr">
        <is>
          <t>Refined</t>
        </is>
      </c>
      <c r="S2280" t="inlineStr">
        <is>
          <t>Yes</t>
        </is>
      </c>
      <c r="T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SA102272</t>
        </is>
      </c>
      <c r="B2281" s="68" t="n">
        <v>45986</v>
      </c>
      <c r="C2281" s="69" t="n">
        <v>2025</v>
      </c>
      <c r="D2281" t="inlineStr">
        <is>
          <t>Nov</t>
        </is>
      </c>
      <c r="E2281" t="inlineStr">
        <is>
          <t>Middle East</t>
        </is>
      </c>
      <c r="F2281" t="inlineStr">
        <is>
          <t>Bahrain</t>
        </is>
      </c>
      <c r="G2281" t="inlineStr">
        <is>
          <t>Arab Light</t>
        </is>
      </c>
      <c r="H2281" t="inlineStr">
        <is>
          <t>Term contract</t>
        </is>
      </c>
      <c r="I2281" t="inlineStr">
        <is>
          <t>Refiner</t>
        </is>
      </c>
      <c r="J2281" t="inlineStr">
        <is>
          <t>Kofi Mensah</t>
        </is>
      </c>
      <c r="K2281" s="70" t="n">
        <v>1993200</v>
      </c>
      <c r="L2281" s="71" t="n">
        <v>75.31</v>
      </c>
      <c r="M2281" s="71" t="n">
        <v>150107892</v>
      </c>
      <c r="N2281" s="71" t="n">
        <v>3002157.84</v>
      </c>
      <c r="O2281" s="71" t="n">
        <v>147105734.16</v>
      </c>
      <c r="P2281" s="71" t="n">
        <v>35846430.46</v>
      </c>
      <c r="Q2281" s="71" t="n">
        <v>111259303.7</v>
      </c>
      <c r="R2281" t="inlineStr">
        <is>
          <t>Crude</t>
        </is>
      </c>
      <c r="S2281" t="inlineStr">
        <is>
          <t>Yes</t>
        </is>
      </c>
      <c r="T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SA102273</t>
        </is>
      </c>
      <c r="B2282" s="68" t="n">
        <v>45986</v>
      </c>
      <c r="C2282" s="69" t="n">
        <v>2025</v>
      </c>
      <c r="D2282" t="inlineStr">
        <is>
          <t>Nov</t>
        </is>
      </c>
      <c r="E2282" t="inlineStr">
        <is>
          <t>Europe</t>
        </is>
      </c>
      <c r="F2282" t="inlineStr">
        <is>
          <t>France</t>
        </is>
      </c>
      <c r="G2282" t="inlineStr">
        <is>
          <t>Diesel</t>
        </is>
      </c>
      <c r="H2282" t="inlineStr">
        <is>
          <t>Term contract</t>
        </is>
      </c>
      <c r="I2282" t="inlineStr">
        <is>
          <t>Refiner</t>
        </is>
      </c>
      <c r="J2282" t="inlineStr">
        <is>
          <t>Ana Costa</t>
        </is>
      </c>
      <c r="K2282" s="70" t="n">
        <v>363000</v>
      </c>
      <c r="L2282" s="71" t="n">
        <v>103.62</v>
      </c>
      <c r="M2282" s="71" t="n">
        <v>37614060</v>
      </c>
      <c r="N2282" s="71" t="n">
        <v>752281.2</v>
      </c>
      <c r="O2282" s="71" t="n">
        <v>36861778.8</v>
      </c>
      <c r="P2282" s="71" t="n">
        <v>25297183.71</v>
      </c>
      <c r="Q2282" s="71" t="n">
        <v>11564595.09</v>
      </c>
      <c r="R2282" t="inlineStr">
        <is>
          <t>Refined</t>
        </is>
      </c>
      <c r="S2282" t="inlineStr">
        <is>
          <t>Yes</t>
        </is>
      </c>
      <c r="T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SA102274</t>
        </is>
      </c>
      <c r="B2283" s="68" t="n">
        <v>45986</v>
      </c>
      <c r="C2283" s="69" t="n">
        <v>2025</v>
      </c>
      <c r="D2283" t="inlineStr">
        <is>
          <t>Nov</t>
        </is>
      </c>
      <c r="E2283" t="inlineStr">
        <is>
          <t>Asia</t>
        </is>
      </c>
      <c r="F2283" t="inlineStr">
        <is>
          <t>China</t>
        </is>
      </c>
      <c r="G2283" t="inlineStr">
        <is>
          <t>Arab Heavy</t>
        </is>
      </c>
      <c r="H2283" t="inlineStr">
        <is>
          <t>Term contract</t>
        </is>
      </c>
      <c r="I2283" t="inlineStr">
        <is>
          <t>National oil company</t>
        </is>
      </c>
      <c r="J2283" t="inlineStr">
        <is>
          <t>Amir Khan</t>
        </is>
      </c>
      <c r="K2283" s="70" t="n">
        <v>631400</v>
      </c>
      <c r="L2283" s="71" t="n">
        <v>84.62</v>
      </c>
      <c r="M2283" s="71" t="n">
        <v>53429068</v>
      </c>
      <c r="N2283" s="71" t="n">
        <v>0</v>
      </c>
      <c r="O2283" s="71" t="n">
        <v>53429068</v>
      </c>
      <c r="P2283" s="71" t="n">
        <v>10797376.67</v>
      </c>
      <c r="Q2283" s="71" t="n">
        <v>42631691.33</v>
      </c>
      <c r="R2283" t="inlineStr">
        <is>
          <t>Crude</t>
        </is>
      </c>
      <c r="S2283" t="inlineStr">
        <is>
          <t>Yes</t>
        </is>
      </c>
      <c r="T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SA102275</t>
        </is>
      </c>
      <c r="B2284" s="68" t="n">
        <v>45986</v>
      </c>
      <c r="C2284" s="69" t="n">
        <v>2025</v>
      </c>
      <c r="D2284" t="inlineStr">
        <is>
          <t>Nov</t>
        </is>
      </c>
      <c r="E2284" t="inlineStr">
        <is>
          <t>Middle East</t>
        </is>
      </c>
      <c r="F2284" t="inlineStr">
        <is>
          <t>UAE</t>
        </is>
      </c>
      <c r="G2284" t="inlineStr">
        <is>
          <t>Arab Light</t>
        </is>
      </c>
      <c r="H2284" t="inlineStr">
        <is>
          <t>Spot</t>
        </is>
      </c>
      <c r="I2284" t="inlineStr">
        <is>
          <t>National oil company</t>
        </is>
      </c>
      <c r="J2284" t="inlineStr">
        <is>
          <t>Sophie Müller</t>
        </is>
      </c>
      <c r="K2284" s="70" t="n">
        <v>1221000</v>
      </c>
      <c r="L2284" s="71" t="n">
        <v>86.11</v>
      </c>
      <c r="M2284" s="71" t="n">
        <v>105140310</v>
      </c>
      <c r="N2284" s="71" t="n">
        <v>1051403.1</v>
      </c>
      <c r="O2284" s="71" t="n">
        <v>104088906.9</v>
      </c>
      <c r="P2284" s="71" t="n">
        <v>21964611.51</v>
      </c>
      <c r="Q2284" s="71" t="n">
        <v>82124295.39</v>
      </c>
      <c r="R2284" t="inlineStr">
        <is>
          <t>Crude</t>
        </is>
      </c>
      <c r="S2284" t="inlineStr">
        <is>
          <t>Yes</t>
        </is>
      </c>
      <c r="T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SA102276</t>
        </is>
      </c>
      <c r="B2285" s="68" t="n">
        <v>45986</v>
      </c>
      <c r="C2285" s="69" t="n">
        <v>2025</v>
      </c>
      <c r="D2285" t="inlineStr">
        <is>
          <t>Nov</t>
        </is>
      </c>
      <c r="E2285" t="inlineStr">
        <is>
          <t>Asia</t>
        </is>
      </c>
      <c r="F2285" t="inlineStr">
        <is>
          <t>South Korea</t>
        </is>
      </c>
      <c r="G2285" t="inlineStr">
        <is>
          <t>Arab Light</t>
        </is>
      </c>
      <c r="H2285" t="inlineStr">
        <is>
          <t>Term contract</t>
        </is>
      </c>
      <c r="I2285" t="inlineStr">
        <is>
          <t>Refiner</t>
        </is>
      </c>
      <c r="J2285" t="inlineStr">
        <is>
          <t>Mei Lin</t>
        </is>
      </c>
      <c r="K2285" s="70" t="n">
        <v>1578500</v>
      </c>
      <c r="L2285" s="71" t="n">
        <v>73.81</v>
      </c>
      <c r="M2285" s="71" t="n">
        <v>116509085</v>
      </c>
      <c r="N2285" s="71" t="n">
        <v>0</v>
      </c>
      <c r="O2285" s="71" t="n">
        <v>116509085</v>
      </c>
      <c r="P2285" s="71" t="n">
        <v>28192692.07</v>
      </c>
      <c r="Q2285" s="71" t="n">
        <v>88316392.93000001</v>
      </c>
      <c r="R2285" t="inlineStr">
        <is>
          <t>Crude</t>
        </is>
      </c>
      <c r="S2285" t="inlineStr">
        <is>
          <t>Yes</t>
        </is>
      </c>
      <c r="T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SA102277</t>
        </is>
      </c>
      <c r="B2286" s="68" t="n">
        <v>45986</v>
      </c>
      <c r="C2286" s="69" t="n">
        <v>2025</v>
      </c>
      <c r="D2286" t="inlineStr">
        <is>
          <t>Nov</t>
        </is>
      </c>
      <c r="E2286" t="inlineStr">
        <is>
          <t>Asia</t>
        </is>
      </c>
      <c r="F2286" t="inlineStr">
        <is>
          <t>India</t>
        </is>
      </c>
      <c r="G2286" t="inlineStr">
        <is>
          <t>Arab Light</t>
        </is>
      </c>
      <c r="H2286" t="inlineStr">
        <is>
          <t>Term contract</t>
        </is>
      </c>
      <c r="I2286" t="inlineStr">
        <is>
          <t>National oil company</t>
        </is>
      </c>
      <c r="J2286" t="inlineStr">
        <is>
          <t>Kofi Mensah</t>
        </is>
      </c>
      <c r="K2286" s="70" t="n">
        <v>631400</v>
      </c>
      <c r="L2286" s="71" t="n">
        <v>76.19</v>
      </c>
      <c r="M2286" s="71" t="n">
        <v>48106366</v>
      </c>
      <c r="N2286" s="71" t="n">
        <v>481063.66</v>
      </c>
      <c r="O2286" s="71" t="n">
        <v>47625302.34</v>
      </c>
      <c r="P2286" s="71" t="n">
        <v>11216716.14</v>
      </c>
      <c r="Q2286" s="71" t="n">
        <v>36408586.2</v>
      </c>
      <c r="R2286" t="inlineStr">
        <is>
          <t>Crude</t>
        </is>
      </c>
      <c r="S2286" t="inlineStr">
        <is>
          <t>Yes</t>
        </is>
      </c>
      <c r="T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SA102278</t>
        </is>
      </c>
      <c r="B2287" s="68" t="n">
        <v>45986</v>
      </c>
      <c r="C2287" s="69" t="n">
        <v>2025</v>
      </c>
      <c r="D2287" t="inlineStr">
        <is>
          <t>Nov</t>
        </is>
      </c>
      <c r="E2287" t="inlineStr">
        <is>
          <t>Asia</t>
        </is>
      </c>
      <c r="F2287" t="inlineStr">
        <is>
          <t>China</t>
        </is>
      </c>
      <c r="G2287" t="inlineStr">
        <is>
          <t>Arab Heavy</t>
        </is>
      </c>
      <c r="H2287" t="inlineStr">
        <is>
          <t>Term contract</t>
        </is>
      </c>
      <c r="I2287" t="inlineStr">
        <is>
          <t>Refiner</t>
        </is>
      </c>
      <c r="J2287" t="inlineStr">
        <is>
          <t>Ana Costa</t>
        </is>
      </c>
      <c r="K2287" s="70" t="n">
        <v>2004200</v>
      </c>
      <c r="L2287" s="71" t="n">
        <v>71.73</v>
      </c>
      <c r="M2287" s="71" t="n">
        <v>143761266</v>
      </c>
      <c r="N2287" s="71" t="n">
        <v>2875225.32</v>
      </c>
      <c r="O2287" s="71" t="n">
        <v>140886040.68</v>
      </c>
      <c r="P2287" s="71" t="n">
        <v>34664535.32</v>
      </c>
      <c r="Q2287" s="71" t="n">
        <v>106221505.36</v>
      </c>
      <c r="R2287" t="inlineStr">
        <is>
          <t>Crude</t>
        </is>
      </c>
      <c r="S2287" t="inlineStr">
        <is>
          <t>Yes</t>
        </is>
      </c>
      <c r="T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SA102279</t>
        </is>
      </c>
      <c r="B2288" s="68" t="n">
        <v>45987</v>
      </c>
      <c r="C2288" s="69" t="n">
        <v>2025</v>
      </c>
      <c r="D2288" t="inlineStr">
        <is>
          <t>Nov</t>
        </is>
      </c>
      <c r="E2288" t="inlineStr">
        <is>
          <t>Asia</t>
        </is>
      </c>
      <c r="F2288" t="inlineStr">
        <is>
          <t>India</t>
        </is>
      </c>
      <c r="G2288" t="inlineStr">
        <is>
          <t>Diesel</t>
        </is>
      </c>
      <c r="H2288" t="inlineStr">
        <is>
          <t>Term contract</t>
        </is>
      </c>
      <c r="I2288" t="inlineStr">
        <is>
          <t>Refiner</t>
        </is>
      </c>
      <c r="J2288" t="inlineStr">
        <is>
          <t>Sara Rossi</t>
        </is>
      </c>
      <c r="K2288" s="70" t="n">
        <v>488400</v>
      </c>
      <c r="L2288" s="71" t="n">
        <v>103.32</v>
      </c>
      <c r="M2288" s="71" t="n">
        <v>50461488</v>
      </c>
      <c r="N2288" s="71" t="n">
        <v>0</v>
      </c>
      <c r="O2288" s="71" t="n">
        <v>50461488</v>
      </c>
      <c r="P2288" s="71" t="n">
        <v>33115717.24</v>
      </c>
      <c r="Q2288" s="71" t="n">
        <v>17345770.76</v>
      </c>
      <c r="R2288" t="inlineStr">
        <is>
          <t>Refined</t>
        </is>
      </c>
      <c r="S2288" t="inlineStr">
        <is>
          <t>Yes</t>
        </is>
      </c>
      <c r="T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SA102280</t>
        </is>
      </c>
      <c r="B2289" s="68" t="n">
        <v>45987</v>
      </c>
      <c r="C2289" s="69" t="n">
        <v>2025</v>
      </c>
      <c r="D2289" t="inlineStr">
        <is>
          <t>Nov</t>
        </is>
      </c>
      <c r="E2289" t="inlineStr">
        <is>
          <t>Asia</t>
        </is>
      </c>
      <c r="F2289" t="inlineStr">
        <is>
          <t>India</t>
        </is>
      </c>
      <c r="G2289" t="inlineStr">
        <is>
          <t>Arab Light</t>
        </is>
      </c>
      <c r="H2289" t="inlineStr">
        <is>
          <t>Term contract</t>
        </is>
      </c>
      <c r="I2289" t="inlineStr">
        <is>
          <t>Trader</t>
        </is>
      </c>
      <c r="J2289" t="inlineStr">
        <is>
          <t>Yuki Sato</t>
        </is>
      </c>
      <c r="K2289" s="70" t="n">
        <v>988900</v>
      </c>
      <c r="L2289" s="71" t="n">
        <v>75.65000000000001</v>
      </c>
      <c r="M2289" s="71" t="n">
        <v>74810285</v>
      </c>
      <c r="N2289" s="71" t="n">
        <v>1496205.7</v>
      </c>
      <c r="O2289" s="71" t="n">
        <v>73314079.3</v>
      </c>
      <c r="P2289" s="71" t="n">
        <v>18352317.85</v>
      </c>
      <c r="Q2289" s="71" t="n">
        <v>54961761.45</v>
      </c>
      <c r="R2289" t="inlineStr">
        <is>
          <t>Crude</t>
        </is>
      </c>
      <c r="S2289" t="inlineStr">
        <is>
          <t>Yes</t>
        </is>
      </c>
      <c r="T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SA102281</t>
        </is>
      </c>
      <c r="B2290" s="68" t="n">
        <v>45987</v>
      </c>
      <c r="C2290" s="69" t="n">
        <v>2025</v>
      </c>
      <c r="D2290" t="inlineStr">
        <is>
          <t>Nov</t>
        </is>
      </c>
      <c r="E2290" t="inlineStr">
        <is>
          <t>Europe</t>
        </is>
      </c>
      <c r="F2290" t="inlineStr">
        <is>
          <t>France</t>
        </is>
      </c>
      <c r="G2290" t="inlineStr">
        <is>
          <t>Arab Light</t>
        </is>
      </c>
      <c r="H2290" t="inlineStr">
        <is>
          <t>Spot</t>
        </is>
      </c>
      <c r="I2290" t="inlineStr">
        <is>
          <t>Trader</t>
        </is>
      </c>
      <c r="J2290" t="inlineStr">
        <is>
          <t>Amir Khan</t>
        </is>
      </c>
      <c r="K2290" s="70" t="n">
        <v>1490500</v>
      </c>
      <c r="L2290" s="71" t="n">
        <v>81.29000000000001</v>
      </c>
      <c r="M2290" s="71" t="n">
        <v>121162745</v>
      </c>
      <c r="N2290" s="71" t="n">
        <v>0</v>
      </c>
      <c r="O2290" s="71" t="n">
        <v>121162745</v>
      </c>
      <c r="P2290" s="71" t="n">
        <v>26291283.25</v>
      </c>
      <c r="Q2290" s="71" t="n">
        <v>94871461.75</v>
      </c>
      <c r="R2290" t="inlineStr">
        <is>
          <t>Crude</t>
        </is>
      </c>
      <c r="S2290" t="inlineStr">
        <is>
          <t>Yes</t>
        </is>
      </c>
      <c r="T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SA102282</t>
        </is>
      </c>
      <c r="B2291" s="68" t="n">
        <v>45987</v>
      </c>
      <c r="C2291" s="69" t="n">
        <v>2025</v>
      </c>
      <c r="D2291" t="inlineStr">
        <is>
          <t>Nov</t>
        </is>
      </c>
      <c r="E2291" t="inlineStr">
        <is>
          <t>Asia</t>
        </is>
      </c>
      <c r="F2291" t="inlineStr">
        <is>
          <t>Japan</t>
        </is>
      </c>
      <c r="G2291" t="inlineStr">
        <is>
          <t>Arab Medium</t>
        </is>
      </c>
      <c r="H2291" t="inlineStr">
        <is>
          <t>Term contract</t>
        </is>
      </c>
      <c r="I2291" t="inlineStr">
        <is>
          <t>Trader</t>
        </is>
      </c>
      <c r="J2291" t="inlineStr">
        <is>
          <t>Wei Chen</t>
        </is>
      </c>
      <c r="K2291" s="70" t="n">
        <v>1158300</v>
      </c>
      <c r="L2291" s="71" t="n">
        <v>86.73</v>
      </c>
      <c r="M2291" s="71" t="n">
        <v>100459359</v>
      </c>
      <c r="N2291" s="71" t="n">
        <v>1004593.59</v>
      </c>
      <c r="O2291" s="71" t="n">
        <v>99454765.41</v>
      </c>
      <c r="P2291" s="71" t="n">
        <v>20910604.25</v>
      </c>
      <c r="Q2291" s="71" t="n">
        <v>78544161.16</v>
      </c>
      <c r="R2291" t="inlineStr">
        <is>
          <t>Crude</t>
        </is>
      </c>
      <c r="S2291" t="inlineStr">
        <is>
          <t>Yes</t>
        </is>
      </c>
      <c r="T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SA102283</t>
        </is>
      </c>
      <c r="B2292" s="68" t="n">
        <v>45987</v>
      </c>
      <c r="C2292" s="69" t="n">
        <v>2025</v>
      </c>
      <c r="D2292" t="inlineStr">
        <is>
          <t>Nov</t>
        </is>
      </c>
      <c r="E2292" t="inlineStr">
        <is>
          <t>North America</t>
        </is>
      </c>
      <c r="F2292" t="inlineStr">
        <is>
          <t>USA</t>
        </is>
      </c>
      <c r="G2292" t="inlineStr">
        <is>
          <t>Gasoline</t>
        </is>
      </c>
      <c r="H2292" t="inlineStr">
        <is>
          <t>Term contract</t>
        </is>
      </c>
      <c r="I2292" t="inlineStr">
        <is>
          <t>Refiner</t>
        </is>
      </c>
      <c r="J2292" t="inlineStr">
        <is>
          <t>Noah Smith</t>
        </is>
      </c>
      <c r="K2292" s="70" t="n">
        <v>586300</v>
      </c>
      <c r="L2292" s="71" t="n">
        <v>91.47</v>
      </c>
      <c r="M2292" s="71" t="n">
        <v>53628861</v>
      </c>
      <c r="N2292" s="71" t="n">
        <v>1072577.22</v>
      </c>
      <c r="O2292" s="71" t="n">
        <v>52556283.78</v>
      </c>
      <c r="P2292" s="71" t="n">
        <v>42036163.26</v>
      </c>
      <c r="Q2292" s="71" t="n">
        <v>10520120.52</v>
      </c>
      <c r="R2292" t="inlineStr">
        <is>
          <t>Refined</t>
        </is>
      </c>
      <c r="S2292" t="inlineStr">
        <is>
          <t>Yes</t>
        </is>
      </c>
      <c r="T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SA102284</t>
        </is>
      </c>
      <c r="B2293" s="68" t="n">
        <v>45987</v>
      </c>
      <c r="C2293" s="69" t="n">
        <v>2025</v>
      </c>
      <c r="D2293" t="inlineStr">
        <is>
          <t>Nov</t>
        </is>
      </c>
      <c r="E2293" t="inlineStr">
        <is>
          <t>Middle East</t>
        </is>
      </c>
      <c r="F2293" t="inlineStr">
        <is>
          <t>Bahrain</t>
        </is>
      </c>
      <c r="G2293" t="inlineStr">
        <is>
          <t>Arab Medium</t>
        </is>
      </c>
      <c r="H2293" t="inlineStr">
        <is>
          <t>Term contract</t>
        </is>
      </c>
      <c r="I2293" t="inlineStr">
        <is>
          <t>Refiner</t>
        </is>
      </c>
      <c r="J2293" t="inlineStr">
        <is>
          <t>Emma Clarke</t>
        </is>
      </c>
      <c r="K2293" s="70" t="n">
        <v>804100</v>
      </c>
      <c r="L2293" s="71" t="n">
        <v>84.73999999999999</v>
      </c>
      <c r="M2293" s="71" t="n">
        <v>68139434</v>
      </c>
      <c r="N2293" s="71" t="n">
        <v>1362788.68</v>
      </c>
      <c r="O2293" s="71" t="n">
        <v>66776645.32</v>
      </c>
      <c r="P2293" s="71" t="n">
        <v>14336871.32</v>
      </c>
      <c r="Q2293" s="71" t="n">
        <v>52439774</v>
      </c>
      <c r="R2293" t="inlineStr">
        <is>
          <t>Crude</t>
        </is>
      </c>
      <c r="S2293" t="inlineStr">
        <is>
          <t>Yes</t>
        </is>
      </c>
      <c r="T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SA102285</t>
        </is>
      </c>
      <c r="B2294" s="68" t="n">
        <v>45987</v>
      </c>
      <c r="C2294" s="69" t="n">
        <v>2025</v>
      </c>
      <c r="D2294" t="inlineStr">
        <is>
          <t>Nov</t>
        </is>
      </c>
      <c r="E2294" t="inlineStr">
        <is>
          <t>Asia</t>
        </is>
      </c>
      <c r="F2294" t="inlineStr">
        <is>
          <t>Japan</t>
        </is>
      </c>
      <c r="G2294" t="inlineStr">
        <is>
          <t>Arab Medium</t>
        </is>
      </c>
      <c r="H2294" t="inlineStr">
        <is>
          <t>Spot</t>
        </is>
      </c>
      <c r="I2294" t="inlineStr">
        <is>
          <t>National oil company</t>
        </is>
      </c>
      <c r="J2294" t="inlineStr">
        <is>
          <t>Amir Khan</t>
        </is>
      </c>
      <c r="K2294" s="70" t="n">
        <v>1509200</v>
      </c>
      <c r="L2294" s="71" t="n">
        <v>74.34</v>
      </c>
      <c r="M2294" s="71" t="n">
        <v>112193928</v>
      </c>
      <c r="N2294" s="71" t="n">
        <v>0</v>
      </c>
      <c r="O2294" s="71" t="n">
        <v>112193928</v>
      </c>
      <c r="P2294" s="71" t="n">
        <v>25979741.77</v>
      </c>
      <c r="Q2294" s="71" t="n">
        <v>86214186.23</v>
      </c>
      <c r="R2294" t="inlineStr">
        <is>
          <t>Crude</t>
        </is>
      </c>
      <c r="S2294" t="inlineStr">
        <is>
          <t>Yes</t>
        </is>
      </c>
      <c r="T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SA102286</t>
        </is>
      </c>
      <c r="B2295" s="68" t="n">
        <v>45987</v>
      </c>
      <c r="C2295" s="69" t="n">
        <v>2025</v>
      </c>
      <c r="D2295" t="inlineStr">
        <is>
          <t>Nov</t>
        </is>
      </c>
      <c r="E2295" t="inlineStr">
        <is>
          <t>Europe</t>
        </is>
      </c>
      <c r="F2295" t="inlineStr">
        <is>
          <t>Italy</t>
        </is>
      </c>
      <c r="G2295" t="inlineStr">
        <is>
          <t>Diesel</t>
        </is>
      </c>
      <c r="H2295" t="inlineStr">
        <is>
          <t>Term contract</t>
        </is>
      </c>
      <c r="I2295" t="inlineStr">
        <is>
          <t>National oil company</t>
        </is>
      </c>
      <c r="J2295" t="inlineStr">
        <is>
          <t>Wei Chen</t>
        </is>
      </c>
      <c r="K2295" s="70" t="n">
        <v>485100</v>
      </c>
      <c r="L2295" s="71" t="n">
        <v>97.25</v>
      </c>
      <c r="M2295" s="71" t="n">
        <v>47175975</v>
      </c>
      <c r="N2295" s="71" t="n">
        <v>943519.5</v>
      </c>
      <c r="O2295" s="71" t="n">
        <v>46232455.5</v>
      </c>
      <c r="P2295" s="71" t="n">
        <v>34863835.75</v>
      </c>
      <c r="Q2295" s="71" t="n">
        <v>11368619.75</v>
      </c>
      <c r="R2295" t="inlineStr">
        <is>
          <t>Refined</t>
        </is>
      </c>
      <c r="S2295" t="inlineStr">
        <is>
          <t>Yes</t>
        </is>
      </c>
      <c r="T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SA102287</t>
        </is>
      </c>
      <c r="B2296" s="68" t="n">
        <v>45987</v>
      </c>
      <c r="C2296" s="69" t="n">
        <v>2025</v>
      </c>
      <c r="D2296" t="inlineStr">
        <is>
          <t>Nov</t>
        </is>
      </c>
      <c r="E2296" t="inlineStr">
        <is>
          <t>Europe</t>
        </is>
      </c>
      <c r="F2296" t="inlineStr">
        <is>
          <t>Netherlands</t>
        </is>
      </c>
      <c r="G2296" t="inlineStr">
        <is>
          <t>Arab Medium</t>
        </is>
      </c>
      <c r="H2296" t="inlineStr">
        <is>
          <t>Term contract</t>
        </is>
      </c>
      <c r="I2296" t="inlineStr">
        <is>
          <t>Trader</t>
        </is>
      </c>
      <c r="J2296" t="inlineStr">
        <is>
          <t>Amir Khan</t>
        </is>
      </c>
      <c r="K2296" s="70" t="n">
        <v>1482800</v>
      </c>
      <c r="L2296" s="71" t="n">
        <v>74.45</v>
      </c>
      <c r="M2296" s="71" t="n">
        <v>110394460</v>
      </c>
      <c r="N2296" s="71" t="n">
        <v>0</v>
      </c>
      <c r="O2296" s="71" t="n">
        <v>110394460</v>
      </c>
      <c r="P2296" s="71" t="n">
        <v>26230407.51</v>
      </c>
      <c r="Q2296" s="71" t="n">
        <v>84164052.48999999</v>
      </c>
      <c r="R2296" t="inlineStr">
        <is>
          <t>Crude</t>
        </is>
      </c>
      <c r="S2296" t="inlineStr">
        <is>
          <t>Yes</t>
        </is>
      </c>
      <c r="T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SA102288</t>
        </is>
      </c>
      <c r="B2297" s="68" t="n">
        <v>45987</v>
      </c>
      <c r="C2297" s="69" t="n">
        <v>2025</v>
      </c>
      <c r="D2297" t="inlineStr">
        <is>
          <t>Nov</t>
        </is>
      </c>
      <c r="E2297" t="inlineStr">
        <is>
          <t>Asia</t>
        </is>
      </c>
      <c r="F2297" t="inlineStr">
        <is>
          <t>South Korea</t>
        </is>
      </c>
      <c r="G2297" t="inlineStr">
        <is>
          <t>Arab Light</t>
        </is>
      </c>
      <c r="H2297" t="inlineStr">
        <is>
          <t>Term contract</t>
        </is>
      </c>
      <c r="I2297" t="inlineStr">
        <is>
          <t>Refiner</t>
        </is>
      </c>
      <c r="J2297" t="inlineStr">
        <is>
          <t>Sophie Müller</t>
        </is>
      </c>
      <c r="K2297" s="70" t="n">
        <v>394900</v>
      </c>
      <c r="L2297" s="71" t="n">
        <v>82.41</v>
      </c>
      <c r="M2297" s="71" t="n">
        <v>32543709</v>
      </c>
      <c r="N2297" s="71" t="n">
        <v>650874.1800000001</v>
      </c>
      <c r="O2297" s="71" t="n">
        <v>31892834.82</v>
      </c>
      <c r="P2297" s="71" t="n">
        <v>7149871.39</v>
      </c>
      <c r="Q2297" s="71" t="n">
        <v>24742963.43</v>
      </c>
      <c r="R2297" t="inlineStr">
        <is>
          <t>Crude</t>
        </is>
      </c>
      <c r="S2297" t="inlineStr">
        <is>
          <t>Yes</t>
        </is>
      </c>
      <c r="T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SA102289</t>
        </is>
      </c>
      <c r="B2298" s="68" t="n">
        <v>45987</v>
      </c>
      <c r="C2298" s="69" t="n">
        <v>2025</v>
      </c>
      <c r="D2298" t="inlineStr">
        <is>
          <t>Nov</t>
        </is>
      </c>
      <c r="E2298" t="inlineStr">
        <is>
          <t>Asia</t>
        </is>
      </c>
      <c r="F2298" t="inlineStr">
        <is>
          <t>China</t>
        </is>
      </c>
      <c r="G2298" t="inlineStr">
        <is>
          <t>Arab Light</t>
        </is>
      </c>
      <c r="H2298" t="inlineStr">
        <is>
          <t>Term contract</t>
        </is>
      </c>
      <c r="I2298" t="inlineStr">
        <is>
          <t>Refiner</t>
        </is>
      </c>
      <c r="J2298" t="inlineStr">
        <is>
          <t>Lucas Martin</t>
        </is>
      </c>
      <c r="K2298" s="70" t="n">
        <v>954800</v>
      </c>
      <c r="L2298" s="71" t="n">
        <v>77.51000000000001</v>
      </c>
      <c r="M2298" s="71" t="n">
        <v>74006548</v>
      </c>
      <c r="N2298" s="71" t="n">
        <v>0</v>
      </c>
      <c r="O2298" s="71" t="n">
        <v>74006548</v>
      </c>
      <c r="P2298" s="71" t="n">
        <v>17431326</v>
      </c>
      <c r="Q2298" s="71" t="n">
        <v>56575222</v>
      </c>
      <c r="R2298" t="inlineStr">
        <is>
          <t>Crude</t>
        </is>
      </c>
      <c r="S2298" t="inlineStr">
        <is>
          <t>Yes</t>
        </is>
      </c>
      <c r="T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SA102290</t>
        </is>
      </c>
      <c r="B2299" s="68" t="n">
        <v>45988</v>
      </c>
      <c r="C2299" s="69" t="n">
        <v>2025</v>
      </c>
      <c r="D2299" t="inlineStr">
        <is>
          <t>Nov</t>
        </is>
      </c>
      <c r="E2299" t="inlineStr">
        <is>
          <t>Middle East</t>
        </is>
      </c>
      <c r="F2299" t="inlineStr">
        <is>
          <t>Saudi Arabia</t>
        </is>
      </c>
      <c r="G2299" t="inlineStr">
        <is>
          <t>Diesel</t>
        </is>
      </c>
      <c r="H2299" t="inlineStr">
        <is>
          <t>Domestic</t>
        </is>
      </c>
      <c r="I2299" t="inlineStr">
        <is>
          <t>Refiner</t>
        </is>
      </c>
      <c r="J2299" t="inlineStr">
        <is>
          <t>Sophie Müller</t>
        </is>
      </c>
      <c r="K2299" s="70" t="n">
        <v>609400</v>
      </c>
      <c r="L2299" s="71" t="n">
        <v>99.95</v>
      </c>
      <c r="M2299" s="71" t="n">
        <v>60909530</v>
      </c>
      <c r="N2299" s="71" t="n">
        <v>0</v>
      </c>
      <c r="O2299" s="71" t="n">
        <v>60909530</v>
      </c>
      <c r="P2299" s="71" t="n">
        <v>41565660.39</v>
      </c>
      <c r="Q2299" s="71" t="n">
        <v>19343869.61</v>
      </c>
      <c r="R2299" t="inlineStr">
        <is>
          <t>Refined</t>
        </is>
      </c>
      <c r="S2299" t="inlineStr">
        <is>
          <t>No</t>
        </is>
      </c>
      <c r="T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SA102291</t>
        </is>
      </c>
      <c r="B2300" s="68" t="n">
        <v>45988</v>
      </c>
      <c r="C2300" s="69" t="n">
        <v>2025</v>
      </c>
      <c r="D2300" t="inlineStr">
        <is>
          <t>Nov</t>
        </is>
      </c>
      <c r="E2300" t="inlineStr">
        <is>
          <t>Asia</t>
        </is>
      </c>
      <c r="F2300" t="inlineStr">
        <is>
          <t>South Korea</t>
        </is>
      </c>
      <c r="G2300" t="inlineStr">
        <is>
          <t>Diesel</t>
        </is>
      </c>
      <c r="H2300" t="inlineStr">
        <is>
          <t>Spot</t>
        </is>
      </c>
      <c r="I2300" t="inlineStr">
        <is>
          <t>Refiner</t>
        </is>
      </c>
      <c r="J2300" t="inlineStr">
        <is>
          <t>Zoya Ahmed</t>
        </is>
      </c>
      <c r="K2300" s="70" t="n">
        <v>580800</v>
      </c>
      <c r="L2300" s="71" t="n">
        <v>89</v>
      </c>
      <c r="M2300" s="71" t="n">
        <v>51691200</v>
      </c>
      <c r="N2300" s="71" t="n">
        <v>1033824</v>
      </c>
      <c r="O2300" s="71" t="n">
        <v>50657376</v>
      </c>
      <c r="P2300" s="71" t="n">
        <v>41029397.25</v>
      </c>
      <c r="Q2300" s="71" t="n">
        <v>9627978.75</v>
      </c>
      <c r="R2300" t="inlineStr">
        <is>
          <t>Refined</t>
        </is>
      </c>
      <c r="S2300" t="inlineStr">
        <is>
          <t>Yes</t>
        </is>
      </c>
      <c r="T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SA102292</t>
        </is>
      </c>
      <c r="B2301" s="68" t="n">
        <v>45988</v>
      </c>
      <c r="C2301" s="69" t="n">
        <v>2025</v>
      </c>
      <c r="D2301" t="inlineStr">
        <is>
          <t>Nov</t>
        </is>
      </c>
      <c r="E2301" t="inlineStr">
        <is>
          <t>Asia</t>
        </is>
      </c>
      <c r="F2301" t="inlineStr">
        <is>
          <t>South Korea</t>
        </is>
      </c>
      <c r="G2301" t="inlineStr">
        <is>
          <t>Diesel</t>
        </is>
      </c>
      <c r="H2301" t="inlineStr">
        <is>
          <t>Term contract</t>
        </is>
      </c>
      <c r="I2301" t="inlineStr">
        <is>
          <t>Refiner</t>
        </is>
      </c>
      <c r="J2301" t="inlineStr">
        <is>
          <t>Emma Clarke</t>
        </is>
      </c>
      <c r="K2301" s="70" t="n">
        <v>174900</v>
      </c>
      <c r="L2301" s="71" t="n">
        <v>99.05</v>
      </c>
      <c r="M2301" s="71" t="n">
        <v>17323845</v>
      </c>
      <c r="N2301" s="71" t="n">
        <v>346476.9</v>
      </c>
      <c r="O2301" s="71" t="n">
        <v>16977368.1</v>
      </c>
      <c r="P2301" s="71" t="n">
        <v>12337947.16</v>
      </c>
      <c r="Q2301" s="71" t="n">
        <v>4639420.94</v>
      </c>
      <c r="R2301" t="inlineStr">
        <is>
          <t>Refined</t>
        </is>
      </c>
      <c r="S2301" t="inlineStr">
        <is>
          <t>Yes</t>
        </is>
      </c>
      <c r="T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SA102293</t>
        </is>
      </c>
      <c r="B2302" s="68" t="n">
        <v>45988</v>
      </c>
      <c r="C2302" s="69" t="n">
        <v>2025</v>
      </c>
      <c r="D2302" t="inlineStr">
        <is>
          <t>Nov</t>
        </is>
      </c>
      <c r="E2302" t="inlineStr">
        <is>
          <t>Asia</t>
        </is>
      </c>
      <c r="F2302" t="inlineStr">
        <is>
          <t>China</t>
        </is>
      </c>
      <c r="G2302" t="inlineStr">
        <is>
          <t>Diesel</t>
        </is>
      </c>
      <c r="H2302" t="inlineStr">
        <is>
          <t>Term contract</t>
        </is>
      </c>
      <c r="I2302" t="inlineStr">
        <is>
          <t>Refiner</t>
        </is>
      </c>
      <c r="J2302" t="inlineStr">
        <is>
          <t>Fatima Al-Saud</t>
        </is>
      </c>
      <c r="K2302" s="70" t="n">
        <v>375100</v>
      </c>
      <c r="L2302" s="71" t="n">
        <v>91.45999999999999</v>
      </c>
      <c r="M2302" s="71" t="n">
        <v>34306646</v>
      </c>
      <c r="N2302" s="71" t="n">
        <v>343066.46</v>
      </c>
      <c r="O2302" s="71" t="n">
        <v>33963579.54</v>
      </c>
      <c r="P2302" s="71" t="n">
        <v>27328137.26</v>
      </c>
      <c r="Q2302" s="71" t="n">
        <v>6635442.28</v>
      </c>
      <c r="R2302" t="inlineStr">
        <is>
          <t>Refined</t>
        </is>
      </c>
      <c r="S2302" t="inlineStr">
        <is>
          <t>Yes</t>
        </is>
      </c>
      <c r="T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SA102294</t>
        </is>
      </c>
      <c r="B2303" s="68" t="n">
        <v>45988</v>
      </c>
      <c r="C2303" s="69" t="n">
        <v>2025</v>
      </c>
      <c r="D2303" t="inlineStr">
        <is>
          <t>Nov</t>
        </is>
      </c>
      <c r="E2303" t="inlineStr">
        <is>
          <t>Asia</t>
        </is>
      </c>
      <c r="F2303" t="inlineStr">
        <is>
          <t>India</t>
        </is>
      </c>
      <c r="G2303" t="inlineStr">
        <is>
          <t>Arab Medium</t>
        </is>
      </c>
      <c r="H2303" t="inlineStr">
        <is>
          <t>Spot</t>
        </is>
      </c>
      <c r="I2303" t="inlineStr">
        <is>
          <t>Refiner</t>
        </is>
      </c>
      <c r="J2303" t="inlineStr">
        <is>
          <t>Omar Haddad</t>
        </is>
      </c>
      <c r="K2303" s="70" t="n">
        <v>1010900</v>
      </c>
      <c r="L2303" s="71" t="n">
        <v>72.25</v>
      </c>
      <c r="M2303" s="71" t="n">
        <v>73037525</v>
      </c>
      <c r="N2303" s="71" t="n">
        <v>0</v>
      </c>
      <c r="O2303" s="71" t="n">
        <v>73037525</v>
      </c>
      <c r="P2303" s="71" t="n">
        <v>17585353.14</v>
      </c>
      <c r="Q2303" s="71" t="n">
        <v>55452171.86</v>
      </c>
      <c r="R2303" t="inlineStr">
        <is>
          <t>Crude</t>
        </is>
      </c>
      <c r="S2303" t="inlineStr">
        <is>
          <t>Yes</t>
        </is>
      </c>
      <c r="T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SA102295</t>
        </is>
      </c>
      <c r="B2304" s="68" t="n">
        <v>45988</v>
      </c>
      <c r="C2304" s="69" t="n">
        <v>2025</v>
      </c>
      <c r="D2304" t="inlineStr">
        <is>
          <t>Nov</t>
        </is>
      </c>
      <c r="E2304" t="inlineStr">
        <is>
          <t>Asia</t>
        </is>
      </c>
      <c r="F2304" t="inlineStr">
        <is>
          <t>South Korea</t>
        </is>
      </c>
      <c r="G2304" t="inlineStr">
        <is>
          <t>Arab Light</t>
        </is>
      </c>
      <c r="H2304" t="inlineStr">
        <is>
          <t>Spot</t>
        </is>
      </c>
      <c r="I2304" t="inlineStr">
        <is>
          <t>Refiner</t>
        </is>
      </c>
      <c r="J2304" t="inlineStr">
        <is>
          <t>Noah Smith</t>
        </is>
      </c>
      <c r="K2304" s="70" t="n">
        <v>1716000</v>
      </c>
      <c r="L2304" s="71" t="n">
        <v>77.15000000000001</v>
      </c>
      <c r="M2304" s="71" t="n">
        <v>132389400</v>
      </c>
      <c r="N2304" s="71" t="n">
        <v>1323894</v>
      </c>
      <c r="O2304" s="71" t="n">
        <v>131065506</v>
      </c>
      <c r="P2304" s="71" t="n">
        <v>31203814.74</v>
      </c>
      <c r="Q2304" s="71" t="n">
        <v>99861691.26000001</v>
      </c>
      <c r="R2304" t="inlineStr">
        <is>
          <t>Crude</t>
        </is>
      </c>
      <c r="S2304" t="inlineStr">
        <is>
          <t>Yes</t>
        </is>
      </c>
      <c r="T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SA102296</t>
        </is>
      </c>
      <c r="B2305" s="68" t="n">
        <v>45988</v>
      </c>
      <c r="C2305" s="69" t="n">
        <v>2025</v>
      </c>
      <c r="D2305" t="inlineStr">
        <is>
          <t>Nov</t>
        </is>
      </c>
      <c r="E2305" t="inlineStr">
        <is>
          <t>Middle East</t>
        </is>
      </c>
      <c r="F2305" t="inlineStr">
        <is>
          <t>UAE</t>
        </is>
      </c>
      <c r="G2305" t="inlineStr">
        <is>
          <t>Arab Medium</t>
        </is>
      </c>
      <c r="H2305" t="inlineStr">
        <is>
          <t>Term contract</t>
        </is>
      </c>
      <c r="I2305" t="inlineStr">
        <is>
          <t>National oil company</t>
        </is>
      </c>
      <c r="J2305" t="inlineStr">
        <is>
          <t>Sara Rossi</t>
        </is>
      </c>
      <c r="K2305" s="70" t="n">
        <v>397100</v>
      </c>
      <c r="L2305" s="71" t="n">
        <v>77.94</v>
      </c>
      <c r="M2305" s="71" t="n">
        <v>30949974</v>
      </c>
      <c r="N2305" s="71" t="n">
        <v>309499.74</v>
      </c>
      <c r="O2305" s="71" t="n">
        <v>30640474.26</v>
      </c>
      <c r="P2305" s="71" t="n">
        <v>6784613.13</v>
      </c>
      <c r="Q2305" s="71" t="n">
        <v>23855861.13</v>
      </c>
      <c r="R2305" t="inlineStr">
        <is>
          <t>Crude</t>
        </is>
      </c>
      <c r="S2305" t="inlineStr">
        <is>
          <t>Yes</t>
        </is>
      </c>
      <c r="T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SA102297</t>
        </is>
      </c>
      <c r="B2306" s="68" t="n">
        <v>45988</v>
      </c>
      <c r="C2306" s="69" t="n">
        <v>2025</v>
      </c>
      <c r="D2306" t="inlineStr">
        <is>
          <t>Nov</t>
        </is>
      </c>
      <c r="E2306" t="inlineStr">
        <is>
          <t>Asia</t>
        </is>
      </c>
      <c r="F2306" t="inlineStr">
        <is>
          <t>Japan</t>
        </is>
      </c>
      <c r="G2306" t="inlineStr">
        <is>
          <t>Arab Light</t>
        </is>
      </c>
      <c r="H2306" t="inlineStr">
        <is>
          <t>Term contract</t>
        </is>
      </c>
      <c r="I2306" t="inlineStr">
        <is>
          <t>National oil company</t>
        </is>
      </c>
      <c r="J2306" t="inlineStr">
        <is>
          <t>Omar Haddad</t>
        </is>
      </c>
      <c r="K2306" s="70" t="n">
        <v>416900</v>
      </c>
      <c r="L2306" s="71" t="n">
        <v>77.14</v>
      </c>
      <c r="M2306" s="71" t="n">
        <v>32159666</v>
      </c>
      <c r="N2306" s="71" t="n">
        <v>321596.66</v>
      </c>
      <c r="O2306" s="71" t="n">
        <v>31838069.34</v>
      </c>
      <c r="P2306" s="71" t="n">
        <v>7795758.25</v>
      </c>
      <c r="Q2306" s="71" t="n">
        <v>24042311.09</v>
      </c>
      <c r="R2306" t="inlineStr">
        <is>
          <t>Crude</t>
        </is>
      </c>
      <c r="S2306" t="inlineStr">
        <is>
          <t>Yes</t>
        </is>
      </c>
      <c r="T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SA102298</t>
        </is>
      </c>
      <c r="B2307" s="68" t="n">
        <v>45989</v>
      </c>
      <c r="C2307" s="69" t="n">
        <v>2025</v>
      </c>
      <c r="D2307" t="inlineStr">
        <is>
          <t>Nov</t>
        </is>
      </c>
      <c r="E2307" t="inlineStr">
        <is>
          <t>Asia</t>
        </is>
      </c>
      <c r="F2307" t="inlineStr">
        <is>
          <t>India</t>
        </is>
      </c>
      <c r="G2307" t="inlineStr">
        <is>
          <t>Arab Extra Light</t>
        </is>
      </c>
      <c r="H2307" t="inlineStr">
        <is>
          <t>Term contract</t>
        </is>
      </c>
      <c r="I2307" t="inlineStr">
        <is>
          <t>National oil company</t>
        </is>
      </c>
      <c r="J2307" t="inlineStr">
        <is>
          <t>Arjun Mehta</t>
        </is>
      </c>
      <c r="K2307" s="70" t="n">
        <v>2135100</v>
      </c>
      <c r="L2307" s="71" t="n">
        <v>77.02</v>
      </c>
      <c r="M2307" s="71" t="n">
        <v>164445402</v>
      </c>
      <c r="N2307" s="71" t="n">
        <v>3288908.04</v>
      </c>
      <c r="O2307" s="71" t="n">
        <v>161156493.96</v>
      </c>
      <c r="P2307" s="71" t="n">
        <v>39235432.15</v>
      </c>
      <c r="Q2307" s="71" t="n">
        <v>121921061.81</v>
      </c>
      <c r="R2307" t="inlineStr">
        <is>
          <t>Crude</t>
        </is>
      </c>
      <c r="S2307" t="inlineStr">
        <is>
          <t>Yes</t>
        </is>
      </c>
      <c r="T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SA102299</t>
        </is>
      </c>
      <c r="B2308" s="68" t="n">
        <v>45989</v>
      </c>
      <c r="C2308" s="69" t="n">
        <v>2025</v>
      </c>
      <c r="D2308" t="inlineStr">
        <is>
          <t>Nov</t>
        </is>
      </c>
      <c r="E2308" t="inlineStr">
        <is>
          <t>Middle East</t>
        </is>
      </c>
      <c r="F2308" t="inlineStr">
        <is>
          <t>Saudi Arabia</t>
        </is>
      </c>
      <c r="G2308" t="inlineStr">
        <is>
          <t>Arab Light</t>
        </is>
      </c>
      <c r="H2308" t="inlineStr">
        <is>
          <t>Domestic</t>
        </is>
      </c>
      <c r="I2308" t="inlineStr">
        <is>
          <t>Refiner</t>
        </is>
      </c>
      <c r="J2308" t="inlineStr">
        <is>
          <t>Mei Lin</t>
        </is>
      </c>
      <c r="K2308" s="70" t="n">
        <v>1883200</v>
      </c>
      <c r="L2308" s="71" t="n">
        <v>81.27</v>
      </c>
      <c r="M2308" s="71" t="n">
        <v>153047664</v>
      </c>
      <c r="N2308" s="71" t="n">
        <v>0</v>
      </c>
      <c r="O2308" s="71" t="n">
        <v>153047664</v>
      </c>
      <c r="P2308" s="71" t="n">
        <v>34408374.58</v>
      </c>
      <c r="Q2308" s="71" t="n">
        <v>118639289.42</v>
      </c>
      <c r="R2308" t="inlineStr">
        <is>
          <t>Crude</t>
        </is>
      </c>
      <c r="S2308" t="inlineStr">
        <is>
          <t>No</t>
        </is>
      </c>
      <c r="T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SA102300</t>
        </is>
      </c>
      <c r="B2309" s="68" t="n">
        <v>45989</v>
      </c>
      <c r="C2309" s="69" t="n">
        <v>2025</v>
      </c>
      <c r="D2309" t="inlineStr">
        <is>
          <t>Nov</t>
        </is>
      </c>
      <c r="E2309" t="inlineStr">
        <is>
          <t>Asia</t>
        </is>
      </c>
      <c r="F2309" t="inlineStr">
        <is>
          <t>India</t>
        </is>
      </c>
      <c r="G2309" t="inlineStr">
        <is>
          <t>Arab Light</t>
        </is>
      </c>
      <c r="H2309" t="inlineStr">
        <is>
          <t>Term contract</t>
        </is>
      </c>
      <c r="I2309" t="inlineStr">
        <is>
          <t>Refiner</t>
        </is>
      </c>
      <c r="J2309" t="inlineStr">
        <is>
          <t>Kofi Mensah</t>
        </is>
      </c>
      <c r="K2309" s="70" t="n">
        <v>1439900</v>
      </c>
      <c r="L2309" s="71" t="n">
        <v>84.92</v>
      </c>
      <c r="M2309" s="71" t="n">
        <v>122276308</v>
      </c>
      <c r="N2309" s="71" t="n">
        <v>1222763.08</v>
      </c>
      <c r="O2309" s="71" t="n">
        <v>121053544.92</v>
      </c>
      <c r="P2309" s="71" t="n">
        <v>26820215.4</v>
      </c>
      <c r="Q2309" s="71" t="n">
        <v>94233329.52</v>
      </c>
      <c r="R2309" t="inlineStr">
        <is>
          <t>Crude</t>
        </is>
      </c>
      <c r="S2309" t="inlineStr">
        <is>
          <t>Yes</t>
        </is>
      </c>
      <c r="T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SA102301</t>
        </is>
      </c>
      <c r="B2310" s="68" t="n">
        <v>45989</v>
      </c>
      <c r="C2310" s="69" t="n">
        <v>2025</v>
      </c>
      <c r="D2310" t="inlineStr">
        <is>
          <t>Nov</t>
        </is>
      </c>
      <c r="E2310" t="inlineStr">
        <is>
          <t>Asia</t>
        </is>
      </c>
      <c r="F2310" t="inlineStr">
        <is>
          <t>Japan</t>
        </is>
      </c>
      <c r="G2310" t="inlineStr">
        <is>
          <t>Arab Light</t>
        </is>
      </c>
      <c r="H2310" t="inlineStr">
        <is>
          <t>Spot</t>
        </is>
      </c>
      <c r="I2310" t="inlineStr">
        <is>
          <t>Refiner</t>
        </is>
      </c>
      <c r="J2310" t="inlineStr">
        <is>
          <t>Sara Rossi</t>
        </is>
      </c>
      <c r="K2310" s="70" t="n">
        <v>880000</v>
      </c>
      <c r="L2310" s="71" t="n">
        <v>82.40000000000001</v>
      </c>
      <c r="M2310" s="71" t="n">
        <v>72512000</v>
      </c>
      <c r="N2310" s="71" t="n">
        <v>0</v>
      </c>
      <c r="O2310" s="71" t="n">
        <v>72512000</v>
      </c>
      <c r="P2310" s="71" t="n">
        <v>15805623.81</v>
      </c>
      <c r="Q2310" s="71" t="n">
        <v>56706376.19</v>
      </c>
      <c r="R2310" t="inlineStr">
        <is>
          <t>Crude</t>
        </is>
      </c>
      <c r="S2310" t="inlineStr">
        <is>
          <t>Yes</t>
        </is>
      </c>
      <c r="T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SA102302</t>
        </is>
      </c>
      <c r="B2311" s="68" t="n">
        <v>45989</v>
      </c>
      <c r="C2311" s="69" t="n">
        <v>2025</v>
      </c>
      <c r="D2311" t="inlineStr">
        <is>
          <t>Nov</t>
        </is>
      </c>
      <c r="E2311" t="inlineStr">
        <is>
          <t>Asia</t>
        </is>
      </c>
      <c r="F2311" t="inlineStr">
        <is>
          <t>Japan</t>
        </is>
      </c>
      <c r="G2311" t="inlineStr">
        <is>
          <t>Arab Light</t>
        </is>
      </c>
      <c r="H2311" t="inlineStr">
        <is>
          <t>Spot</t>
        </is>
      </c>
      <c r="I2311" t="inlineStr">
        <is>
          <t>Trader</t>
        </is>
      </c>
      <c r="J2311" t="inlineStr">
        <is>
          <t>Ruhi Shaikh</t>
        </is>
      </c>
      <c r="K2311" s="70" t="n">
        <v>1774300</v>
      </c>
      <c r="L2311" s="71" t="n">
        <v>79.44</v>
      </c>
      <c r="M2311" s="71" t="n">
        <v>140950392</v>
      </c>
      <c r="N2311" s="71" t="n">
        <v>0</v>
      </c>
      <c r="O2311" s="71" t="n">
        <v>140950392</v>
      </c>
      <c r="P2311" s="71" t="n">
        <v>32470915.61</v>
      </c>
      <c r="Q2311" s="71" t="n">
        <v>108479476.39</v>
      </c>
      <c r="R2311" t="inlineStr">
        <is>
          <t>Crude</t>
        </is>
      </c>
      <c r="S2311" t="inlineStr">
        <is>
          <t>Yes</t>
        </is>
      </c>
      <c r="T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SA102303</t>
        </is>
      </c>
      <c r="B2312" s="68" t="n">
        <v>45989</v>
      </c>
      <c r="C2312" s="69" t="n">
        <v>2025</v>
      </c>
      <c r="D2312" t="inlineStr">
        <is>
          <t>Nov</t>
        </is>
      </c>
      <c r="E2312" t="inlineStr">
        <is>
          <t>Middle East</t>
        </is>
      </c>
      <c r="F2312" t="inlineStr">
        <is>
          <t>Saudi Arabia</t>
        </is>
      </c>
      <c r="G2312" t="inlineStr">
        <is>
          <t>Arab Light</t>
        </is>
      </c>
      <c r="H2312" t="inlineStr">
        <is>
          <t>Domestic</t>
        </is>
      </c>
      <c r="I2312" t="inlineStr">
        <is>
          <t>Trader</t>
        </is>
      </c>
      <c r="J2312" t="inlineStr">
        <is>
          <t>Amir Khan</t>
        </is>
      </c>
      <c r="K2312" s="70" t="n">
        <v>1488300</v>
      </c>
      <c r="L2312" s="71" t="n">
        <v>78.62</v>
      </c>
      <c r="M2312" s="71" t="n">
        <v>117010146</v>
      </c>
      <c r="N2312" s="71" t="n">
        <v>0</v>
      </c>
      <c r="O2312" s="71" t="n">
        <v>117010146</v>
      </c>
      <c r="P2312" s="71" t="n">
        <v>26623441.96</v>
      </c>
      <c r="Q2312" s="71" t="n">
        <v>90386704.04000001</v>
      </c>
      <c r="R2312" t="inlineStr">
        <is>
          <t>Crude</t>
        </is>
      </c>
      <c r="S2312" t="inlineStr">
        <is>
          <t>No</t>
        </is>
      </c>
      <c r="T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SA102304</t>
        </is>
      </c>
      <c r="B2313" s="68" t="n">
        <v>45989</v>
      </c>
      <c r="C2313" s="69" t="n">
        <v>2025</v>
      </c>
      <c r="D2313" t="inlineStr">
        <is>
          <t>Nov</t>
        </is>
      </c>
      <c r="E2313" t="inlineStr">
        <is>
          <t>Asia</t>
        </is>
      </c>
      <c r="F2313" t="inlineStr">
        <is>
          <t>China</t>
        </is>
      </c>
      <c r="G2313" t="inlineStr">
        <is>
          <t>Arab Extra Light</t>
        </is>
      </c>
      <c r="H2313" t="inlineStr">
        <is>
          <t>Term contract</t>
        </is>
      </c>
      <c r="I2313" t="inlineStr">
        <is>
          <t>Refiner</t>
        </is>
      </c>
      <c r="J2313" t="inlineStr">
        <is>
          <t>Ruhi Shaikh</t>
        </is>
      </c>
      <c r="K2313" s="70" t="n">
        <v>1409100</v>
      </c>
      <c r="L2313" s="71" t="n">
        <v>80.48999999999999</v>
      </c>
      <c r="M2313" s="71" t="n">
        <v>113418459</v>
      </c>
      <c r="N2313" s="71" t="n">
        <v>0</v>
      </c>
      <c r="O2313" s="71" t="n">
        <v>113418459</v>
      </c>
      <c r="P2313" s="71" t="n">
        <v>26066115.63</v>
      </c>
      <c r="Q2313" s="71" t="n">
        <v>87352343.37</v>
      </c>
      <c r="R2313" t="inlineStr">
        <is>
          <t>Crude</t>
        </is>
      </c>
      <c r="S2313" t="inlineStr">
        <is>
          <t>Yes</t>
        </is>
      </c>
      <c r="T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SA102305</t>
        </is>
      </c>
      <c r="B2314" s="68" t="n">
        <v>45992</v>
      </c>
      <c r="C2314" s="69" t="n">
        <v>2025</v>
      </c>
      <c r="D2314" t="inlineStr">
        <is>
          <t>Dec</t>
        </is>
      </c>
      <c r="E2314" t="inlineStr">
        <is>
          <t>Asia</t>
        </is>
      </c>
      <c r="F2314" t="inlineStr">
        <is>
          <t>India</t>
        </is>
      </c>
      <c r="G2314" t="inlineStr">
        <is>
          <t>Arab Heavy</t>
        </is>
      </c>
      <c r="H2314" t="inlineStr">
        <is>
          <t>Term contract</t>
        </is>
      </c>
      <c r="I2314" t="inlineStr">
        <is>
          <t>National oil company</t>
        </is>
      </c>
      <c r="J2314" t="inlineStr">
        <is>
          <t>Noah Smith</t>
        </is>
      </c>
      <c r="K2314" s="70" t="n">
        <v>1367620</v>
      </c>
      <c r="L2314" s="71" t="n">
        <v>80.98999999999999</v>
      </c>
      <c r="M2314" s="71" t="n">
        <v>110763543.8</v>
      </c>
      <c r="N2314" s="71" t="n">
        <v>1107635.44</v>
      </c>
      <c r="O2314" s="71" t="n">
        <v>109655908.36</v>
      </c>
      <c r="P2314" s="71" t="n">
        <v>23259084.76</v>
      </c>
      <c r="Q2314" s="71" t="n">
        <v>86396823.59999999</v>
      </c>
      <c r="R2314" t="inlineStr">
        <is>
          <t>Crude</t>
        </is>
      </c>
      <c r="S2314" t="inlineStr">
        <is>
          <t>Yes</t>
        </is>
      </c>
      <c r="T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SA102306</t>
        </is>
      </c>
      <c r="B2315" s="68" t="n">
        <v>45992</v>
      </c>
      <c r="C2315" s="69" t="n">
        <v>2025</v>
      </c>
      <c r="D2315" t="inlineStr">
        <is>
          <t>Dec</t>
        </is>
      </c>
      <c r="E2315" t="inlineStr">
        <is>
          <t>Middle East</t>
        </is>
      </c>
      <c r="F2315" t="inlineStr">
        <is>
          <t>Saudi Arabia</t>
        </is>
      </c>
      <c r="G2315" t="inlineStr">
        <is>
          <t>Arab Heavy</t>
        </is>
      </c>
      <c r="H2315" t="inlineStr">
        <is>
          <t>Domestic</t>
        </is>
      </c>
      <c r="I2315" t="inlineStr">
        <is>
          <t>National oil company</t>
        </is>
      </c>
      <c r="J2315" t="inlineStr">
        <is>
          <t>Zoya Ahmed</t>
        </is>
      </c>
      <c r="K2315" s="70" t="n">
        <v>1931660</v>
      </c>
      <c r="L2315" s="71" t="n">
        <v>82.75</v>
      </c>
      <c r="M2315" s="71" t="n">
        <v>159844865</v>
      </c>
      <c r="N2315" s="71" t="n">
        <v>0</v>
      </c>
      <c r="O2315" s="71" t="n">
        <v>159844865</v>
      </c>
      <c r="P2315" s="71" t="n">
        <v>35409156.1</v>
      </c>
      <c r="Q2315" s="71" t="n">
        <v>124435708.9</v>
      </c>
      <c r="R2315" t="inlineStr">
        <is>
          <t>Crude</t>
        </is>
      </c>
      <c r="S2315" t="inlineStr">
        <is>
          <t>No</t>
        </is>
      </c>
      <c r="T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SA102307</t>
        </is>
      </c>
      <c r="B2316" s="68" t="n">
        <v>45992</v>
      </c>
      <c r="C2316" s="69" t="n">
        <v>2025</v>
      </c>
      <c r="D2316" t="inlineStr">
        <is>
          <t>Dec</t>
        </is>
      </c>
      <c r="E2316" t="inlineStr">
        <is>
          <t>Asia</t>
        </is>
      </c>
      <c r="F2316" t="inlineStr">
        <is>
          <t>Japan</t>
        </is>
      </c>
      <c r="G2316" t="inlineStr">
        <is>
          <t>Arab Light</t>
        </is>
      </c>
      <c r="H2316" t="inlineStr">
        <is>
          <t>Term contract</t>
        </is>
      </c>
      <c r="I2316" t="inlineStr">
        <is>
          <t>Refiner</t>
        </is>
      </c>
      <c r="J2316" t="inlineStr">
        <is>
          <t>Sophie Müller</t>
        </is>
      </c>
      <c r="K2316" s="70" t="n">
        <v>1242540</v>
      </c>
      <c r="L2316" s="71" t="n">
        <v>83.29000000000001</v>
      </c>
      <c r="M2316" s="71" t="n">
        <v>103491156.6</v>
      </c>
      <c r="N2316" s="71" t="n">
        <v>2069823.13</v>
      </c>
      <c r="O2316" s="71" t="n">
        <v>101421333.47</v>
      </c>
      <c r="P2316" s="71" t="n">
        <v>22369392.05</v>
      </c>
      <c r="Q2316" s="71" t="n">
        <v>79051941.42</v>
      </c>
      <c r="R2316" t="inlineStr">
        <is>
          <t>Crude</t>
        </is>
      </c>
      <c r="S2316" t="inlineStr">
        <is>
          <t>Yes</t>
        </is>
      </c>
      <c r="T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SA102308</t>
        </is>
      </c>
      <c r="B2317" s="68" t="n">
        <v>45992</v>
      </c>
      <c r="C2317" s="69" t="n">
        <v>2025</v>
      </c>
      <c r="D2317" t="inlineStr">
        <is>
          <t>Dec</t>
        </is>
      </c>
      <c r="E2317" t="inlineStr">
        <is>
          <t>Middle East</t>
        </is>
      </c>
      <c r="F2317" t="inlineStr">
        <is>
          <t>Saudi Arabia</t>
        </is>
      </c>
      <c r="G2317" t="inlineStr">
        <is>
          <t>Arab Heavy</t>
        </is>
      </c>
      <c r="H2317" t="inlineStr">
        <is>
          <t>Domestic</t>
        </is>
      </c>
      <c r="I2317" t="inlineStr">
        <is>
          <t>Refiner</t>
        </is>
      </c>
      <c r="J2317" t="inlineStr">
        <is>
          <t>Noah Smith</t>
        </is>
      </c>
      <c r="K2317" s="70" t="n">
        <v>392940</v>
      </c>
      <c r="L2317" s="71" t="n">
        <v>74.86</v>
      </c>
      <c r="M2317" s="71" t="n">
        <v>29415488.4</v>
      </c>
      <c r="N2317" s="71" t="n">
        <v>0</v>
      </c>
      <c r="O2317" s="71" t="n">
        <v>29415488.4</v>
      </c>
      <c r="P2317" s="71" t="n">
        <v>6920037.14</v>
      </c>
      <c r="Q2317" s="71" t="n">
        <v>22495451.26</v>
      </c>
      <c r="R2317" t="inlineStr">
        <is>
          <t>Crude</t>
        </is>
      </c>
      <c r="S2317" t="inlineStr">
        <is>
          <t>No</t>
        </is>
      </c>
      <c r="T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SA102309</t>
        </is>
      </c>
      <c r="B2318" s="68" t="n">
        <v>45992</v>
      </c>
      <c r="C2318" s="69" t="n">
        <v>2025</v>
      </c>
      <c r="D2318" t="inlineStr">
        <is>
          <t>Dec</t>
        </is>
      </c>
      <c r="E2318" t="inlineStr">
        <is>
          <t>Europe</t>
        </is>
      </c>
      <c r="F2318" t="inlineStr">
        <is>
          <t>France</t>
        </is>
      </c>
      <c r="G2318" t="inlineStr">
        <is>
          <t>Jet fuel</t>
        </is>
      </c>
      <c r="H2318" t="inlineStr">
        <is>
          <t>Term contract</t>
        </is>
      </c>
      <c r="I2318" t="inlineStr">
        <is>
          <t>National oil company</t>
        </is>
      </c>
      <c r="J2318" t="inlineStr">
        <is>
          <t>Hiroshi Tanaka</t>
        </is>
      </c>
      <c r="K2318" s="70" t="n">
        <v>687940</v>
      </c>
      <c r="L2318" s="71" t="n">
        <v>104.87</v>
      </c>
      <c r="M2318" s="71" t="n">
        <v>72144267.8</v>
      </c>
      <c r="N2318" s="71" t="n">
        <v>0</v>
      </c>
      <c r="O2318" s="71" t="n">
        <v>72144267.8</v>
      </c>
      <c r="P2318" s="71" t="n">
        <v>50840079.88</v>
      </c>
      <c r="Q2318" s="71" t="n">
        <v>21304187.92</v>
      </c>
      <c r="R2318" t="inlineStr">
        <is>
          <t>Refined</t>
        </is>
      </c>
      <c r="S2318" t="inlineStr">
        <is>
          <t>Yes</t>
        </is>
      </c>
      <c r="T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SA102310</t>
        </is>
      </c>
      <c r="B2319" s="68" t="n">
        <v>45992</v>
      </c>
      <c r="C2319" s="69" t="n">
        <v>2025</v>
      </c>
      <c r="D2319" t="inlineStr">
        <is>
          <t>Dec</t>
        </is>
      </c>
      <c r="E2319" t="inlineStr">
        <is>
          <t>Asia</t>
        </is>
      </c>
      <c r="F2319" t="inlineStr">
        <is>
          <t>India</t>
        </is>
      </c>
      <c r="G2319" t="inlineStr">
        <is>
          <t>Arab Medium</t>
        </is>
      </c>
      <c r="H2319" t="inlineStr">
        <is>
          <t>Spot</t>
        </is>
      </c>
      <c r="I2319" t="inlineStr">
        <is>
          <t>Refiner</t>
        </is>
      </c>
      <c r="J2319" t="inlineStr">
        <is>
          <t>Sophie Müller</t>
        </is>
      </c>
      <c r="K2319" s="70" t="n">
        <v>1183540</v>
      </c>
      <c r="L2319" s="71" t="n">
        <v>80.23</v>
      </c>
      <c r="M2319" s="71" t="n">
        <v>94955414.2</v>
      </c>
      <c r="N2319" s="71" t="n">
        <v>0</v>
      </c>
      <c r="O2319" s="71" t="n">
        <v>94955414.2</v>
      </c>
      <c r="P2319" s="71" t="n">
        <v>21061055.35</v>
      </c>
      <c r="Q2319" s="71" t="n">
        <v>73894358.84999999</v>
      </c>
      <c r="R2319" t="inlineStr">
        <is>
          <t>Crude</t>
        </is>
      </c>
      <c r="S2319" t="inlineStr">
        <is>
          <t>Yes</t>
        </is>
      </c>
      <c r="T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SA102311</t>
        </is>
      </c>
      <c r="B2320" s="68" t="n">
        <v>45992</v>
      </c>
      <c r="C2320" s="69" t="n">
        <v>2025</v>
      </c>
      <c r="D2320" t="inlineStr">
        <is>
          <t>Dec</t>
        </is>
      </c>
      <c r="E2320" t="inlineStr">
        <is>
          <t>Asia</t>
        </is>
      </c>
      <c r="F2320" t="inlineStr">
        <is>
          <t>India</t>
        </is>
      </c>
      <c r="G2320" t="inlineStr">
        <is>
          <t>Arab Extra Light</t>
        </is>
      </c>
      <c r="H2320" t="inlineStr">
        <is>
          <t>Term contract</t>
        </is>
      </c>
      <c r="I2320" t="inlineStr">
        <is>
          <t>National oil company</t>
        </is>
      </c>
      <c r="J2320" t="inlineStr">
        <is>
          <t>Emma Clarke</t>
        </is>
      </c>
      <c r="K2320" s="70" t="n">
        <v>1663800</v>
      </c>
      <c r="L2320" s="71" t="n">
        <v>83.14</v>
      </c>
      <c r="M2320" s="71" t="n">
        <v>138328332</v>
      </c>
      <c r="N2320" s="71" t="n">
        <v>1383283.32</v>
      </c>
      <c r="O2320" s="71" t="n">
        <v>136945048.68</v>
      </c>
      <c r="P2320" s="71" t="n">
        <v>31970669.2</v>
      </c>
      <c r="Q2320" s="71" t="n">
        <v>104974379.48</v>
      </c>
      <c r="R2320" t="inlineStr">
        <is>
          <t>Crude</t>
        </is>
      </c>
      <c r="S2320" t="inlineStr">
        <is>
          <t>Yes</t>
        </is>
      </c>
      <c r="T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SA102312</t>
        </is>
      </c>
      <c r="B2321" s="68" t="n">
        <v>45992</v>
      </c>
      <c r="C2321" s="69" t="n">
        <v>2025</v>
      </c>
      <c r="D2321" t="inlineStr">
        <is>
          <t>Dec</t>
        </is>
      </c>
      <c r="E2321" t="inlineStr">
        <is>
          <t>North America</t>
        </is>
      </c>
      <c r="F2321" t="inlineStr">
        <is>
          <t>USA</t>
        </is>
      </c>
      <c r="G2321" t="inlineStr">
        <is>
          <t>Arab Medium</t>
        </is>
      </c>
      <c r="H2321" t="inlineStr">
        <is>
          <t>Term contract</t>
        </is>
      </c>
      <c r="I2321" t="inlineStr">
        <is>
          <t>Refiner</t>
        </is>
      </c>
      <c r="J2321" t="inlineStr">
        <is>
          <t>Fatima Al-Saud</t>
        </is>
      </c>
      <c r="K2321" s="70" t="n">
        <v>1908060</v>
      </c>
      <c r="L2321" s="71" t="n">
        <v>76.53</v>
      </c>
      <c r="M2321" s="71" t="n">
        <v>146023831.8</v>
      </c>
      <c r="N2321" s="71" t="n">
        <v>0</v>
      </c>
      <c r="O2321" s="71" t="n">
        <v>146023831.8</v>
      </c>
      <c r="P2321" s="71" t="n">
        <v>32979265.07</v>
      </c>
      <c r="Q2321" s="71" t="n">
        <v>113044566.73</v>
      </c>
      <c r="R2321" t="inlineStr">
        <is>
          <t>Crude</t>
        </is>
      </c>
      <c r="S2321" t="inlineStr">
        <is>
          <t>Yes</t>
        </is>
      </c>
      <c r="T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SA102313</t>
        </is>
      </c>
      <c r="B2322" s="68" t="n">
        <v>45993</v>
      </c>
      <c r="C2322" s="69" t="n">
        <v>2025</v>
      </c>
      <c r="D2322" t="inlineStr">
        <is>
          <t>Dec</t>
        </is>
      </c>
      <c r="E2322" t="inlineStr">
        <is>
          <t>Europe</t>
        </is>
      </c>
      <c r="F2322" t="inlineStr">
        <is>
          <t>France</t>
        </is>
      </c>
      <c r="G2322" t="inlineStr">
        <is>
          <t>Arab Light</t>
        </is>
      </c>
      <c r="H2322" t="inlineStr">
        <is>
          <t>Term contract</t>
        </is>
      </c>
      <c r="I2322" t="inlineStr">
        <is>
          <t>National oil company</t>
        </is>
      </c>
      <c r="J2322" t="inlineStr">
        <is>
          <t>Olivia Brown</t>
        </is>
      </c>
      <c r="K2322" s="70" t="n">
        <v>975860</v>
      </c>
      <c r="L2322" s="71" t="n">
        <v>80.56</v>
      </c>
      <c r="M2322" s="71" t="n">
        <v>78615281.59999999</v>
      </c>
      <c r="N2322" s="71" t="n">
        <v>0</v>
      </c>
      <c r="O2322" s="71" t="n">
        <v>78615281.59999999</v>
      </c>
      <c r="P2322" s="71" t="n">
        <v>17559475.31</v>
      </c>
      <c r="Q2322" s="71" t="n">
        <v>61055806.29</v>
      </c>
      <c r="R2322" t="inlineStr">
        <is>
          <t>Crude</t>
        </is>
      </c>
      <c r="S2322" t="inlineStr">
        <is>
          <t>Yes</t>
        </is>
      </c>
      <c r="T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SA102314</t>
        </is>
      </c>
      <c r="B2323" s="68" t="n">
        <v>45993</v>
      </c>
      <c r="C2323" s="69" t="n">
        <v>2025</v>
      </c>
      <c r="D2323" t="inlineStr">
        <is>
          <t>Dec</t>
        </is>
      </c>
      <c r="E2323" t="inlineStr">
        <is>
          <t>Asia</t>
        </is>
      </c>
      <c r="F2323" t="inlineStr">
        <is>
          <t>South Korea</t>
        </is>
      </c>
      <c r="G2323" t="inlineStr">
        <is>
          <t>Arab Extra Light</t>
        </is>
      </c>
      <c r="H2323" t="inlineStr">
        <is>
          <t>Term contract</t>
        </is>
      </c>
      <c r="I2323" t="inlineStr">
        <is>
          <t>Refiner</t>
        </is>
      </c>
      <c r="J2323" t="inlineStr">
        <is>
          <t>Wei Chen</t>
        </is>
      </c>
      <c r="K2323" s="70" t="n">
        <v>1958800</v>
      </c>
      <c r="L2323" s="71" t="n">
        <v>87.36</v>
      </c>
      <c r="M2323" s="71" t="n">
        <v>171120768</v>
      </c>
      <c r="N2323" s="71" t="n">
        <v>3422415.36</v>
      </c>
      <c r="O2323" s="71" t="n">
        <v>167698352.64</v>
      </c>
      <c r="P2323" s="71" t="n">
        <v>36664447.99</v>
      </c>
      <c r="Q2323" s="71" t="n">
        <v>131033904.65</v>
      </c>
      <c r="R2323" t="inlineStr">
        <is>
          <t>Crude</t>
        </is>
      </c>
      <c r="S2323" t="inlineStr">
        <is>
          <t>Yes</t>
        </is>
      </c>
      <c r="T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SA102315</t>
        </is>
      </c>
      <c r="B2324" s="68" t="n">
        <v>45993</v>
      </c>
      <c r="C2324" s="69" t="n">
        <v>2025</v>
      </c>
      <c r="D2324" t="inlineStr">
        <is>
          <t>Dec</t>
        </is>
      </c>
      <c r="E2324" t="inlineStr">
        <is>
          <t>Asia</t>
        </is>
      </c>
      <c r="F2324" t="inlineStr">
        <is>
          <t>Japan</t>
        </is>
      </c>
      <c r="G2324" t="inlineStr">
        <is>
          <t>Arab Extra Light</t>
        </is>
      </c>
      <c r="H2324" t="inlineStr">
        <is>
          <t>Term contract</t>
        </is>
      </c>
      <c r="I2324" t="inlineStr">
        <is>
          <t>Refiner</t>
        </is>
      </c>
      <c r="J2324" t="inlineStr">
        <is>
          <t>Emma Clarke</t>
        </is>
      </c>
      <c r="K2324" s="70" t="n">
        <v>1530460</v>
      </c>
      <c r="L2324" s="71" t="n">
        <v>90.43000000000001</v>
      </c>
      <c r="M2324" s="71" t="n">
        <v>138399497.8</v>
      </c>
      <c r="N2324" s="71" t="n">
        <v>1383994.98</v>
      </c>
      <c r="O2324" s="71" t="n">
        <v>137015502.82</v>
      </c>
      <c r="P2324" s="71" t="n">
        <v>28326970.87</v>
      </c>
      <c r="Q2324" s="71" t="n">
        <v>108688531.95</v>
      </c>
      <c r="R2324" t="inlineStr">
        <is>
          <t>Crude</t>
        </is>
      </c>
      <c r="S2324" t="inlineStr">
        <is>
          <t>Yes</t>
        </is>
      </c>
      <c r="T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SA102316</t>
        </is>
      </c>
      <c r="B2325" s="68" t="n">
        <v>45993</v>
      </c>
      <c r="C2325" s="69" t="n">
        <v>2025</v>
      </c>
      <c r="D2325" t="inlineStr">
        <is>
          <t>Dec</t>
        </is>
      </c>
      <c r="E2325" t="inlineStr">
        <is>
          <t>Europe</t>
        </is>
      </c>
      <c r="F2325" t="inlineStr">
        <is>
          <t>Netherlands</t>
        </is>
      </c>
      <c r="G2325" t="inlineStr">
        <is>
          <t>Arab Medium</t>
        </is>
      </c>
      <c r="H2325" t="inlineStr">
        <is>
          <t>Term contract</t>
        </is>
      </c>
      <c r="I2325" t="inlineStr">
        <is>
          <t>Refiner</t>
        </is>
      </c>
      <c r="J2325" t="inlineStr">
        <is>
          <t>Sara Rossi</t>
        </is>
      </c>
      <c r="K2325" s="70" t="n">
        <v>1834900</v>
      </c>
      <c r="L2325" s="71" t="n">
        <v>84.31999999999999</v>
      </c>
      <c r="M2325" s="71" t="n">
        <v>154718768</v>
      </c>
      <c r="N2325" s="71" t="n">
        <v>3094375.36</v>
      </c>
      <c r="O2325" s="71" t="n">
        <v>151624392.64</v>
      </c>
      <c r="P2325" s="71" t="n">
        <v>32871224.37</v>
      </c>
      <c r="Q2325" s="71" t="n">
        <v>118753168.27</v>
      </c>
      <c r="R2325" t="inlineStr">
        <is>
          <t>Crude</t>
        </is>
      </c>
      <c r="S2325" t="inlineStr">
        <is>
          <t>Yes</t>
        </is>
      </c>
      <c r="T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SA102317</t>
        </is>
      </c>
      <c r="B2326" s="68" t="n">
        <v>45993</v>
      </c>
      <c r="C2326" s="69" t="n">
        <v>2025</v>
      </c>
      <c r="D2326" t="inlineStr">
        <is>
          <t>Dec</t>
        </is>
      </c>
      <c r="E2326" t="inlineStr">
        <is>
          <t>Europe</t>
        </is>
      </c>
      <c r="F2326" t="inlineStr">
        <is>
          <t>Italy</t>
        </is>
      </c>
      <c r="G2326" t="inlineStr">
        <is>
          <t>Arab Light</t>
        </is>
      </c>
      <c r="H2326" t="inlineStr">
        <is>
          <t>Spot</t>
        </is>
      </c>
      <c r="I2326" t="inlineStr">
        <is>
          <t>Trader</t>
        </is>
      </c>
      <c r="J2326" t="inlineStr">
        <is>
          <t>Mei Lin</t>
        </is>
      </c>
      <c r="K2326" s="70" t="n">
        <v>1766460</v>
      </c>
      <c r="L2326" s="71" t="n">
        <v>85.7</v>
      </c>
      <c r="M2326" s="71" t="n">
        <v>151385622</v>
      </c>
      <c r="N2326" s="71" t="n">
        <v>0</v>
      </c>
      <c r="O2326" s="71" t="n">
        <v>151385622</v>
      </c>
      <c r="P2326" s="71" t="n">
        <v>31509043.52</v>
      </c>
      <c r="Q2326" s="71" t="n">
        <v>119876578.48</v>
      </c>
      <c r="R2326" t="inlineStr">
        <is>
          <t>Crude</t>
        </is>
      </c>
      <c r="S2326" t="inlineStr">
        <is>
          <t>Yes</t>
        </is>
      </c>
      <c r="T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SA102318</t>
        </is>
      </c>
      <c r="B2327" s="68" t="n">
        <v>45993</v>
      </c>
      <c r="C2327" s="69" t="n">
        <v>2025</v>
      </c>
      <c r="D2327" t="inlineStr">
        <is>
          <t>Dec</t>
        </is>
      </c>
      <c r="E2327" t="inlineStr">
        <is>
          <t>Asia</t>
        </is>
      </c>
      <c r="F2327" t="inlineStr">
        <is>
          <t>Japan</t>
        </is>
      </c>
      <c r="G2327" t="inlineStr">
        <is>
          <t>Arab Heavy</t>
        </is>
      </c>
      <c r="H2327" t="inlineStr">
        <is>
          <t>Term contract</t>
        </is>
      </c>
      <c r="I2327" t="inlineStr">
        <is>
          <t>National oil company</t>
        </is>
      </c>
      <c r="J2327" t="inlineStr">
        <is>
          <t>Fatima Al-Saud</t>
        </is>
      </c>
      <c r="K2327" s="70" t="n">
        <v>2275040</v>
      </c>
      <c r="L2327" s="71" t="n">
        <v>72.75</v>
      </c>
      <c r="M2327" s="71" t="n">
        <v>165509160</v>
      </c>
      <c r="N2327" s="71" t="n">
        <v>0</v>
      </c>
      <c r="O2327" s="71" t="n">
        <v>165509160</v>
      </c>
      <c r="P2327" s="71" t="n">
        <v>38722562.28</v>
      </c>
      <c r="Q2327" s="71" t="n">
        <v>126786597.72</v>
      </c>
      <c r="R2327" t="inlineStr">
        <is>
          <t>Crude</t>
        </is>
      </c>
      <c r="S2327" t="inlineStr">
        <is>
          <t>Yes</t>
        </is>
      </c>
      <c r="T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SA102319</t>
        </is>
      </c>
      <c r="B2328" s="68" t="n">
        <v>45993</v>
      </c>
      <c r="C2328" s="69" t="n">
        <v>2025</v>
      </c>
      <c r="D2328" t="inlineStr">
        <is>
          <t>Dec</t>
        </is>
      </c>
      <c r="E2328" t="inlineStr">
        <is>
          <t>Asia</t>
        </is>
      </c>
      <c r="F2328" t="inlineStr">
        <is>
          <t>Japan</t>
        </is>
      </c>
      <c r="G2328" t="inlineStr">
        <is>
          <t>Diesel</t>
        </is>
      </c>
      <c r="H2328" t="inlineStr">
        <is>
          <t>Term contract</t>
        </is>
      </c>
      <c r="I2328" t="inlineStr">
        <is>
          <t>Trader</t>
        </is>
      </c>
      <c r="J2328" t="inlineStr">
        <is>
          <t>Aisha Bello</t>
        </is>
      </c>
      <c r="K2328" s="70" t="n">
        <v>496780</v>
      </c>
      <c r="L2328" s="71" t="n">
        <v>100.85</v>
      </c>
      <c r="M2328" s="71" t="n">
        <v>50100263</v>
      </c>
      <c r="N2328" s="71" t="n">
        <v>1002005.26</v>
      </c>
      <c r="O2328" s="71" t="n">
        <v>49098257.74</v>
      </c>
      <c r="P2328" s="71" t="n">
        <v>34744624.39</v>
      </c>
      <c r="Q2328" s="71" t="n">
        <v>14353633.35</v>
      </c>
      <c r="R2328" t="inlineStr">
        <is>
          <t>Refined</t>
        </is>
      </c>
      <c r="S2328" t="inlineStr">
        <is>
          <t>Yes</t>
        </is>
      </c>
      <c r="T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SA102320</t>
        </is>
      </c>
      <c r="B2329" s="68" t="n">
        <v>45993</v>
      </c>
      <c r="C2329" s="69" t="n">
        <v>2025</v>
      </c>
      <c r="D2329" t="inlineStr">
        <is>
          <t>Dec</t>
        </is>
      </c>
      <c r="E2329" t="inlineStr">
        <is>
          <t>Asia</t>
        </is>
      </c>
      <c r="F2329" t="inlineStr">
        <is>
          <t>China</t>
        </is>
      </c>
      <c r="G2329" t="inlineStr">
        <is>
          <t>Arab Extra Light</t>
        </is>
      </c>
      <c r="H2329" t="inlineStr">
        <is>
          <t>Term contract</t>
        </is>
      </c>
      <c r="I2329" t="inlineStr">
        <is>
          <t>Refiner</t>
        </is>
      </c>
      <c r="J2329" t="inlineStr">
        <is>
          <t>Ruhi Shaikh</t>
        </is>
      </c>
      <c r="K2329" s="70" t="n">
        <v>1467920</v>
      </c>
      <c r="L2329" s="71" t="n">
        <v>88.56999999999999</v>
      </c>
      <c r="M2329" s="71" t="n">
        <v>130013674.4</v>
      </c>
      <c r="N2329" s="71" t="n">
        <v>0</v>
      </c>
      <c r="O2329" s="71" t="n">
        <v>130013674.4</v>
      </c>
      <c r="P2329" s="71" t="n">
        <v>26949107.85</v>
      </c>
      <c r="Q2329" s="71" t="n">
        <v>103064566.55</v>
      </c>
      <c r="R2329" t="inlineStr">
        <is>
          <t>Crude</t>
        </is>
      </c>
      <c r="S2329" t="inlineStr">
        <is>
          <t>Yes</t>
        </is>
      </c>
      <c r="T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SA102321</t>
        </is>
      </c>
      <c r="B2330" s="68" t="n">
        <v>45994</v>
      </c>
      <c r="C2330" s="69" t="n">
        <v>2025</v>
      </c>
      <c r="D2330" t="inlineStr">
        <is>
          <t>Dec</t>
        </is>
      </c>
      <c r="E2330" t="inlineStr">
        <is>
          <t>Asia</t>
        </is>
      </c>
      <c r="F2330" t="inlineStr">
        <is>
          <t>South Korea</t>
        </is>
      </c>
      <c r="G2330" t="inlineStr">
        <is>
          <t>Arab Heavy</t>
        </is>
      </c>
      <c r="H2330" t="inlineStr">
        <is>
          <t>Term contract</t>
        </is>
      </c>
      <c r="I2330" t="inlineStr">
        <is>
          <t>Refiner</t>
        </is>
      </c>
      <c r="J2330" t="inlineStr">
        <is>
          <t>Ruhi Shaikh</t>
        </is>
      </c>
      <c r="K2330" s="70" t="n">
        <v>2183000</v>
      </c>
      <c r="L2330" s="71" t="n">
        <v>78.93000000000001</v>
      </c>
      <c r="M2330" s="71" t="n">
        <v>172304190</v>
      </c>
      <c r="N2330" s="71" t="n">
        <v>3446083.8</v>
      </c>
      <c r="O2330" s="71" t="n">
        <v>168858106.2</v>
      </c>
      <c r="P2330" s="71" t="n">
        <v>38813640.68</v>
      </c>
      <c r="Q2330" s="71" t="n">
        <v>130044465.52</v>
      </c>
      <c r="R2330" t="inlineStr">
        <is>
          <t>Crude</t>
        </is>
      </c>
      <c r="S2330" t="inlineStr">
        <is>
          <t>Yes</t>
        </is>
      </c>
      <c r="T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SA102322</t>
        </is>
      </c>
      <c r="B2331" s="68" t="n">
        <v>45994</v>
      </c>
      <c r="C2331" s="69" t="n">
        <v>2025</v>
      </c>
      <c r="D2331" t="inlineStr">
        <is>
          <t>Dec</t>
        </is>
      </c>
      <c r="E2331" t="inlineStr">
        <is>
          <t>Middle East</t>
        </is>
      </c>
      <c r="F2331" t="inlineStr">
        <is>
          <t>Saudi Arabia</t>
        </is>
      </c>
      <c r="G2331" t="inlineStr">
        <is>
          <t>Arab Light</t>
        </is>
      </c>
      <c r="H2331" t="inlineStr">
        <is>
          <t>Domestic</t>
        </is>
      </c>
      <c r="I2331" t="inlineStr">
        <is>
          <t>Refiner</t>
        </is>
      </c>
      <c r="J2331" t="inlineStr">
        <is>
          <t>Ravindra Patil</t>
        </is>
      </c>
      <c r="K2331" s="70" t="n">
        <v>788240</v>
      </c>
      <c r="L2331" s="71" t="n">
        <v>89.72</v>
      </c>
      <c r="M2331" s="71" t="n">
        <v>70720892.8</v>
      </c>
      <c r="N2331" s="71" t="n">
        <v>1414417.86</v>
      </c>
      <c r="O2331" s="71" t="n">
        <v>69306474.94</v>
      </c>
      <c r="P2331" s="71" t="n">
        <v>14326675.52</v>
      </c>
      <c r="Q2331" s="71" t="n">
        <v>54979799.42</v>
      </c>
      <c r="R2331" t="inlineStr">
        <is>
          <t>Crude</t>
        </is>
      </c>
      <c r="S2331" t="inlineStr">
        <is>
          <t>No</t>
        </is>
      </c>
      <c r="T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SA102323</t>
        </is>
      </c>
      <c r="B2332" s="68" t="n">
        <v>45994</v>
      </c>
      <c r="C2332" s="69" t="n">
        <v>2025</v>
      </c>
      <c r="D2332" t="inlineStr">
        <is>
          <t>Dec</t>
        </is>
      </c>
      <c r="E2332" t="inlineStr">
        <is>
          <t>Asia</t>
        </is>
      </c>
      <c r="F2332" t="inlineStr">
        <is>
          <t>India</t>
        </is>
      </c>
      <c r="G2332" t="inlineStr">
        <is>
          <t>Arab Medium</t>
        </is>
      </c>
      <c r="H2332" t="inlineStr">
        <is>
          <t>Spot</t>
        </is>
      </c>
      <c r="I2332" t="inlineStr">
        <is>
          <t>National oil company</t>
        </is>
      </c>
      <c r="J2332" t="inlineStr">
        <is>
          <t>Aisha Bello</t>
        </is>
      </c>
      <c r="K2332" s="70" t="n">
        <v>2075620</v>
      </c>
      <c r="L2332" s="71" t="n">
        <v>74.03</v>
      </c>
      <c r="M2332" s="71" t="n">
        <v>153658148.6</v>
      </c>
      <c r="N2332" s="71" t="n">
        <v>1536581.49</v>
      </c>
      <c r="O2332" s="71" t="n">
        <v>152121567.11</v>
      </c>
      <c r="P2332" s="71" t="n">
        <v>36511524.95</v>
      </c>
      <c r="Q2332" s="71" t="n">
        <v>115610042.16</v>
      </c>
      <c r="R2332" t="inlineStr">
        <is>
          <t>Crude</t>
        </is>
      </c>
      <c r="S2332" t="inlineStr">
        <is>
          <t>Yes</t>
        </is>
      </c>
      <c r="T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SA102324</t>
        </is>
      </c>
      <c r="B2333" s="68" t="n">
        <v>45994</v>
      </c>
      <c r="C2333" s="69" t="n">
        <v>2025</v>
      </c>
      <c r="D2333" t="inlineStr">
        <is>
          <t>Dec</t>
        </is>
      </c>
      <c r="E2333" t="inlineStr">
        <is>
          <t>Asia</t>
        </is>
      </c>
      <c r="F2333" t="inlineStr">
        <is>
          <t>South Korea</t>
        </is>
      </c>
      <c r="G2333" t="inlineStr">
        <is>
          <t>Diesel</t>
        </is>
      </c>
      <c r="H2333" t="inlineStr">
        <is>
          <t>Term contract</t>
        </is>
      </c>
      <c r="I2333" t="inlineStr">
        <is>
          <t>National oil company</t>
        </is>
      </c>
      <c r="J2333" t="inlineStr">
        <is>
          <t>Emma Clarke</t>
        </is>
      </c>
      <c r="K2333" s="70" t="n">
        <v>641920</v>
      </c>
      <c r="L2333" s="71" t="n">
        <v>93.01000000000001</v>
      </c>
      <c r="M2333" s="71" t="n">
        <v>59704979.2</v>
      </c>
      <c r="N2333" s="71" t="n">
        <v>1194099.58</v>
      </c>
      <c r="O2333" s="71" t="n">
        <v>58510879.62</v>
      </c>
      <c r="P2333" s="71" t="n">
        <v>45897069.71</v>
      </c>
      <c r="Q2333" s="71" t="n">
        <v>12613809.91</v>
      </c>
      <c r="R2333" t="inlineStr">
        <is>
          <t>Refined</t>
        </is>
      </c>
      <c r="S2333" t="inlineStr">
        <is>
          <t>Yes</t>
        </is>
      </c>
      <c r="T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SA102325</t>
        </is>
      </c>
      <c r="B2334" s="68" t="n">
        <v>45994</v>
      </c>
      <c r="C2334" s="69" t="n">
        <v>2025</v>
      </c>
      <c r="D2334" t="inlineStr">
        <is>
          <t>Dec</t>
        </is>
      </c>
      <c r="E2334" t="inlineStr">
        <is>
          <t>Middle East</t>
        </is>
      </c>
      <c r="F2334" t="inlineStr">
        <is>
          <t>Saudi Arabia</t>
        </is>
      </c>
      <c r="G2334" t="inlineStr">
        <is>
          <t>Gasoline</t>
        </is>
      </c>
      <c r="H2334" t="inlineStr">
        <is>
          <t>Domestic</t>
        </is>
      </c>
      <c r="I2334" t="inlineStr">
        <is>
          <t>Refiner</t>
        </is>
      </c>
      <c r="J2334" t="inlineStr">
        <is>
          <t>Hiroshi Tanaka</t>
        </is>
      </c>
      <c r="K2334" s="70" t="n">
        <v>446040</v>
      </c>
      <c r="L2334" s="71" t="n">
        <v>91.84999999999999</v>
      </c>
      <c r="M2334" s="71" t="n">
        <v>40968774</v>
      </c>
      <c r="N2334" s="71" t="n">
        <v>819375.48</v>
      </c>
      <c r="O2334" s="71" t="n">
        <v>40149398.52</v>
      </c>
      <c r="P2334" s="71" t="n">
        <v>31382945.43</v>
      </c>
      <c r="Q2334" s="71" t="n">
        <v>8766453.09</v>
      </c>
      <c r="R2334" t="inlineStr">
        <is>
          <t>Refined</t>
        </is>
      </c>
      <c r="S2334" t="inlineStr">
        <is>
          <t>No</t>
        </is>
      </c>
      <c r="T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SA102326</t>
        </is>
      </c>
      <c r="B2335" s="68" t="n">
        <v>45994</v>
      </c>
      <c r="C2335" s="69" t="n">
        <v>2025</v>
      </c>
      <c r="D2335" t="inlineStr">
        <is>
          <t>Dec</t>
        </is>
      </c>
      <c r="E2335" t="inlineStr">
        <is>
          <t>Asia</t>
        </is>
      </c>
      <c r="F2335" t="inlineStr">
        <is>
          <t>India</t>
        </is>
      </c>
      <c r="G2335" t="inlineStr">
        <is>
          <t>Arab Light</t>
        </is>
      </c>
      <c r="H2335" t="inlineStr">
        <is>
          <t>Spot</t>
        </is>
      </c>
      <c r="I2335" t="inlineStr">
        <is>
          <t>Refiner</t>
        </is>
      </c>
      <c r="J2335" t="inlineStr">
        <is>
          <t>Omar Haddad</t>
        </is>
      </c>
      <c r="K2335" s="70" t="n">
        <v>949900</v>
      </c>
      <c r="L2335" s="71" t="n">
        <v>78.28</v>
      </c>
      <c r="M2335" s="71" t="n">
        <v>74358172</v>
      </c>
      <c r="N2335" s="71" t="n">
        <v>0</v>
      </c>
      <c r="O2335" s="71" t="n">
        <v>74358172</v>
      </c>
      <c r="P2335" s="71" t="n">
        <v>17352666.73</v>
      </c>
      <c r="Q2335" s="71" t="n">
        <v>57005505.27</v>
      </c>
      <c r="R2335" t="inlineStr">
        <is>
          <t>Crude</t>
        </is>
      </c>
      <c r="S2335" t="inlineStr">
        <is>
          <t>Yes</t>
        </is>
      </c>
      <c r="T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SA102327</t>
        </is>
      </c>
      <c r="B2336" s="68" t="n">
        <v>45994</v>
      </c>
      <c r="C2336" s="69" t="n">
        <v>2025</v>
      </c>
      <c r="D2336" t="inlineStr">
        <is>
          <t>Dec</t>
        </is>
      </c>
      <c r="E2336" t="inlineStr">
        <is>
          <t>Middle East</t>
        </is>
      </c>
      <c r="F2336" t="inlineStr">
        <is>
          <t>Bahrain</t>
        </is>
      </c>
      <c r="G2336" t="inlineStr">
        <is>
          <t>Diesel</t>
        </is>
      </c>
      <c r="H2336" t="inlineStr">
        <is>
          <t>Term contract</t>
        </is>
      </c>
      <c r="I2336" t="inlineStr">
        <is>
          <t>National oil company</t>
        </is>
      </c>
      <c r="J2336" t="inlineStr">
        <is>
          <t>Wei Chen</t>
        </is>
      </c>
      <c r="K2336" s="70" t="n">
        <v>145140</v>
      </c>
      <c r="L2336" s="71" t="n">
        <v>88.67</v>
      </c>
      <c r="M2336" s="71" t="n">
        <v>12869563.8</v>
      </c>
      <c r="N2336" s="71" t="n">
        <v>0</v>
      </c>
      <c r="O2336" s="71" t="n">
        <v>12869563.8</v>
      </c>
      <c r="P2336" s="71" t="n">
        <v>10311015.88</v>
      </c>
      <c r="Q2336" s="71" t="n">
        <v>2558547.92</v>
      </c>
      <c r="R2336" t="inlineStr">
        <is>
          <t>Refined</t>
        </is>
      </c>
      <c r="S2336" t="inlineStr">
        <is>
          <t>Yes</t>
        </is>
      </c>
      <c r="T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SA102328</t>
        </is>
      </c>
      <c r="B2337" s="68" t="n">
        <v>45994</v>
      </c>
      <c r="C2337" s="69" t="n">
        <v>2025</v>
      </c>
      <c r="D2337" t="inlineStr">
        <is>
          <t>Dec</t>
        </is>
      </c>
      <c r="E2337" t="inlineStr">
        <is>
          <t>Asia</t>
        </is>
      </c>
      <c r="F2337" t="inlineStr">
        <is>
          <t>Japan</t>
        </is>
      </c>
      <c r="G2337" t="inlineStr">
        <is>
          <t>Arab Medium</t>
        </is>
      </c>
      <c r="H2337" t="inlineStr">
        <is>
          <t>Spot</t>
        </is>
      </c>
      <c r="I2337" t="inlineStr">
        <is>
          <t>Refiner</t>
        </is>
      </c>
      <c r="J2337" t="inlineStr">
        <is>
          <t>Noah Smith</t>
        </is>
      </c>
      <c r="K2337" s="70" t="n">
        <v>1759380</v>
      </c>
      <c r="L2337" s="71" t="n">
        <v>85.47</v>
      </c>
      <c r="M2337" s="71" t="n">
        <v>150374208.6</v>
      </c>
      <c r="N2337" s="71" t="n">
        <v>0</v>
      </c>
      <c r="O2337" s="71" t="n">
        <v>150374208.6</v>
      </c>
      <c r="P2337" s="71" t="n">
        <v>31644697.95</v>
      </c>
      <c r="Q2337" s="71" t="n">
        <v>118729510.65</v>
      </c>
      <c r="R2337" t="inlineStr">
        <is>
          <t>Crude</t>
        </is>
      </c>
      <c r="S2337" t="inlineStr">
        <is>
          <t>Yes</t>
        </is>
      </c>
      <c r="T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SA102329</t>
        </is>
      </c>
      <c r="B2338" s="68" t="n">
        <v>45994</v>
      </c>
      <c r="C2338" s="69" t="n">
        <v>2025</v>
      </c>
      <c r="D2338" t="inlineStr">
        <is>
          <t>Dec</t>
        </is>
      </c>
      <c r="E2338" t="inlineStr">
        <is>
          <t>Asia</t>
        </is>
      </c>
      <c r="F2338" t="inlineStr">
        <is>
          <t>Japan</t>
        </is>
      </c>
      <c r="G2338" t="inlineStr">
        <is>
          <t>Arab Light</t>
        </is>
      </c>
      <c r="H2338" t="inlineStr">
        <is>
          <t>Term contract</t>
        </is>
      </c>
      <c r="I2338" t="inlineStr">
        <is>
          <t>National oil company</t>
        </is>
      </c>
      <c r="J2338" t="inlineStr">
        <is>
          <t>Ruhi Shaikh</t>
        </is>
      </c>
      <c r="K2338" s="70" t="n">
        <v>1759380</v>
      </c>
      <c r="L2338" s="71" t="n">
        <v>87.09</v>
      </c>
      <c r="M2338" s="71" t="n">
        <v>153224404.2</v>
      </c>
      <c r="N2338" s="71" t="n">
        <v>0</v>
      </c>
      <c r="O2338" s="71" t="n">
        <v>153224404.2</v>
      </c>
      <c r="P2338" s="71" t="n">
        <v>33007377.58</v>
      </c>
      <c r="Q2338" s="71" t="n">
        <v>120217026.62</v>
      </c>
      <c r="R2338" t="inlineStr">
        <is>
          <t>Crude</t>
        </is>
      </c>
      <c r="S2338" t="inlineStr">
        <is>
          <t>Yes</t>
        </is>
      </c>
      <c r="T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SA102330</t>
        </is>
      </c>
      <c r="B2339" s="68" t="n">
        <v>45995</v>
      </c>
      <c r="C2339" s="69" t="n">
        <v>2025</v>
      </c>
      <c r="D2339" t="inlineStr">
        <is>
          <t>Dec</t>
        </is>
      </c>
      <c r="E2339" t="inlineStr">
        <is>
          <t>Middle East</t>
        </is>
      </c>
      <c r="F2339" t="inlineStr">
        <is>
          <t>Bahrain</t>
        </is>
      </c>
      <c r="G2339" t="inlineStr">
        <is>
          <t>Arab Heavy</t>
        </is>
      </c>
      <c r="H2339" t="inlineStr">
        <is>
          <t>Term contract</t>
        </is>
      </c>
      <c r="I2339" t="inlineStr">
        <is>
          <t>National oil company</t>
        </is>
      </c>
      <c r="J2339" t="inlineStr">
        <is>
          <t>Yuki Sato</t>
        </is>
      </c>
      <c r="K2339" s="70" t="n">
        <v>650180</v>
      </c>
      <c r="L2339" s="71" t="n">
        <v>77.2</v>
      </c>
      <c r="M2339" s="71" t="n">
        <v>50193896</v>
      </c>
      <c r="N2339" s="71" t="n">
        <v>501938.96</v>
      </c>
      <c r="O2339" s="71" t="n">
        <v>49691957.04</v>
      </c>
      <c r="P2339" s="71" t="n">
        <v>11502678.14</v>
      </c>
      <c r="Q2339" s="71" t="n">
        <v>38189278.9</v>
      </c>
      <c r="R2339" t="inlineStr">
        <is>
          <t>Crude</t>
        </is>
      </c>
      <c r="S2339" t="inlineStr">
        <is>
          <t>Yes</t>
        </is>
      </c>
      <c r="T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SA102331</t>
        </is>
      </c>
      <c r="B2340" s="68" t="n">
        <v>45995</v>
      </c>
      <c r="C2340" s="69" t="n">
        <v>2025</v>
      </c>
      <c r="D2340" t="inlineStr">
        <is>
          <t>Dec</t>
        </is>
      </c>
      <c r="E2340" t="inlineStr">
        <is>
          <t>Asia</t>
        </is>
      </c>
      <c r="F2340" t="inlineStr">
        <is>
          <t>South Korea</t>
        </is>
      </c>
      <c r="G2340" t="inlineStr">
        <is>
          <t>Arab Medium</t>
        </is>
      </c>
      <c r="H2340" t="inlineStr">
        <is>
          <t>Term contract</t>
        </is>
      </c>
      <c r="I2340" t="inlineStr">
        <is>
          <t>Refiner</t>
        </is>
      </c>
      <c r="J2340" t="inlineStr">
        <is>
          <t>Aisha Bello</t>
        </is>
      </c>
      <c r="K2340" s="70" t="n">
        <v>1189440</v>
      </c>
      <c r="L2340" s="71" t="n">
        <v>80.22</v>
      </c>
      <c r="M2340" s="71" t="n">
        <v>95416876.8</v>
      </c>
      <c r="N2340" s="71" t="n">
        <v>1908337.54</v>
      </c>
      <c r="O2340" s="71" t="n">
        <v>93508539.26000001</v>
      </c>
      <c r="P2340" s="71" t="n">
        <v>21448867.65</v>
      </c>
      <c r="Q2340" s="71" t="n">
        <v>72059671.61</v>
      </c>
      <c r="R2340" t="inlineStr">
        <is>
          <t>Crude</t>
        </is>
      </c>
      <c r="S2340" t="inlineStr">
        <is>
          <t>Yes</t>
        </is>
      </c>
      <c r="T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SA102332</t>
        </is>
      </c>
      <c r="B2341" s="68" t="n">
        <v>45995</v>
      </c>
      <c r="C2341" s="69" t="n">
        <v>2025</v>
      </c>
      <c r="D2341" t="inlineStr">
        <is>
          <t>Dec</t>
        </is>
      </c>
      <c r="E2341" t="inlineStr">
        <is>
          <t>Asia</t>
        </is>
      </c>
      <c r="F2341" t="inlineStr">
        <is>
          <t>India</t>
        </is>
      </c>
      <c r="G2341" t="inlineStr">
        <is>
          <t>Arab Light</t>
        </is>
      </c>
      <c r="H2341" t="inlineStr">
        <is>
          <t>Term contract</t>
        </is>
      </c>
      <c r="I2341" t="inlineStr">
        <is>
          <t>National oil company</t>
        </is>
      </c>
      <c r="J2341" t="inlineStr">
        <is>
          <t>Fatima Al-Saud</t>
        </is>
      </c>
      <c r="K2341" s="70" t="n">
        <v>2217220</v>
      </c>
      <c r="L2341" s="71" t="n">
        <v>84.02</v>
      </c>
      <c r="M2341" s="71" t="n">
        <v>186290824.4</v>
      </c>
      <c r="N2341" s="71" t="n">
        <v>3725816.49</v>
      </c>
      <c r="O2341" s="71" t="n">
        <v>182565007.91</v>
      </c>
      <c r="P2341" s="71" t="n">
        <v>40312005.77</v>
      </c>
      <c r="Q2341" s="71" t="n">
        <v>142253002.14</v>
      </c>
      <c r="R2341" t="inlineStr">
        <is>
          <t>Crude</t>
        </is>
      </c>
      <c r="S2341" t="inlineStr">
        <is>
          <t>Yes</t>
        </is>
      </c>
      <c r="T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SA102333</t>
        </is>
      </c>
      <c r="B2342" s="68" t="n">
        <v>45995</v>
      </c>
      <c r="C2342" s="69" t="n">
        <v>2025</v>
      </c>
      <c r="D2342" t="inlineStr">
        <is>
          <t>Dec</t>
        </is>
      </c>
      <c r="E2342" t="inlineStr">
        <is>
          <t>Asia</t>
        </is>
      </c>
      <c r="F2342" t="inlineStr">
        <is>
          <t>China</t>
        </is>
      </c>
      <c r="G2342" t="inlineStr">
        <is>
          <t>Jet fuel</t>
        </is>
      </c>
      <c r="H2342" t="inlineStr">
        <is>
          <t>Term contract</t>
        </is>
      </c>
      <c r="I2342" t="inlineStr">
        <is>
          <t>Refiner</t>
        </is>
      </c>
      <c r="J2342" t="inlineStr">
        <is>
          <t>Lucas Martin</t>
        </is>
      </c>
      <c r="K2342" s="70" t="n">
        <v>199420</v>
      </c>
      <c r="L2342" s="71" t="n">
        <v>90.47</v>
      </c>
      <c r="M2342" s="71" t="n">
        <v>18041527.4</v>
      </c>
      <c r="N2342" s="71" t="n">
        <v>180415.27</v>
      </c>
      <c r="O2342" s="71" t="n">
        <v>17861112.13</v>
      </c>
      <c r="P2342" s="71" t="n">
        <v>14705499.54</v>
      </c>
      <c r="Q2342" s="71" t="n">
        <v>3155612.59</v>
      </c>
      <c r="R2342" t="inlineStr">
        <is>
          <t>Refined</t>
        </is>
      </c>
      <c r="S2342" t="inlineStr">
        <is>
          <t>Yes</t>
        </is>
      </c>
      <c r="T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SA102334</t>
        </is>
      </c>
      <c r="B2343" s="68" t="n">
        <v>45995</v>
      </c>
      <c r="C2343" s="69" t="n">
        <v>2025</v>
      </c>
      <c r="D2343" t="inlineStr">
        <is>
          <t>Dec</t>
        </is>
      </c>
      <c r="E2343" t="inlineStr">
        <is>
          <t>North America</t>
        </is>
      </c>
      <c r="F2343" t="inlineStr">
        <is>
          <t>USA</t>
        </is>
      </c>
      <c r="G2343" t="inlineStr">
        <is>
          <t>Arab Light</t>
        </is>
      </c>
      <c r="H2343" t="inlineStr">
        <is>
          <t>Term contract</t>
        </is>
      </c>
      <c r="I2343" t="inlineStr">
        <is>
          <t>National oil company</t>
        </is>
      </c>
      <c r="J2343" t="inlineStr">
        <is>
          <t>Ruhi Shaikh</t>
        </is>
      </c>
      <c r="K2343" s="70" t="n">
        <v>1005360</v>
      </c>
      <c r="L2343" s="71" t="n">
        <v>78.33</v>
      </c>
      <c r="M2343" s="71" t="n">
        <v>78749848.8</v>
      </c>
      <c r="N2343" s="71" t="n">
        <v>0</v>
      </c>
      <c r="O2343" s="71" t="n">
        <v>78749848.8</v>
      </c>
      <c r="P2343" s="71" t="n">
        <v>18298072.72</v>
      </c>
      <c r="Q2343" s="71" t="n">
        <v>60451776.08</v>
      </c>
      <c r="R2343" t="inlineStr">
        <is>
          <t>Crude</t>
        </is>
      </c>
      <c r="S2343" t="inlineStr">
        <is>
          <t>Yes</t>
        </is>
      </c>
      <c r="T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SA102335</t>
        </is>
      </c>
      <c r="B2344" s="68" t="n">
        <v>45995</v>
      </c>
      <c r="C2344" s="69" t="n">
        <v>2025</v>
      </c>
      <c r="D2344" t="inlineStr">
        <is>
          <t>Dec</t>
        </is>
      </c>
      <c r="E2344" t="inlineStr">
        <is>
          <t>Europe</t>
        </is>
      </c>
      <c r="F2344" t="inlineStr">
        <is>
          <t>Italy</t>
        </is>
      </c>
      <c r="G2344" t="inlineStr">
        <is>
          <t>Arab Light</t>
        </is>
      </c>
      <c r="H2344" t="inlineStr">
        <is>
          <t>Term contract</t>
        </is>
      </c>
      <c r="I2344" t="inlineStr">
        <is>
          <t>Refiner</t>
        </is>
      </c>
      <c r="J2344" t="inlineStr">
        <is>
          <t>Kofi Mensah</t>
        </is>
      </c>
      <c r="K2344" s="70" t="n">
        <v>2035500</v>
      </c>
      <c r="L2344" s="71" t="n">
        <v>77.13</v>
      </c>
      <c r="M2344" s="71" t="n">
        <v>156998115</v>
      </c>
      <c r="N2344" s="71" t="n">
        <v>0</v>
      </c>
      <c r="O2344" s="71" t="n">
        <v>156998115</v>
      </c>
      <c r="P2344" s="71" t="n">
        <v>36905083.32</v>
      </c>
      <c r="Q2344" s="71" t="n">
        <v>120093031.68</v>
      </c>
      <c r="R2344" t="inlineStr">
        <is>
          <t>Crude</t>
        </is>
      </c>
      <c r="S2344" t="inlineStr">
        <is>
          <t>Yes</t>
        </is>
      </c>
      <c r="T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SA102336</t>
        </is>
      </c>
      <c r="B2345" s="68" t="n">
        <v>45995</v>
      </c>
      <c r="C2345" s="69" t="n">
        <v>2025</v>
      </c>
      <c r="D2345" t="inlineStr">
        <is>
          <t>Dec</t>
        </is>
      </c>
      <c r="E2345" t="inlineStr">
        <is>
          <t>Asia</t>
        </is>
      </c>
      <c r="F2345" t="inlineStr">
        <is>
          <t>Japan</t>
        </is>
      </c>
      <c r="G2345" t="inlineStr">
        <is>
          <t>Arab Light</t>
        </is>
      </c>
      <c r="H2345" t="inlineStr">
        <is>
          <t>Spot</t>
        </is>
      </c>
      <c r="I2345" t="inlineStr">
        <is>
          <t>Refiner</t>
        </is>
      </c>
      <c r="J2345" t="inlineStr">
        <is>
          <t>Aisha Bello</t>
        </is>
      </c>
      <c r="K2345" s="70" t="n">
        <v>960520</v>
      </c>
      <c r="L2345" s="71" t="n">
        <v>83.22</v>
      </c>
      <c r="M2345" s="71" t="n">
        <v>79934474.40000001</v>
      </c>
      <c r="N2345" s="71" t="n">
        <v>1598689.49</v>
      </c>
      <c r="O2345" s="71" t="n">
        <v>78335784.91</v>
      </c>
      <c r="P2345" s="71" t="n">
        <v>16754167.46</v>
      </c>
      <c r="Q2345" s="71" t="n">
        <v>61581617.45</v>
      </c>
      <c r="R2345" t="inlineStr">
        <is>
          <t>Crude</t>
        </is>
      </c>
      <c r="S2345" t="inlineStr">
        <is>
          <t>Yes</t>
        </is>
      </c>
      <c r="T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SA102337</t>
        </is>
      </c>
      <c r="B2346" s="68" t="n">
        <v>45995</v>
      </c>
      <c r="C2346" s="69" t="n">
        <v>2025</v>
      </c>
      <c r="D2346" t="inlineStr">
        <is>
          <t>Dec</t>
        </is>
      </c>
      <c r="E2346" t="inlineStr">
        <is>
          <t>Asia</t>
        </is>
      </c>
      <c r="F2346" t="inlineStr">
        <is>
          <t>South Korea</t>
        </is>
      </c>
      <c r="G2346" t="inlineStr">
        <is>
          <t>Arab Light</t>
        </is>
      </c>
      <c r="H2346" t="inlineStr">
        <is>
          <t>Term contract</t>
        </is>
      </c>
      <c r="I2346" t="inlineStr">
        <is>
          <t>Refiner</t>
        </is>
      </c>
      <c r="J2346" t="inlineStr">
        <is>
          <t>Noah Smith</t>
        </is>
      </c>
      <c r="K2346" s="70" t="n">
        <v>510940</v>
      </c>
      <c r="L2346" s="71" t="n">
        <v>78.04000000000001</v>
      </c>
      <c r="M2346" s="71" t="n">
        <v>39873757.6</v>
      </c>
      <c r="N2346" s="71" t="n">
        <v>797475.15</v>
      </c>
      <c r="O2346" s="71" t="n">
        <v>39076282.45</v>
      </c>
      <c r="P2346" s="71" t="n">
        <v>8988489.07</v>
      </c>
      <c r="Q2346" s="71" t="n">
        <v>30087793.38</v>
      </c>
      <c r="R2346" t="inlineStr">
        <is>
          <t>Crude</t>
        </is>
      </c>
      <c r="S2346" t="inlineStr">
        <is>
          <t>Yes</t>
        </is>
      </c>
      <c r="T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SA102338</t>
        </is>
      </c>
      <c r="B2347" s="68" t="n">
        <v>45995</v>
      </c>
      <c r="C2347" s="69" t="n">
        <v>2025</v>
      </c>
      <c r="D2347" t="inlineStr">
        <is>
          <t>Dec</t>
        </is>
      </c>
      <c r="E2347" t="inlineStr">
        <is>
          <t>Europe</t>
        </is>
      </c>
      <c r="F2347" t="inlineStr">
        <is>
          <t>Netherlands</t>
        </is>
      </c>
      <c r="G2347" t="inlineStr">
        <is>
          <t>Arab Medium</t>
        </is>
      </c>
      <c r="H2347" t="inlineStr">
        <is>
          <t>Term contract</t>
        </is>
      </c>
      <c r="I2347" t="inlineStr">
        <is>
          <t>Trader</t>
        </is>
      </c>
      <c r="J2347" t="inlineStr">
        <is>
          <t>Liam O'Brien</t>
        </is>
      </c>
      <c r="K2347" s="70" t="n">
        <v>1784160</v>
      </c>
      <c r="L2347" s="71" t="n">
        <v>72.79000000000001</v>
      </c>
      <c r="M2347" s="71" t="n">
        <v>129869006.4</v>
      </c>
      <c r="N2347" s="71" t="n">
        <v>1298690.06</v>
      </c>
      <c r="O2347" s="71" t="n">
        <v>128570316.34</v>
      </c>
      <c r="P2347" s="71" t="n">
        <v>31720810.93</v>
      </c>
      <c r="Q2347" s="71" t="n">
        <v>96849505.41</v>
      </c>
      <c r="R2347" t="inlineStr">
        <is>
          <t>Crude</t>
        </is>
      </c>
      <c r="S2347" t="inlineStr">
        <is>
          <t>Yes</t>
        </is>
      </c>
      <c r="T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SA102339</t>
        </is>
      </c>
      <c r="B2348" s="68" t="n">
        <v>45995</v>
      </c>
      <c r="C2348" s="69" t="n">
        <v>2025</v>
      </c>
      <c r="D2348" t="inlineStr">
        <is>
          <t>Dec</t>
        </is>
      </c>
      <c r="E2348" t="inlineStr">
        <is>
          <t>Europe</t>
        </is>
      </c>
      <c r="F2348" t="inlineStr">
        <is>
          <t>Italy</t>
        </is>
      </c>
      <c r="G2348" t="inlineStr">
        <is>
          <t>Diesel</t>
        </is>
      </c>
      <c r="H2348" t="inlineStr">
        <is>
          <t>Term contract</t>
        </is>
      </c>
      <c r="I2348" t="inlineStr">
        <is>
          <t>Refiner</t>
        </is>
      </c>
      <c r="J2348" t="inlineStr">
        <is>
          <t>Olivia Brown</t>
        </is>
      </c>
      <c r="K2348" s="70" t="n">
        <v>333940</v>
      </c>
      <c r="L2348" s="71" t="n">
        <v>91.51000000000001</v>
      </c>
      <c r="M2348" s="71" t="n">
        <v>30558849.4</v>
      </c>
      <c r="N2348" s="71" t="n">
        <v>305588.49</v>
      </c>
      <c r="O2348" s="71" t="n">
        <v>30253260.91</v>
      </c>
      <c r="P2348" s="71" t="n">
        <v>22746664.93</v>
      </c>
      <c r="Q2348" s="71" t="n">
        <v>7506595.98</v>
      </c>
      <c r="R2348" t="inlineStr">
        <is>
          <t>Refined</t>
        </is>
      </c>
      <c r="S2348" t="inlineStr">
        <is>
          <t>Yes</t>
        </is>
      </c>
      <c r="T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SA102340</t>
        </is>
      </c>
      <c r="B2349" s="68" t="n">
        <v>45995</v>
      </c>
      <c r="C2349" s="69" t="n">
        <v>2025</v>
      </c>
      <c r="D2349" t="inlineStr">
        <is>
          <t>Dec</t>
        </is>
      </c>
      <c r="E2349" t="inlineStr">
        <is>
          <t>Europe</t>
        </is>
      </c>
      <c r="F2349" t="inlineStr">
        <is>
          <t>Netherlands</t>
        </is>
      </c>
      <c r="G2349" t="inlineStr">
        <is>
          <t>Gasoline</t>
        </is>
      </c>
      <c r="H2349" t="inlineStr">
        <is>
          <t>Term contract</t>
        </is>
      </c>
      <c r="I2349" t="inlineStr">
        <is>
          <t>National oil company</t>
        </is>
      </c>
      <c r="J2349" t="inlineStr">
        <is>
          <t>Mei Lin</t>
        </is>
      </c>
      <c r="K2349" s="70" t="n">
        <v>351640</v>
      </c>
      <c r="L2349" s="71" t="n">
        <v>98.02</v>
      </c>
      <c r="M2349" s="71" t="n">
        <v>34467752.8</v>
      </c>
      <c r="N2349" s="71" t="n">
        <v>0</v>
      </c>
      <c r="O2349" s="71" t="n">
        <v>34467752.8</v>
      </c>
      <c r="P2349" s="71" t="n">
        <v>25370850.75</v>
      </c>
      <c r="Q2349" s="71" t="n">
        <v>9096902.050000001</v>
      </c>
      <c r="R2349" t="inlineStr">
        <is>
          <t>Refined</t>
        </is>
      </c>
      <c r="S2349" t="inlineStr">
        <is>
          <t>Yes</t>
        </is>
      </c>
      <c r="T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SA102341</t>
        </is>
      </c>
      <c r="B2350" s="68" t="n">
        <v>45995</v>
      </c>
      <c r="C2350" s="69" t="n">
        <v>2025</v>
      </c>
      <c r="D2350" t="inlineStr">
        <is>
          <t>Dec</t>
        </is>
      </c>
      <c r="E2350" t="inlineStr">
        <is>
          <t>Middle East</t>
        </is>
      </c>
      <c r="F2350" t="inlineStr">
        <is>
          <t>Saudi Arabia</t>
        </is>
      </c>
      <c r="G2350" t="inlineStr">
        <is>
          <t>Arab Heavy</t>
        </is>
      </c>
      <c r="H2350" t="inlineStr">
        <is>
          <t>Domestic</t>
        </is>
      </c>
      <c r="I2350" t="inlineStr">
        <is>
          <t>Refiner</t>
        </is>
      </c>
      <c r="J2350" t="inlineStr">
        <is>
          <t>Noah Smith</t>
        </is>
      </c>
      <c r="K2350" s="70" t="n">
        <v>1354640</v>
      </c>
      <c r="L2350" s="71" t="n">
        <v>72.11</v>
      </c>
      <c r="M2350" s="71" t="n">
        <v>97683090.40000001</v>
      </c>
      <c r="N2350" s="71" t="n">
        <v>1953661.81</v>
      </c>
      <c r="O2350" s="71" t="n">
        <v>95729428.59</v>
      </c>
      <c r="P2350" s="71" t="n">
        <v>23847025.93</v>
      </c>
      <c r="Q2350" s="71" t="n">
        <v>71882402.66</v>
      </c>
      <c r="R2350" t="inlineStr">
        <is>
          <t>Crude</t>
        </is>
      </c>
      <c r="S2350" t="inlineStr">
        <is>
          <t>No</t>
        </is>
      </c>
      <c r="T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SA102342</t>
        </is>
      </c>
      <c r="B2351" s="68" t="n">
        <v>45995</v>
      </c>
      <c r="C2351" s="69" t="n">
        <v>2025</v>
      </c>
      <c r="D2351" t="inlineStr">
        <is>
          <t>Dec</t>
        </is>
      </c>
      <c r="E2351" t="inlineStr">
        <is>
          <t>Middle East</t>
        </is>
      </c>
      <c r="F2351" t="inlineStr">
        <is>
          <t>Saudi Arabia</t>
        </is>
      </c>
      <c r="G2351" t="inlineStr">
        <is>
          <t>Arab Medium</t>
        </is>
      </c>
      <c r="H2351" t="inlineStr">
        <is>
          <t>Domestic</t>
        </is>
      </c>
      <c r="I2351" t="inlineStr">
        <is>
          <t>Trader</t>
        </is>
      </c>
      <c r="J2351" t="inlineStr">
        <is>
          <t>Wei Chen</t>
        </is>
      </c>
      <c r="K2351" s="70" t="n">
        <v>422440</v>
      </c>
      <c r="L2351" s="71" t="n">
        <v>79.09999999999999</v>
      </c>
      <c r="M2351" s="71" t="n">
        <v>33415004</v>
      </c>
      <c r="N2351" s="71" t="n">
        <v>0</v>
      </c>
      <c r="O2351" s="71" t="n">
        <v>33415004</v>
      </c>
      <c r="P2351" s="71" t="n">
        <v>7566810.26</v>
      </c>
      <c r="Q2351" s="71" t="n">
        <v>25848193.74</v>
      </c>
      <c r="R2351" t="inlineStr">
        <is>
          <t>Crude</t>
        </is>
      </c>
      <c r="S2351" t="inlineStr">
        <is>
          <t>No</t>
        </is>
      </c>
      <c r="T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SA102343</t>
        </is>
      </c>
      <c r="B2352" s="68" t="n">
        <v>45996</v>
      </c>
      <c r="C2352" s="69" t="n">
        <v>2025</v>
      </c>
      <c r="D2352" t="inlineStr">
        <is>
          <t>Dec</t>
        </is>
      </c>
      <c r="E2352" t="inlineStr">
        <is>
          <t>Asia</t>
        </is>
      </c>
      <c r="F2352" t="inlineStr">
        <is>
          <t>China</t>
        </is>
      </c>
      <c r="G2352" t="inlineStr">
        <is>
          <t>Arab Heavy</t>
        </is>
      </c>
      <c r="H2352" t="inlineStr">
        <is>
          <t>Spot</t>
        </is>
      </c>
      <c r="I2352" t="inlineStr">
        <is>
          <t>Trader</t>
        </is>
      </c>
      <c r="J2352" t="inlineStr">
        <is>
          <t>Ravindra Patil</t>
        </is>
      </c>
      <c r="K2352" s="70" t="n">
        <v>679680</v>
      </c>
      <c r="L2352" s="71" t="n">
        <v>80.42</v>
      </c>
      <c r="M2352" s="71" t="n">
        <v>54659865.6</v>
      </c>
      <c r="N2352" s="71" t="n">
        <v>1093197.31</v>
      </c>
      <c r="O2352" s="71" t="n">
        <v>53566668.29</v>
      </c>
      <c r="P2352" s="71" t="n">
        <v>12114210.38</v>
      </c>
      <c r="Q2352" s="71" t="n">
        <v>41452457.91</v>
      </c>
      <c r="R2352" t="inlineStr">
        <is>
          <t>Crude</t>
        </is>
      </c>
      <c r="S2352" t="inlineStr">
        <is>
          <t>Yes</t>
        </is>
      </c>
      <c r="T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SA102344</t>
        </is>
      </c>
      <c r="B2353" s="68" t="n">
        <v>45996</v>
      </c>
      <c r="C2353" s="69" t="n">
        <v>2025</v>
      </c>
      <c r="D2353" t="inlineStr">
        <is>
          <t>Dec</t>
        </is>
      </c>
      <c r="E2353" t="inlineStr">
        <is>
          <t>Europe</t>
        </is>
      </c>
      <c r="F2353" t="inlineStr">
        <is>
          <t>Netherlands</t>
        </is>
      </c>
      <c r="G2353" t="inlineStr">
        <is>
          <t>Arab Light</t>
        </is>
      </c>
      <c r="H2353" t="inlineStr">
        <is>
          <t>Term contract</t>
        </is>
      </c>
      <c r="I2353" t="inlineStr">
        <is>
          <t>National oil company</t>
        </is>
      </c>
      <c r="J2353" t="inlineStr">
        <is>
          <t>Olivia Brown</t>
        </is>
      </c>
      <c r="K2353" s="70" t="n">
        <v>1852600</v>
      </c>
      <c r="L2353" s="71" t="n">
        <v>86.19</v>
      </c>
      <c r="M2353" s="71" t="n">
        <v>159675594</v>
      </c>
      <c r="N2353" s="71" t="n">
        <v>1596755.94</v>
      </c>
      <c r="O2353" s="71" t="n">
        <v>158078838.06</v>
      </c>
      <c r="P2353" s="71" t="n">
        <v>32284755.33</v>
      </c>
      <c r="Q2353" s="71" t="n">
        <v>125794082.73</v>
      </c>
      <c r="R2353" t="inlineStr">
        <is>
          <t>Crude</t>
        </is>
      </c>
      <c r="S2353" t="inlineStr">
        <is>
          <t>Yes</t>
        </is>
      </c>
      <c r="T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SA102345</t>
        </is>
      </c>
      <c r="B2354" s="68" t="n">
        <v>45996</v>
      </c>
      <c r="C2354" s="69" t="n">
        <v>2025</v>
      </c>
      <c r="D2354" t="inlineStr">
        <is>
          <t>Dec</t>
        </is>
      </c>
      <c r="E2354" t="inlineStr">
        <is>
          <t>Middle East</t>
        </is>
      </c>
      <c r="F2354" t="inlineStr">
        <is>
          <t>UAE</t>
        </is>
      </c>
      <c r="G2354" t="inlineStr">
        <is>
          <t>Arab Light</t>
        </is>
      </c>
      <c r="H2354" t="inlineStr">
        <is>
          <t>Term contract</t>
        </is>
      </c>
      <c r="I2354" t="inlineStr">
        <is>
          <t>Trader</t>
        </is>
      </c>
      <c r="J2354" t="inlineStr">
        <is>
          <t>Lucas Martin</t>
        </is>
      </c>
      <c r="K2354" s="70" t="n">
        <v>2111020</v>
      </c>
      <c r="L2354" s="71" t="n">
        <v>74.09</v>
      </c>
      <c r="M2354" s="71" t="n">
        <v>156405471.8</v>
      </c>
      <c r="N2354" s="71" t="n">
        <v>0</v>
      </c>
      <c r="O2354" s="71" t="n">
        <v>156405471.8</v>
      </c>
      <c r="P2354" s="71" t="n">
        <v>38417228.68</v>
      </c>
      <c r="Q2354" s="71" t="n">
        <v>117988243.12</v>
      </c>
      <c r="R2354" t="inlineStr">
        <is>
          <t>Crude</t>
        </is>
      </c>
      <c r="S2354" t="inlineStr">
        <is>
          <t>Yes</t>
        </is>
      </c>
      <c r="T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SA102346</t>
        </is>
      </c>
      <c r="B2355" s="68" t="n">
        <v>45996</v>
      </c>
      <c r="C2355" s="69" t="n">
        <v>2025</v>
      </c>
      <c r="D2355" t="inlineStr">
        <is>
          <t>Dec</t>
        </is>
      </c>
      <c r="E2355" t="inlineStr">
        <is>
          <t>Asia</t>
        </is>
      </c>
      <c r="F2355" t="inlineStr">
        <is>
          <t>China</t>
        </is>
      </c>
      <c r="G2355" t="inlineStr">
        <is>
          <t>Arab Heavy</t>
        </is>
      </c>
      <c r="H2355" t="inlineStr">
        <is>
          <t>Term contract</t>
        </is>
      </c>
      <c r="I2355" t="inlineStr">
        <is>
          <t>National oil company</t>
        </is>
      </c>
      <c r="J2355" t="inlineStr">
        <is>
          <t>Sara Rossi</t>
        </is>
      </c>
      <c r="K2355" s="70" t="n">
        <v>453120</v>
      </c>
      <c r="L2355" s="71" t="n">
        <v>76.59999999999999</v>
      </c>
      <c r="M2355" s="71" t="n">
        <v>34708992</v>
      </c>
      <c r="N2355" s="71" t="n">
        <v>0</v>
      </c>
      <c r="O2355" s="71" t="n">
        <v>34708992</v>
      </c>
      <c r="P2355" s="71" t="n">
        <v>8198759.08</v>
      </c>
      <c r="Q2355" s="71" t="n">
        <v>26510232.92</v>
      </c>
      <c r="R2355" t="inlineStr">
        <is>
          <t>Crude</t>
        </is>
      </c>
      <c r="S2355" t="inlineStr">
        <is>
          <t>Yes</t>
        </is>
      </c>
      <c r="T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SA102347</t>
        </is>
      </c>
      <c r="B2356" s="68" t="n">
        <v>45997</v>
      </c>
      <c r="C2356" s="69" t="n">
        <v>2025</v>
      </c>
      <c r="D2356" t="inlineStr">
        <is>
          <t>Dec</t>
        </is>
      </c>
      <c r="E2356" t="inlineStr">
        <is>
          <t>Europe</t>
        </is>
      </c>
      <c r="F2356" t="inlineStr">
        <is>
          <t>Netherlands</t>
        </is>
      </c>
      <c r="G2356" t="inlineStr">
        <is>
          <t>Diesel</t>
        </is>
      </c>
      <c r="H2356" t="inlineStr">
        <is>
          <t>Term contract</t>
        </is>
      </c>
      <c r="I2356" t="inlineStr">
        <is>
          <t>Refiner</t>
        </is>
      </c>
      <c r="J2356" t="inlineStr">
        <is>
          <t>Ravindra Patil</t>
        </is>
      </c>
      <c r="K2356" s="70" t="n">
        <v>481440</v>
      </c>
      <c r="L2356" s="71" t="n">
        <v>102.66</v>
      </c>
      <c r="M2356" s="71" t="n">
        <v>49424630.4</v>
      </c>
      <c r="N2356" s="71" t="n">
        <v>494246.3</v>
      </c>
      <c r="O2356" s="71" t="n">
        <v>48930384.1</v>
      </c>
      <c r="P2356" s="71" t="n">
        <v>33712654.3</v>
      </c>
      <c r="Q2356" s="71" t="n">
        <v>15217729.8</v>
      </c>
      <c r="R2356" t="inlineStr">
        <is>
          <t>Refined</t>
        </is>
      </c>
      <c r="S2356" t="inlineStr">
        <is>
          <t>Yes</t>
        </is>
      </c>
      <c r="T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SA102348</t>
        </is>
      </c>
      <c r="B2357" s="68" t="n">
        <v>45997</v>
      </c>
      <c r="C2357" s="69" t="n">
        <v>2025</v>
      </c>
      <c r="D2357" t="inlineStr">
        <is>
          <t>Dec</t>
        </is>
      </c>
      <c r="E2357" t="inlineStr">
        <is>
          <t>Asia</t>
        </is>
      </c>
      <c r="F2357" t="inlineStr">
        <is>
          <t>South Korea</t>
        </is>
      </c>
      <c r="G2357" t="inlineStr">
        <is>
          <t>Arab Light</t>
        </is>
      </c>
      <c r="H2357" t="inlineStr">
        <is>
          <t>Term contract</t>
        </is>
      </c>
      <c r="I2357" t="inlineStr">
        <is>
          <t>Trader</t>
        </is>
      </c>
      <c r="J2357" t="inlineStr">
        <is>
          <t>Carlos Silva</t>
        </is>
      </c>
      <c r="K2357" s="70" t="n">
        <v>1827820</v>
      </c>
      <c r="L2357" s="71" t="n">
        <v>85.33</v>
      </c>
      <c r="M2357" s="71" t="n">
        <v>155967880.6</v>
      </c>
      <c r="N2357" s="71" t="n">
        <v>0</v>
      </c>
      <c r="O2357" s="71" t="n">
        <v>155967880.6</v>
      </c>
      <c r="P2357" s="71" t="n">
        <v>32400897.48</v>
      </c>
      <c r="Q2357" s="71" t="n">
        <v>123566983.12</v>
      </c>
      <c r="R2357" t="inlineStr">
        <is>
          <t>Crude</t>
        </is>
      </c>
      <c r="S2357" t="inlineStr">
        <is>
          <t>Yes</t>
        </is>
      </c>
      <c r="T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SA102349</t>
        </is>
      </c>
      <c r="B2358" s="68" t="n">
        <v>45997</v>
      </c>
      <c r="C2358" s="69" t="n">
        <v>2025</v>
      </c>
      <c r="D2358" t="inlineStr">
        <is>
          <t>Dec</t>
        </is>
      </c>
      <c r="E2358" t="inlineStr">
        <is>
          <t>North America</t>
        </is>
      </c>
      <c r="F2358" t="inlineStr">
        <is>
          <t>USA</t>
        </is>
      </c>
      <c r="G2358" t="inlineStr">
        <is>
          <t>Arab Light</t>
        </is>
      </c>
      <c r="H2358" t="inlineStr">
        <is>
          <t>Term contract</t>
        </is>
      </c>
      <c r="I2358" t="inlineStr">
        <is>
          <t>Refiner</t>
        </is>
      </c>
      <c r="J2358" t="inlineStr">
        <is>
          <t>Sara Rossi</t>
        </is>
      </c>
      <c r="K2358" s="70" t="n">
        <v>1056100</v>
      </c>
      <c r="L2358" s="71" t="n">
        <v>84.77</v>
      </c>
      <c r="M2358" s="71" t="n">
        <v>89525597</v>
      </c>
      <c r="N2358" s="71" t="n">
        <v>895255.97</v>
      </c>
      <c r="O2358" s="71" t="n">
        <v>88630341.03</v>
      </c>
      <c r="P2358" s="71" t="n">
        <v>18918450.14</v>
      </c>
      <c r="Q2358" s="71" t="n">
        <v>69711890.89</v>
      </c>
      <c r="R2358" t="inlineStr">
        <is>
          <t>Crude</t>
        </is>
      </c>
      <c r="S2358" t="inlineStr">
        <is>
          <t>Yes</t>
        </is>
      </c>
      <c r="T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SA102350</t>
        </is>
      </c>
      <c r="B2359" s="68" t="n">
        <v>45997</v>
      </c>
      <c r="C2359" s="69" t="n">
        <v>2025</v>
      </c>
      <c r="D2359" t="inlineStr">
        <is>
          <t>Dec</t>
        </is>
      </c>
      <c r="E2359" t="inlineStr">
        <is>
          <t>Middle East</t>
        </is>
      </c>
      <c r="F2359" t="inlineStr">
        <is>
          <t>Bahrain</t>
        </is>
      </c>
      <c r="G2359" t="inlineStr">
        <is>
          <t>Arab Light</t>
        </is>
      </c>
      <c r="H2359" t="inlineStr">
        <is>
          <t>Term contract</t>
        </is>
      </c>
      <c r="I2359" t="inlineStr">
        <is>
          <t>National oil company</t>
        </is>
      </c>
      <c r="J2359" t="inlineStr">
        <is>
          <t>Shraddha Kulkarni</t>
        </is>
      </c>
      <c r="K2359" s="70" t="n">
        <v>1765280</v>
      </c>
      <c r="L2359" s="71" t="n">
        <v>86.5</v>
      </c>
      <c r="M2359" s="71" t="n">
        <v>152696720</v>
      </c>
      <c r="N2359" s="71" t="n">
        <v>0</v>
      </c>
      <c r="O2359" s="71" t="n">
        <v>152696720</v>
      </c>
      <c r="P2359" s="71" t="n">
        <v>33000663.7</v>
      </c>
      <c r="Q2359" s="71" t="n">
        <v>119696056.3</v>
      </c>
      <c r="R2359" t="inlineStr">
        <is>
          <t>Crude</t>
        </is>
      </c>
      <c r="S2359" t="inlineStr">
        <is>
          <t>Yes</t>
        </is>
      </c>
      <c r="T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SA102351</t>
        </is>
      </c>
      <c r="B2360" s="68" t="n">
        <v>45997</v>
      </c>
      <c r="C2360" s="69" t="n">
        <v>2025</v>
      </c>
      <c r="D2360" t="inlineStr">
        <is>
          <t>Dec</t>
        </is>
      </c>
      <c r="E2360" t="inlineStr">
        <is>
          <t>Middle East</t>
        </is>
      </c>
      <c r="F2360" t="inlineStr">
        <is>
          <t>Bahrain</t>
        </is>
      </c>
      <c r="G2360" t="inlineStr">
        <is>
          <t>Gasoline</t>
        </is>
      </c>
      <c r="H2360" t="inlineStr">
        <is>
          <t>Term contract</t>
        </is>
      </c>
      <c r="I2360" t="inlineStr">
        <is>
          <t>Refiner</t>
        </is>
      </c>
      <c r="J2360" t="inlineStr">
        <is>
          <t>Ruhi Shaikh</t>
        </is>
      </c>
      <c r="K2360" s="70" t="n">
        <v>664340</v>
      </c>
      <c r="L2360" s="71" t="n">
        <v>94.48</v>
      </c>
      <c r="M2360" s="71" t="n">
        <v>62766843.2</v>
      </c>
      <c r="N2360" s="71" t="n">
        <v>0</v>
      </c>
      <c r="O2360" s="71" t="n">
        <v>62766843.2</v>
      </c>
      <c r="P2360" s="71" t="n">
        <v>46386174</v>
      </c>
      <c r="Q2360" s="71" t="n">
        <v>16380669.2</v>
      </c>
      <c r="R2360" t="inlineStr">
        <is>
          <t>Refined</t>
        </is>
      </c>
      <c r="S2360" t="inlineStr">
        <is>
          <t>Yes</t>
        </is>
      </c>
      <c r="T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SA102352</t>
        </is>
      </c>
      <c r="B2361" s="68" t="n">
        <v>45998</v>
      </c>
      <c r="C2361" s="69" t="n">
        <v>2025</v>
      </c>
      <c r="D2361" t="inlineStr">
        <is>
          <t>Dec</t>
        </is>
      </c>
      <c r="E2361" t="inlineStr">
        <is>
          <t>North America</t>
        </is>
      </c>
      <c r="F2361" t="inlineStr">
        <is>
          <t>USA</t>
        </is>
      </c>
      <c r="G2361" t="inlineStr">
        <is>
          <t>Arab Medium</t>
        </is>
      </c>
      <c r="H2361" t="inlineStr">
        <is>
          <t>Term contract</t>
        </is>
      </c>
      <c r="I2361" t="inlineStr">
        <is>
          <t>National oil company</t>
        </is>
      </c>
      <c r="J2361" t="inlineStr">
        <is>
          <t>Sara Rossi</t>
        </is>
      </c>
      <c r="K2361" s="70" t="n">
        <v>988840</v>
      </c>
      <c r="L2361" s="71" t="n">
        <v>80.04000000000001</v>
      </c>
      <c r="M2361" s="71" t="n">
        <v>79146753.59999999</v>
      </c>
      <c r="N2361" s="71" t="n">
        <v>0</v>
      </c>
      <c r="O2361" s="71" t="n">
        <v>79146753.59999999</v>
      </c>
      <c r="P2361" s="71" t="n">
        <v>17956447.34</v>
      </c>
      <c r="Q2361" s="71" t="n">
        <v>61190306.26</v>
      </c>
      <c r="R2361" t="inlineStr">
        <is>
          <t>Crude</t>
        </is>
      </c>
      <c r="S2361" t="inlineStr">
        <is>
          <t>Yes</t>
        </is>
      </c>
      <c r="T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SA102353</t>
        </is>
      </c>
      <c r="B2362" s="68" t="n">
        <v>45998</v>
      </c>
      <c r="C2362" s="69" t="n">
        <v>2025</v>
      </c>
      <c r="D2362" t="inlineStr">
        <is>
          <t>Dec</t>
        </is>
      </c>
      <c r="E2362" t="inlineStr">
        <is>
          <t>Asia</t>
        </is>
      </c>
      <c r="F2362" t="inlineStr">
        <is>
          <t>South Korea</t>
        </is>
      </c>
      <c r="G2362" t="inlineStr">
        <is>
          <t>Arab Light</t>
        </is>
      </c>
      <c r="H2362" t="inlineStr">
        <is>
          <t>Spot</t>
        </is>
      </c>
      <c r="I2362" t="inlineStr">
        <is>
          <t>Trader</t>
        </is>
      </c>
      <c r="J2362" t="inlineStr">
        <is>
          <t>Sophie Müller</t>
        </is>
      </c>
      <c r="K2362" s="70" t="n">
        <v>1279120</v>
      </c>
      <c r="L2362" s="71" t="n">
        <v>86.84</v>
      </c>
      <c r="M2362" s="71" t="n">
        <v>111078780.8</v>
      </c>
      <c r="N2362" s="71" t="n">
        <v>1110787.81</v>
      </c>
      <c r="O2362" s="71" t="n">
        <v>109967992.99</v>
      </c>
      <c r="P2362" s="71" t="n">
        <v>22232506.11</v>
      </c>
      <c r="Q2362" s="71" t="n">
        <v>87735486.88</v>
      </c>
      <c r="R2362" t="inlineStr">
        <is>
          <t>Crude</t>
        </is>
      </c>
      <c r="S2362" t="inlineStr">
        <is>
          <t>Yes</t>
        </is>
      </c>
      <c r="T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SA102354</t>
        </is>
      </c>
      <c r="B2363" s="68" t="n">
        <v>45998</v>
      </c>
      <c r="C2363" s="69" t="n">
        <v>2025</v>
      </c>
      <c r="D2363" t="inlineStr">
        <is>
          <t>Dec</t>
        </is>
      </c>
      <c r="E2363" t="inlineStr">
        <is>
          <t>Asia</t>
        </is>
      </c>
      <c r="F2363" t="inlineStr">
        <is>
          <t>China</t>
        </is>
      </c>
      <c r="G2363" t="inlineStr">
        <is>
          <t>Arab Light</t>
        </is>
      </c>
      <c r="H2363" t="inlineStr">
        <is>
          <t>Term contract</t>
        </is>
      </c>
      <c r="I2363" t="inlineStr">
        <is>
          <t>National oil company</t>
        </is>
      </c>
      <c r="J2363" t="inlineStr">
        <is>
          <t>Wei Chen</t>
        </is>
      </c>
      <c r="K2363" s="70" t="n">
        <v>374060</v>
      </c>
      <c r="L2363" s="71" t="n">
        <v>74.33</v>
      </c>
      <c r="M2363" s="71" t="n">
        <v>27803879.8</v>
      </c>
      <c r="N2363" s="71" t="n">
        <v>556077.6</v>
      </c>
      <c r="O2363" s="71" t="n">
        <v>27247802.2</v>
      </c>
      <c r="P2363" s="71" t="n">
        <v>6865494.67</v>
      </c>
      <c r="Q2363" s="71" t="n">
        <v>20382307.53</v>
      </c>
      <c r="R2363" t="inlineStr">
        <is>
          <t>Crude</t>
        </is>
      </c>
      <c r="S2363" t="inlineStr">
        <is>
          <t>Yes</t>
        </is>
      </c>
      <c r="T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SA102355</t>
        </is>
      </c>
      <c r="B2364" s="68" t="n">
        <v>45999</v>
      </c>
      <c r="C2364" s="69" t="n">
        <v>2025</v>
      </c>
      <c r="D2364" t="inlineStr">
        <is>
          <t>Dec</t>
        </is>
      </c>
      <c r="E2364" t="inlineStr">
        <is>
          <t>Asia</t>
        </is>
      </c>
      <c r="F2364" t="inlineStr">
        <is>
          <t>South Korea</t>
        </is>
      </c>
      <c r="G2364" t="inlineStr">
        <is>
          <t>Arab Light</t>
        </is>
      </c>
      <c r="H2364" t="inlineStr">
        <is>
          <t>Term contract</t>
        </is>
      </c>
      <c r="I2364" t="inlineStr">
        <is>
          <t>Trader</t>
        </is>
      </c>
      <c r="J2364" t="inlineStr">
        <is>
          <t>Emma Clarke</t>
        </is>
      </c>
      <c r="K2364" s="70" t="n">
        <v>2335220</v>
      </c>
      <c r="L2364" s="71" t="n">
        <v>81.45</v>
      </c>
      <c r="M2364" s="71" t="n">
        <v>190203669</v>
      </c>
      <c r="N2364" s="71" t="n">
        <v>3804073.38</v>
      </c>
      <c r="O2364" s="71" t="n">
        <v>186399595.62</v>
      </c>
      <c r="P2364" s="71" t="n">
        <v>42023326.96</v>
      </c>
      <c r="Q2364" s="71" t="n">
        <v>144376268.66</v>
      </c>
      <c r="R2364" t="inlineStr">
        <is>
          <t>Crude</t>
        </is>
      </c>
      <c r="S2364" t="inlineStr">
        <is>
          <t>Yes</t>
        </is>
      </c>
      <c r="T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SA102356</t>
        </is>
      </c>
      <c r="B2365" s="68" t="n">
        <v>45999</v>
      </c>
      <c r="C2365" s="69" t="n">
        <v>2025</v>
      </c>
      <c r="D2365" t="inlineStr">
        <is>
          <t>Dec</t>
        </is>
      </c>
      <c r="E2365" t="inlineStr">
        <is>
          <t>Europe</t>
        </is>
      </c>
      <c r="F2365" t="inlineStr">
        <is>
          <t>Netherlands</t>
        </is>
      </c>
      <c r="G2365" t="inlineStr">
        <is>
          <t>Gasoline</t>
        </is>
      </c>
      <c r="H2365" t="inlineStr">
        <is>
          <t>Term contract</t>
        </is>
      </c>
      <c r="I2365" t="inlineStr">
        <is>
          <t>Refiner</t>
        </is>
      </c>
      <c r="J2365" t="inlineStr">
        <is>
          <t>Aisha Bello</t>
        </is>
      </c>
      <c r="K2365" s="70" t="n">
        <v>184080</v>
      </c>
      <c r="L2365" s="71" t="n">
        <v>90.93000000000001</v>
      </c>
      <c r="M2365" s="71" t="n">
        <v>16738394.4</v>
      </c>
      <c r="N2365" s="71" t="n">
        <v>0</v>
      </c>
      <c r="O2365" s="71" t="n">
        <v>16738394.4</v>
      </c>
      <c r="P2365" s="71" t="n">
        <v>13406136.07</v>
      </c>
      <c r="Q2365" s="71" t="n">
        <v>3332258.33</v>
      </c>
      <c r="R2365" t="inlineStr">
        <is>
          <t>Refined</t>
        </is>
      </c>
      <c r="S2365" t="inlineStr">
        <is>
          <t>Yes</t>
        </is>
      </c>
      <c r="T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SA102357</t>
        </is>
      </c>
      <c r="B2366" s="68" t="n">
        <v>45999</v>
      </c>
      <c r="C2366" s="69" t="n">
        <v>2025</v>
      </c>
      <c r="D2366" t="inlineStr">
        <is>
          <t>Dec</t>
        </is>
      </c>
      <c r="E2366" t="inlineStr">
        <is>
          <t>North America</t>
        </is>
      </c>
      <c r="F2366" t="inlineStr">
        <is>
          <t>USA</t>
        </is>
      </c>
      <c r="G2366" t="inlineStr">
        <is>
          <t>Arab Light</t>
        </is>
      </c>
      <c r="H2366" t="inlineStr">
        <is>
          <t>Term contract</t>
        </is>
      </c>
      <c r="I2366" t="inlineStr">
        <is>
          <t>Refiner</t>
        </is>
      </c>
      <c r="J2366" t="inlineStr">
        <is>
          <t>Zoya Ahmed</t>
        </is>
      </c>
      <c r="K2366" s="70" t="n">
        <v>551060</v>
      </c>
      <c r="L2366" s="71" t="n">
        <v>86.86</v>
      </c>
      <c r="M2366" s="71" t="n">
        <v>47865071.6</v>
      </c>
      <c r="N2366" s="71" t="n">
        <v>478650.72</v>
      </c>
      <c r="O2366" s="71" t="n">
        <v>47386420.88</v>
      </c>
      <c r="P2366" s="71" t="n">
        <v>9632022.09</v>
      </c>
      <c r="Q2366" s="71" t="n">
        <v>37754398.79</v>
      </c>
      <c r="R2366" t="inlineStr">
        <is>
          <t>Crude</t>
        </is>
      </c>
      <c r="S2366" t="inlineStr">
        <is>
          <t>Yes</t>
        </is>
      </c>
      <c r="T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SA102358</t>
        </is>
      </c>
      <c r="B2367" s="68" t="n">
        <v>45999</v>
      </c>
      <c r="C2367" s="69" t="n">
        <v>2025</v>
      </c>
      <c r="D2367" t="inlineStr">
        <is>
          <t>Dec</t>
        </is>
      </c>
      <c r="E2367" t="inlineStr">
        <is>
          <t>Asia</t>
        </is>
      </c>
      <c r="F2367" t="inlineStr">
        <is>
          <t>South Korea</t>
        </is>
      </c>
      <c r="G2367" t="inlineStr">
        <is>
          <t>Arab Medium</t>
        </is>
      </c>
      <c r="H2367" t="inlineStr">
        <is>
          <t>Term contract</t>
        </is>
      </c>
      <c r="I2367" t="inlineStr">
        <is>
          <t>National oil company</t>
        </is>
      </c>
      <c r="J2367" t="inlineStr">
        <is>
          <t>Sophie Müller</t>
        </is>
      </c>
      <c r="K2367" s="70" t="n">
        <v>425980</v>
      </c>
      <c r="L2367" s="71" t="n">
        <v>87.27</v>
      </c>
      <c r="M2367" s="71" t="n">
        <v>37175274.6</v>
      </c>
      <c r="N2367" s="71" t="n">
        <v>743505.49</v>
      </c>
      <c r="O2367" s="71" t="n">
        <v>36431769.11</v>
      </c>
      <c r="P2367" s="71" t="n">
        <v>7510798.99</v>
      </c>
      <c r="Q2367" s="71" t="n">
        <v>28920970.12</v>
      </c>
      <c r="R2367" t="inlineStr">
        <is>
          <t>Crude</t>
        </is>
      </c>
      <c r="S2367" t="inlineStr">
        <is>
          <t>Yes</t>
        </is>
      </c>
      <c r="T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SA102359</t>
        </is>
      </c>
      <c r="B2368" s="68" t="n">
        <v>45999</v>
      </c>
      <c r="C2368" s="69" t="n">
        <v>2025</v>
      </c>
      <c r="D2368" t="inlineStr">
        <is>
          <t>Dec</t>
        </is>
      </c>
      <c r="E2368" t="inlineStr">
        <is>
          <t>Asia</t>
        </is>
      </c>
      <c r="F2368" t="inlineStr">
        <is>
          <t>South Korea</t>
        </is>
      </c>
      <c r="G2368" t="inlineStr">
        <is>
          <t>Diesel</t>
        </is>
      </c>
      <c r="H2368" t="inlineStr">
        <is>
          <t>Term contract</t>
        </is>
      </c>
      <c r="I2368" t="inlineStr">
        <is>
          <t>National oil company</t>
        </is>
      </c>
      <c r="J2368" t="inlineStr">
        <is>
          <t>Lucas Martin</t>
        </is>
      </c>
      <c r="K2368" s="70" t="n">
        <v>564040</v>
      </c>
      <c r="L2368" s="71" t="n">
        <v>97.93000000000001</v>
      </c>
      <c r="M2368" s="71" t="n">
        <v>55236437.2</v>
      </c>
      <c r="N2368" s="71" t="n">
        <v>552364.37</v>
      </c>
      <c r="O2368" s="71" t="n">
        <v>54684072.83</v>
      </c>
      <c r="P2368" s="71" t="n">
        <v>39628533.3</v>
      </c>
      <c r="Q2368" s="71" t="n">
        <v>15055539.53</v>
      </c>
      <c r="R2368" t="inlineStr">
        <is>
          <t>Refined</t>
        </is>
      </c>
      <c r="S2368" t="inlineStr">
        <is>
          <t>Yes</t>
        </is>
      </c>
      <c r="T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SA102360</t>
        </is>
      </c>
      <c r="B2369" s="68" t="n">
        <v>45999</v>
      </c>
      <c r="C2369" s="69" t="n">
        <v>2025</v>
      </c>
      <c r="D2369" t="inlineStr">
        <is>
          <t>Dec</t>
        </is>
      </c>
      <c r="E2369" t="inlineStr">
        <is>
          <t>Asia</t>
        </is>
      </c>
      <c r="F2369" t="inlineStr">
        <is>
          <t>China</t>
        </is>
      </c>
      <c r="G2369" t="inlineStr">
        <is>
          <t>Arab Heavy</t>
        </is>
      </c>
      <c r="H2369" t="inlineStr">
        <is>
          <t>Term contract</t>
        </is>
      </c>
      <c r="I2369" t="inlineStr">
        <is>
          <t>Refiner</t>
        </is>
      </c>
      <c r="J2369" t="inlineStr">
        <is>
          <t>Yuki Sato</t>
        </is>
      </c>
      <c r="K2369" s="70" t="n">
        <v>722160</v>
      </c>
      <c r="L2369" s="71" t="n">
        <v>73.72</v>
      </c>
      <c r="M2369" s="71" t="n">
        <v>53237635.2</v>
      </c>
      <c r="N2369" s="71" t="n">
        <v>0</v>
      </c>
      <c r="O2369" s="71" t="n">
        <v>53237635.2</v>
      </c>
      <c r="P2369" s="71" t="n">
        <v>12294338.37</v>
      </c>
      <c r="Q2369" s="71" t="n">
        <v>40943296.83</v>
      </c>
      <c r="R2369" t="inlineStr">
        <is>
          <t>Crude</t>
        </is>
      </c>
      <c r="S2369" t="inlineStr">
        <is>
          <t>Yes</t>
        </is>
      </c>
      <c r="T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SA102361</t>
        </is>
      </c>
      <c r="B2370" s="68" t="n">
        <v>45999</v>
      </c>
      <c r="C2370" s="69" t="n">
        <v>2025</v>
      </c>
      <c r="D2370" t="inlineStr">
        <is>
          <t>Dec</t>
        </is>
      </c>
      <c r="E2370" t="inlineStr">
        <is>
          <t>Europe</t>
        </is>
      </c>
      <c r="F2370" t="inlineStr">
        <is>
          <t>France</t>
        </is>
      </c>
      <c r="G2370" t="inlineStr">
        <is>
          <t>Arab Medium</t>
        </is>
      </c>
      <c r="H2370" t="inlineStr">
        <is>
          <t>Spot</t>
        </is>
      </c>
      <c r="I2370" t="inlineStr">
        <is>
          <t>Refiner</t>
        </is>
      </c>
      <c r="J2370" t="inlineStr">
        <is>
          <t>Aisha Bello</t>
        </is>
      </c>
      <c r="K2370" s="70" t="n">
        <v>2254980</v>
      </c>
      <c r="L2370" s="71" t="n">
        <v>85.08</v>
      </c>
      <c r="M2370" s="71" t="n">
        <v>191853698.4</v>
      </c>
      <c r="N2370" s="71" t="n">
        <v>3837073.97</v>
      </c>
      <c r="O2370" s="71" t="n">
        <v>188016624.43</v>
      </c>
      <c r="P2370" s="71" t="n">
        <v>39807647.55</v>
      </c>
      <c r="Q2370" s="71" t="n">
        <v>148208976.88</v>
      </c>
      <c r="R2370" t="inlineStr">
        <is>
          <t>Crude</t>
        </is>
      </c>
      <c r="S2370" t="inlineStr">
        <is>
          <t>Yes</t>
        </is>
      </c>
      <c r="T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SA102362</t>
        </is>
      </c>
      <c r="B2371" s="68" t="n">
        <v>45999</v>
      </c>
      <c r="C2371" s="69" t="n">
        <v>2025</v>
      </c>
      <c r="D2371" t="inlineStr">
        <is>
          <t>Dec</t>
        </is>
      </c>
      <c r="E2371" t="inlineStr">
        <is>
          <t>Europe</t>
        </is>
      </c>
      <c r="F2371" t="inlineStr">
        <is>
          <t>France</t>
        </is>
      </c>
      <c r="G2371" t="inlineStr">
        <is>
          <t>Arab Light</t>
        </is>
      </c>
      <c r="H2371" t="inlineStr">
        <is>
          <t>Term contract</t>
        </is>
      </c>
      <c r="I2371" t="inlineStr">
        <is>
          <t>National oil company</t>
        </is>
      </c>
      <c r="J2371" t="inlineStr">
        <is>
          <t>Olivia Brown</t>
        </is>
      </c>
      <c r="K2371" s="70" t="n">
        <v>1487980</v>
      </c>
      <c r="L2371" s="71" t="n">
        <v>76.09999999999999</v>
      </c>
      <c r="M2371" s="71" t="n">
        <v>113235278</v>
      </c>
      <c r="N2371" s="71" t="n">
        <v>0</v>
      </c>
      <c r="O2371" s="71" t="n">
        <v>113235278</v>
      </c>
      <c r="P2371" s="71" t="n">
        <v>26726907.98</v>
      </c>
      <c r="Q2371" s="71" t="n">
        <v>86508370.02</v>
      </c>
      <c r="R2371" t="inlineStr">
        <is>
          <t>Crude</t>
        </is>
      </c>
      <c r="S2371" t="inlineStr">
        <is>
          <t>Yes</t>
        </is>
      </c>
      <c r="T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SA102363</t>
        </is>
      </c>
      <c r="B2372" s="68" t="n">
        <v>45999</v>
      </c>
      <c r="C2372" s="69" t="n">
        <v>2025</v>
      </c>
      <c r="D2372" t="inlineStr">
        <is>
          <t>Dec</t>
        </is>
      </c>
      <c r="E2372" t="inlineStr">
        <is>
          <t>Asia</t>
        </is>
      </c>
      <c r="F2372" t="inlineStr">
        <is>
          <t>South Korea</t>
        </is>
      </c>
      <c r="G2372" t="inlineStr">
        <is>
          <t>Gasoline</t>
        </is>
      </c>
      <c r="H2372" t="inlineStr">
        <is>
          <t>Term contract</t>
        </is>
      </c>
      <c r="I2372" t="inlineStr">
        <is>
          <t>National oil company</t>
        </is>
      </c>
      <c r="J2372" t="inlineStr">
        <is>
          <t>Olivia Brown</t>
        </is>
      </c>
      <c r="K2372" s="70" t="n">
        <v>142780</v>
      </c>
      <c r="L2372" s="71" t="n">
        <v>104.2</v>
      </c>
      <c r="M2372" s="71" t="n">
        <v>14877676</v>
      </c>
      <c r="N2372" s="71" t="n">
        <v>148776.76</v>
      </c>
      <c r="O2372" s="71" t="n">
        <v>14728899.24</v>
      </c>
      <c r="P2372" s="71" t="n">
        <v>10265815.28</v>
      </c>
      <c r="Q2372" s="71" t="n">
        <v>4463083.96</v>
      </c>
      <c r="R2372" t="inlineStr">
        <is>
          <t>Refined</t>
        </is>
      </c>
      <c r="S2372" t="inlineStr">
        <is>
          <t>Yes</t>
        </is>
      </c>
      <c r="T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SA102364</t>
        </is>
      </c>
      <c r="B2373" s="68" t="n">
        <v>46000</v>
      </c>
      <c r="C2373" s="69" t="n">
        <v>2025</v>
      </c>
      <c r="D2373" t="inlineStr">
        <is>
          <t>Dec</t>
        </is>
      </c>
      <c r="E2373" t="inlineStr">
        <is>
          <t>Asia</t>
        </is>
      </c>
      <c r="F2373" t="inlineStr">
        <is>
          <t>China</t>
        </is>
      </c>
      <c r="G2373" t="inlineStr">
        <is>
          <t>Arab Light</t>
        </is>
      </c>
      <c r="H2373" t="inlineStr">
        <is>
          <t>Term contract</t>
        </is>
      </c>
      <c r="I2373" t="inlineStr">
        <is>
          <t>National oil company</t>
        </is>
      </c>
      <c r="J2373" t="inlineStr">
        <is>
          <t>Yuki Sato</t>
        </is>
      </c>
      <c r="K2373" s="70" t="n">
        <v>941640</v>
      </c>
      <c r="L2373" s="71" t="n">
        <v>77.52</v>
      </c>
      <c r="M2373" s="71" t="n">
        <v>72995932.8</v>
      </c>
      <c r="N2373" s="71" t="n">
        <v>729959.33</v>
      </c>
      <c r="O2373" s="71" t="n">
        <v>72265973.47</v>
      </c>
      <c r="P2373" s="71" t="n">
        <v>17413566.22</v>
      </c>
      <c r="Q2373" s="71" t="n">
        <v>54852407.25</v>
      </c>
      <c r="R2373" t="inlineStr">
        <is>
          <t>Crude</t>
        </is>
      </c>
      <c r="S2373" t="inlineStr">
        <is>
          <t>Yes</t>
        </is>
      </c>
      <c r="T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SA102365</t>
        </is>
      </c>
      <c r="B2374" s="68" t="n">
        <v>46000</v>
      </c>
      <c r="C2374" s="69" t="n">
        <v>2025</v>
      </c>
      <c r="D2374" t="inlineStr">
        <is>
          <t>Dec</t>
        </is>
      </c>
      <c r="E2374" t="inlineStr">
        <is>
          <t>Asia</t>
        </is>
      </c>
      <c r="F2374" t="inlineStr">
        <is>
          <t>Japan</t>
        </is>
      </c>
      <c r="G2374" t="inlineStr">
        <is>
          <t>Arab Extra Light</t>
        </is>
      </c>
      <c r="H2374" t="inlineStr">
        <is>
          <t>Term contract</t>
        </is>
      </c>
      <c r="I2374" t="inlineStr">
        <is>
          <t>Trader</t>
        </is>
      </c>
      <c r="J2374" t="inlineStr">
        <is>
          <t>Ruhi Shaikh</t>
        </is>
      </c>
      <c r="K2374" s="70" t="n">
        <v>2087420</v>
      </c>
      <c r="L2374" s="71" t="n">
        <v>87.37</v>
      </c>
      <c r="M2374" s="71" t="n">
        <v>182377885.4</v>
      </c>
      <c r="N2374" s="71" t="n">
        <v>0</v>
      </c>
      <c r="O2374" s="71" t="n">
        <v>182377885.4</v>
      </c>
      <c r="P2374" s="71" t="n">
        <v>38284821.08</v>
      </c>
      <c r="Q2374" s="71" t="n">
        <v>144093064.32</v>
      </c>
      <c r="R2374" t="inlineStr">
        <is>
          <t>Crude</t>
        </is>
      </c>
      <c r="S2374" t="inlineStr">
        <is>
          <t>Yes</t>
        </is>
      </c>
      <c r="T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SA102366</t>
        </is>
      </c>
      <c r="B2375" s="68" t="n">
        <v>46000</v>
      </c>
      <c r="C2375" s="69" t="n">
        <v>2025</v>
      </c>
      <c r="D2375" t="inlineStr">
        <is>
          <t>Dec</t>
        </is>
      </c>
      <c r="E2375" t="inlineStr">
        <is>
          <t>Middle East</t>
        </is>
      </c>
      <c r="F2375" t="inlineStr">
        <is>
          <t>UAE</t>
        </is>
      </c>
      <c r="G2375" t="inlineStr">
        <is>
          <t>Arab Medium</t>
        </is>
      </c>
      <c r="H2375" t="inlineStr">
        <is>
          <t>Spot</t>
        </is>
      </c>
      <c r="I2375" t="inlineStr">
        <is>
          <t>Refiner</t>
        </is>
      </c>
      <c r="J2375" t="inlineStr">
        <is>
          <t>Ana Costa</t>
        </is>
      </c>
      <c r="K2375" s="70" t="n">
        <v>543980</v>
      </c>
      <c r="L2375" s="71" t="n">
        <v>80.59</v>
      </c>
      <c r="M2375" s="71" t="n">
        <v>43839348.2</v>
      </c>
      <c r="N2375" s="71" t="n">
        <v>0</v>
      </c>
      <c r="O2375" s="71" t="n">
        <v>43839348.2</v>
      </c>
      <c r="P2375" s="71" t="n">
        <v>9728788.279999999</v>
      </c>
      <c r="Q2375" s="71" t="n">
        <v>34110559.92</v>
      </c>
      <c r="R2375" t="inlineStr">
        <is>
          <t>Crude</t>
        </is>
      </c>
      <c r="S2375" t="inlineStr">
        <is>
          <t>Yes</t>
        </is>
      </c>
      <c r="T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SA102367</t>
        </is>
      </c>
      <c r="B2376" s="68" t="n">
        <v>46000</v>
      </c>
      <c r="C2376" s="69" t="n">
        <v>2025</v>
      </c>
      <c r="D2376" t="inlineStr">
        <is>
          <t>Dec</t>
        </is>
      </c>
      <c r="E2376" t="inlineStr">
        <is>
          <t>Asia</t>
        </is>
      </c>
      <c r="F2376" t="inlineStr">
        <is>
          <t>South Korea</t>
        </is>
      </c>
      <c r="G2376" t="inlineStr">
        <is>
          <t>Arab Light</t>
        </is>
      </c>
      <c r="H2376" t="inlineStr">
        <is>
          <t>Term contract</t>
        </is>
      </c>
      <c r="I2376" t="inlineStr">
        <is>
          <t>Refiner</t>
        </is>
      </c>
      <c r="J2376" t="inlineStr">
        <is>
          <t>Carlos Silva</t>
        </is>
      </c>
      <c r="K2376" s="70" t="n">
        <v>364620</v>
      </c>
      <c r="L2376" s="71" t="n">
        <v>88.23</v>
      </c>
      <c r="M2376" s="71" t="n">
        <v>32170422.6</v>
      </c>
      <c r="N2376" s="71" t="n">
        <v>321704.23</v>
      </c>
      <c r="O2376" s="71" t="n">
        <v>31848718.37</v>
      </c>
      <c r="P2376" s="71" t="n">
        <v>6555860.77</v>
      </c>
      <c r="Q2376" s="71" t="n">
        <v>25292857.6</v>
      </c>
      <c r="R2376" t="inlineStr">
        <is>
          <t>Crude</t>
        </is>
      </c>
      <c r="S2376" t="inlineStr">
        <is>
          <t>Yes</t>
        </is>
      </c>
      <c r="T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SA102368</t>
        </is>
      </c>
      <c r="B2377" s="68" t="n">
        <v>46000</v>
      </c>
      <c r="C2377" s="69" t="n">
        <v>2025</v>
      </c>
      <c r="D2377" t="inlineStr">
        <is>
          <t>Dec</t>
        </is>
      </c>
      <c r="E2377" t="inlineStr">
        <is>
          <t>Asia</t>
        </is>
      </c>
      <c r="F2377" t="inlineStr">
        <is>
          <t>Japan</t>
        </is>
      </c>
      <c r="G2377" t="inlineStr">
        <is>
          <t>Gasoline</t>
        </is>
      </c>
      <c r="H2377" t="inlineStr">
        <is>
          <t>Term contract</t>
        </is>
      </c>
      <c r="I2377" t="inlineStr">
        <is>
          <t>Refiner</t>
        </is>
      </c>
      <c r="J2377" t="inlineStr">
        <is>
          <t>Omar Haddad</t>
        </is>
      </c>
      <c r="K2377" s="70" t="n">
        <v>195880</v>
      </c>
      <c r="L2377" s="71" t="n">
        <v>100.94</v>
      </c>
      <c r="M2377" s="71" t="n">
        <v>19772127.2</v>
      </c>
      <c r="N2377" s="71" t="n">
        <v>0</v>
      </c>
      <c r="O2377" s="71" t="n">
        <v>19772127.2</v>
      </c>
      <c r="P2377" s="71" t="n">
        <v>13619910.3</v>
      </c>
      <c r="Q2377" s="71" t="n">
        <v>6152216.9</v>
      </c>
      <c r="R2377" t="inlineStr">
        <is>
          <t>Refined</t>
        </is>
      </c>
      <c r="S2377" t="inlineStr">
        <is>
          <t>Yes</t>
        </is>
      </c>
      <c r="T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SA102369</t>
        </is>
      </c>
      <c r="B2378" s="68" t="n">
        <v>46000</v>
      </c>
      <c r="C2378" s="69" t="n">
        <v>2025</v>
      </c>
      <c r="D2378" t="inlineStr">
        <is>
          <t>Dec</t>
        </is>
      </c>
      <c r="E2378" t="inlineStr">
        <is>
          <t>Asia</t>
        </is>
      </c>
      <c r="F2378" t="inlineStr">
        <is>
          <t>China</t>
        </is>
      </c>
      <c r="G2378" t="inlineStr">
        <is>
          <t>Arab Extra Light</t>
        </is>
      </c>
      <c r="H2378" t="inlineStr">
        <is>
          <t>Term contract</t>
        </is>
      </c>
      <c r="I2378" t="inlineStr">
        <is>
          <t>National oil company</t>
        </is>
      </c>
      <c r="J2378" t="inlineStr">
        <is>
          <t>Yuki Sato</t>
        </is>
      </c>
      <c r="K2378" s="70" t="n">
        <v>521560</v>
      </c>
      <c r="L2378" s="71" t="n">
        <v>84.87</v>
      </c>
      <c r="M2378" s="71" t="n">
        <v>44264797.2</v>
      </c>
      <c r="N2378" s="71" t="n">
        <v>0</v>
      </c>
      <c r="O2378" s="71" t="n">
        <v>44264797.2</v>
      </c>
      <c r="P2378" s="71" t="n">
        <v>9620395.630000001</v>
      </c>
      <c r="Q2378" s="71" t="n">
        <v>34644401.57</v>
      </c>
      <c r="R2378" t="inlineStr">
        <is>
          <t>Crude</t>
        </is>
      </c>
      <c r="S2378" t="inlineStr">
        <is>
          <t>Yes</t>
        </is>
      </c>
      <c r="T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SA102370</t>
        </is>
      </c>
      <c r="B2379" s="68" t="n">
        <v>46001</v>
      </c>
      <c r="C2379" s="69" t="n">
        <v>2025</v>
      </c>
      <c r="D2379" t="inlineStr">
        <is>
          <t>Dec</t>
        </is>
      </c>
      <c r="E2379" t="inlineStr">
        <is>
          <t>Asia</t>
        </is>
      </c>
      <c r="F2379" t="inlineStr">
        <is>
          <t>China</t>
        </is>
      </c>
      <c r="G2379" t="inlineStr">
        <is>
          <t>Arab Heavy</t>
        </is>
      </c>
      <c r="H2379" t="inlineStr">
        <is>
          <t>Spot</t>
        </is>
      </c>
      <c r="I2379" t="inlineStr">
        <is>
          <t>Refiner</t>
        </is>
      </c>
      <c r="J2379" t="inlineStr">
        <is>
          <t>Fatima Al-Saud</t>
        </is>
      </c>
      <c r="K2379" s="70" t="n">
        <v>1846700</v>
      </c>
      <c r="L2379" s="71" t="n">
        <v>72.7</v>
      </c>
      <c r="M2379" s="71" t="n">
        <v>134255090</v>
      </c>
      <c r="N2379" s="71" t="n">
        <v>2685101.8</v>
      </c>
      <c r="O2379" s="71" t="n">
        <v>131569988.2</v>
      </c>
      <c r="P2379" s="71" t="n">
        <v>33085556.71</v>
      </c>
      <c r="Q2379" s="71" t="n">
        <v>98484431.48999999</v>
      </c>
      <c r="R2379" t="inlineStr">
        <is>
          <t>Crude</t>
        </is>
      </c>
      <c r="S2379" t="inlineStr">
        <is>
          <t>Yes</t>
        </is>
      </c>
      <c r="T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SA102371</t>
        </is>
      </c>
      <c r="B2380" s="68" t="n">
        <v>46001</v>
      </c>
      <c r="C2380" s="69" t="n">
        <v>2025</v>
      </c>
      <c r="D2380" t="inlineStr">
        <is>
          <t>Dec</t>
        </is>
      </c>
      <c r="E2380" t="inlineStr">
        <is>
          <t>North America</t>
        </is>
      </c>
      <c r="F2380" t="inlineStr">
        <is>
          <t>USA</t>
        </is>
      </c>
      <c r="G2380" t="inlineStr">
        <is>
          <t>Arab Light</t>
        </is>
      </c>
      <c r="H2380" t="inlineStr">
        <is>
          <t>Spot</t>
        </is>
      </c>
      <c r="I2380" t="inlineStr">
        <is>
          <t>National oil company</t>
        </is>
      </c>
      <c r="J2380" t="inlineStr">
        <is>
          <t>Noah Smith</t>
        </is>
      </c>
      <c r="K2380" s="70" t="n">
        <v>1911600</v>
      </c>
      <c r="L2380" s="71" t="n">
        <v>86.8</v>
      </c>
      <c r="M2380" s="71" t="n">
        <v>165926880</v>
      </c>
      <c r="N2380" s="71" t="n">
        <v>1659268.8</v>
      </c>
      <c r="O2380" s="71" t="n">
        <v>164267611.2</v>
      </c>
      <c r="P2380" s="71" t="n">
        <v>34595874.03</v>
      </c>
      <c r="Q2380" s="71" t="n">
        <v>129671737.17</v>
      </c>
      <c r="R2380" t="inlineStr">
        <is>
          <t>Crude</t>
        </is>
      </c>
      <c r="S2380" t="inlineStr">
        <is>
          <t>Yes</t>
        </is>
      </c>
      <c r="T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SA102372</t>
        </is>
      </c>
      <c r="B2381" s="68" t="n">
        <v>46001</v>
      </c>
      <c r="C2381" s="69" t="n">
        <v>2025</v>
      </c>
      <c r="D2381" t="inlineStr">
        <is>
          <t>Dec</t>
        </is>
      </c>
      <c r="E2381" t="inlineStr">
        <is>
          <t>Asia</t>
        </is>
      </c>
      <c r="F2381" t="inlineStr">
        <is>
          <t>Japan</t>
        </is>
      </c>
      <c r="G2381" t="inlineStr">
        <is>
          <t>Diesel</t>
        </is>
      </c>
      <c r="H2381" t="inlineStr">
        <is>
          <t>Term contract</t>
        </is>
      </c>
      <c r="I2381" t="inlineStr">
        <is>
          <t>Refiner</t>
        </is>
      </c>
      <c r="J2381" t="inlineStr">
        <is>
          <t>Sophie Müller</t>
        </is>
      </c>
      <c r="K2381" s="70" t="n">
        <v>248980</v>
      </c>
      <c r="L2381" s="71" t="n">
        <v>89.48</v>
      </c>
      <c r="M2381" s="71" t="n">
        <v>22278730.4</v>
      </c>
      <c r="N2381" s="71" t="n">
        <v>0</v>
      </c>
      <c r="O2381" s="71" t="n">
        <v>22278730.4</v>
      </c>
      <c r="P2381" s="71" t="n">
        <v>17831593.46</v>
      </c>
      <c r="Q2381" s="71" t="n">
        <v>4447136.94</v>
      </c>
      <c r="R2381" t="inlineStr">
        <is>
          <t>Refined</t>
        </is>
      </c>
      <c r="S2381" t="inlineStr">
        <is>
          <t>Yes</t>
        </is>
      </c>
      <c r="T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SA102373</t>
        </is>
      </c>
      <c r="B2382" s="68" t="n">
        <v>46001</v>
      </c>
      <c r="C2382" s="69" t="n">
        <v>2025</v>
      </c>
      <c r="D2382" t="inlineStr">
        <is>
          <t>Dec</t>
        </is>
      </c>
      <c r="E2382" t="inlineStr">
        <is>
          <t>North America</t>
        </is>
      </c>
      <c r="F2382" t="inlineStr">
        <is>
          <t>USA</t>
        </is>
      </c>
      <c r="G2382" t="inlineStr">
        <is>
          <t>Arab Heavy</t>
        </is>
      </c>
      <c r="H2382" t="inlineStr">
        <is>
          <t>Term contract</t>
        </is>
      </c>
      <c r="I2382" t="inlineStr">
        <is>
          <t>Refiner</t>
        </is>
      </c>
      <c r="J2382" t="inlineStr">
        <is>
          <t>Olivia Brown</t>
        </is>
      </c>
      <c r="K2382" s="70" t="n">
        <v>877920</v>
      </c>
      <c r="L2382" s="71" t="n">
        <v>74.25</v>
      </c>
      <c r="M2382" s="71" t="n">
        <v>65185560</v>
      </c>
      <c r="N2382" s="71" t="n">
        <v>651855.6</v>
      </c>
      <c r="O2382" s="71" t="n">
        <v>64533704.4</v>
      </c>
      <c r="P2382" s="71" t="n">
        <v>15767028.01</v>
      </c>
      <c r="Q2382" s="71" t="n">
        <v>48766676.39</v>
      </c>
      <c r="R2382" t="inlineStr">
        <is>
          <t>Crude</t>
        </is>
      </c>
      <c r="S2382" t="inlineStr">
        <is>
          <t>Yes</t>
        </is>
      </c>
      <c r="T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SA102374</t>
        </is>
      </c>
      <c r="B2383" s="68" t="n">
        <v>46001</v>
      </c>
      <c r="C2383" s="69" t="n">
        <v>2025</v>
      </c>
      <c r="D2383" t="inlineStr">
        <is>
          <t>Dec</t>
        </is>
      </c>
      <c r="E2383" t="inlineStr">
        <is>
          <t>Europe</t>
        </is>
      </c>
      <c r="F2383" t="inlineStr">
        <is>
          <t>Italy</t>
        </is>
      </c>
      <c r="G2383" t="inlineStr">
        <is>
          <t>Arab Light</t>
        </is>
      </c>
      <c r="H2383" t="inlineStr">
        <is>
          <t>Term contract</t>
        </is>
      </c>
      <c r="I2383" t="inlineStr">
        <is>
          <t>Trader</t>
        </is>
      </c>
      <c r="J2383" t="inlineStr">
        <is>
          <t>Aisha Bello</t>
        </is>
      </c>
      <c r="K2383" s="70" t="n">
        <v>1039580</v>
      </c>
      <c r="L2383" s="71" t="n">
        <v>83.64</v>
      </c>
      <c r="M2383" s="71" t="n">
        <v>86950471.2</v>
      </c>
      <c r="N2383" s="71" t="n">
        <v>0</v>
      </c>
      <c r="O2383" s="71" t="n">
        <v>86950471.2</v>
      </c>
      <c r="P2383" s="71" t="n">
        <v>18140999.86</v>
      </c>
      <c r="Q2383" s="71" t="n">
        <v>68809471.34</v>
      </c>
      <c r="R2383" t="inlineStr">
        <is>
          <t>Crude</t>
        </is>
      </c>
      <c r="S2383" t="inlineStr">
        <is>
          <t>Yes</t>
        </is>
      </c>
      <c r="T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SA102375</t>
        </is>
      </c>
      <c r="B2384" s="68" t="n">
        <v>46002</v>
      </c>
      <c r="C2384" s="69" t="n">
        <v>2025</v>
      </c>
      <c r="D2384" t="inlineStr">
        <is>
          <t>Dec</t>
        </is>
      </c>
      <c r="E2384" t="inlineStr">
        <is>
          <t>Asia</t>
        </is>
      </c>
      <c r="F2384" t="inlineStr">
        <is>
          <t>India</t>
        </is>
      </c>
      <c r="G2384" t="inlineStr">
        <is>
          <t>Arab Medium</t>
        </is>
      </c>
      <c r="H2384" t="inlineStr">
        <is>
          <t>Term contract</t>
        </is>
      </c>
      <c r="I2384" t="inlineStr">
        <is>
          <t>Refiner</t>
        </is>
      </c>
      <c r="J2384" t="inlineStr">
        <is>
          <t>Carlos Silva</t>
        </is>
      </c>
      <c r="K2384" s="70" t="n">
        <v>1254340</v>
      </c>
      <c r="L2384" s="71" t="n">
        <v>79.37</v>
      </c>
      <c r="M2384" s="71" t="n">
        <v>99556965.8</v>
      </c>
      <c r="N2384" s="71" t="n">
        <v>1991139.32</v>
      </c>
      <c r="O2384" s="71" t="n">
        <v>97565826.48</v>
      </c>
      <c r="P2384" s="71" t="n">
        <v>21575022.07</v>
      </c>
      <c r="Q2384" s="71" t="n">
        <v>75990804.41</v>
      </c>
      <c r="R2384" t="inlineStr">
        <is>
          <t>Crude</t>
        </is>
      </c>
      <c r="S2384" t="inlineStr">
        <is>
          <t>Yes</t>
        </is>
      </c>
      <c r="T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SA102376</t>
        </is>
      </c>
      <c r="B2385" s="68" t="n">
        <v>46002</v>
      </c>
      <c r="C2385" s="69" t="n">
        <v>2025</v>
      </c>
      <c r="D2385" t="inlineStr">
        <is>
          <t>Dec</t>
        </is>
      </c>
      <c r="E2385" t="inlineStr">
        <is>
          <t>Middle East</t>
        </is>
      </c>
      <c r="F2385" t="inlineStr">
        <is>
          <t>Bahrain</t>
        </is>
      </c>
      <c r="G2385" t="inlineStr">
        <is>
          <t>Arab Heavy</t>
        </is>
      </c>
      <c r="H2385" t="inlineStr">
        <is>
          <t>Term contract</t>
        </is>
      </c>
      <c r="I2385" t="inlineStr">
        <is>
          <t>National oil company</t>
        </is>
      </c>
      <c r="J2385" t="inlineStr">
        <is>
          <t>Olivia Brown</t>
        </is>
      </c>
      <c r="K2385" s="70" t="n">
        <v>613600</v>
      </c>
      <c r="L2385" s="71" t="n">
        <v>76.33</v>
      </c>
      <c r="M2385" s="71" t="n">
        <v>46836088</v>
      </c>
      <c r="N2385" s="71" t="n">
        <v>468360.88</v>
      </c>
      <c r="O2385" s="71" t="n">
        <v>46367727.12</v>
      </c>
      <c r="P2385" s="71" t="n">
        <v>10495773.73</v>
      </c>
      <c r="Q2385" s="71" t="n">
        <v>35871953.39</v>
      </c>
      <c r="R2385" t="inlineStr">
        <is>
          <t>Crude</t>
        </is>
      </c>
      <c r="S2385" t="inlineStr">
        <is>
          <t>Yes</t>
        </is>
      </c>
      <c r="T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SA102377</t>
        </is>
      </c>
      <c r="B2386" s="68" t="n">
        <v>46002</v>
      </c>
      <c r="C2386" s="69" t="n">
        <v>2025</v>
      </c>
      <c r="D2386" t="inlineStr">
        <is>
          <t>Dec</t>
        </is>
      </c>
      <c r="E2386" t="inlineStr">
        <is>
          <t>Asia</t>
        </is>
      </c>
      <c r="F2386" t="inlineStr">
        <is>
          <t>China</t>
        </is>
      </c>
      <c r="G2386" t="inlineStr">
        <is>
          <t>Gasoline</t>
        </is>
      </c>
      <c r="H2386" t="inlineStr">
        <is>
          <t>Spot</t>
        </is>
      </c>
      <c r="I2386" t="inlineStr">
        <is>
          <t>Trader</t>
        </is>
      </c>
      <c r="J2386" t="inlineStr">
        <is>
          <t>Arjun Mehta</t>
        </is>
      </c>
      <c r="K2386" s="70" t="n">
        <v>214760</v>
      </c>
      <c r="L2386" s="71" t="n">
        <v>95.43000000000001</v>
      </c>
      <c r="M2386" s="71" t="n">
        <v>20494546.8</v>
      </c>
      <c r="N2386" s="71" t="n">
        <v>0</v>
      </c>
      <c r="O2386" s="71" t="n">
        <v>20494546.8</v>
      </c>
      <c r="P2386" s="71" t="n">
        <v>14766624.19</v>
      </c>
      <c r="Q2386" s="71" t="n">
        <v>5727922.61</v>
      </c>
      <c r="R2386" t="inlineStr">
        <is>
          <t>Refined</t>
        </is>
      </c>
      <c r="S2386" t="inlineStr">
        <is>
          <t>Yes</t>
        </is>
      </c>
      <c r="T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SA102378</t>
        </is>
      </c>
      <c r="B2387" s="68" t="n">
        <v>46002</v>
      </c>
      <c r="C2387" s="69" t="n">
        <v>2025</v>
      </c>
      <c r="D2387" t="inlineStr">
        <is>
          <t>Dec</t>
        </is>
      </c>
      <c r="E2387" t="inlineStr">
        <is>
          <t>North America</t>
        </is>
      </c>
      <c r="F2387" t="inlineStr">
        <is>
          <t>USA</t>
        </is>
      </c>
      <c r="G2387" t="inlineStr">
        <is>
          <t>Arab Light</t>
        </is>
      </c>
      <c r="H2387" t="inlineStr">
        <is>
          <t>Spot</t>
        </is>
      </c>
      <c r="I2387" t="inlineStr">
        <is>
          <t>Trader</t>
        </is>
      </c>
      <c r="J2387" t="inlineStr">
        <is>
          <t>Emma Clarke</t>
        </is>
      </c>
      <c r="K2387" s="70" t="n">
        <v>2230200</v>
      </c>
      <c r="L2387" s="71" t="n">
        <v>86.37</v>
      </c>
      <c r="M2387" s="71" t="n">
        <v>192622374</v>
      </c>
      <c r="N2387" s="71" t="n">
        <v>0</v>
      </c>
      <c r="O2387" s="71" t="n">
        <v>192622374</v>
      </c>
      <c r="P2387" s="71" t="n">
        <v>41794526.22</v>
      </c>
      <c r="Q2387" s="71" t="n">
        <v>150827847.78</v>
      </c>
      <c r="R2387" t="inlineStr">
        <is>
          <t>Crude</t>
        </is>
      </c>
      <c r="S2387" t="inlineStr">
        <is>
          <t>Yes</t>
        </is>
      </c>
      <c r="T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SA102379</t>
        </is>
      </c>
      <c r="B2388" s="68" t="n">
        <v>46002</v>
      </c>
      <c r="C2388" s="69" t="n">
        <v>2025</v>
      </c>
      <c r="D2388" t="inlineStr">
        <is>
          <t>Dec</t>
        </is>
      </c>
      <c r="E2388" t="inlineStr">
        <is>
          <t>Asia</t>
        </is>
      </c>
      <c r="F2388" t="inlineStr">
        <is>
          <t>Japan</t>
        </is>
      </c>
      <c r="G2388" t="inlineStr">
        <is>
          <t>Arab Light</t>
        </is>
      </c>
      <c r="H2388" t="inlineStr">
        <is>
          <t>Term contract</t>
        </is>
      </c>
      <c r="I2388" t="inlineStr">
        <is>
          <t>National oil company</t>
        </is>
      </c>
      <c r="J2388" t="inlineStr">
        <is>
          <t>Ruhi Shaikh</t>
        </is>
      </c>
      <c r="K2388" s="70" t="n">
        <v>2223120</v>
      </c>
      <c r="L2388" s="71" t="n">
        <v>81.36</v>
      </c>
      <c r="M2388" s="71" t="n">
        <v>180873043.2</v>
      </c>
      <c r="N2388" s="71" t="n">
        <v>1808730.43</v>
      </c>
      <c r="O2388" s="71" t="n">
        <v>179064312.77</v>
      </c>
      <c r="P2388" s="71" t="n">
        <v>38625551.92</v>
      </c>
      <c r="Q2388" s="71" t="n">
        <v>140438760.85</v>
      </c>
      <c r="R2388" t="inlineStr">
        <is>
          <t>Crude</t>
        </is>
      </c>
      <c r="S2388" t="inlineStr">
        <is>
          <t>Yes</t>
        </is>
      </c>
      <c r="T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SA102380</t>
        </is>
      </c>
      <c r="B2389" s="68" t="n">
        <v>46003</v>
      </c>
      <c r="C2389" s="69" t="n">
        <v>2025</v>
      </c>
      <c r="D2389" t="inlineStr">
        <is>
          <t>Dec</t>
        </is>
      </c>
      <c r="E2389" t="inlineStr">
        <is>
          <t>Middle East</t>
        </is>
      </c>
      <c r="F2389" t="inlineStr">
        <is>
          <t>Bahrain</t>
        </is>
      </c>
      <c r="G2389" t="inlineStr">
        <is>
          <t>Arab Light</t>
        </is>
      </c>
      <c r="H2389" t="inlineStr">
        <is>
          <t>Term contract</t>
        </is>
      </c>
      <c r="I2389" t="inlineStr">
        <is>
          <t>National oil company</t>
        </is>
      </c>
      <c r="J2389" t="inlineStr">
        <is>
          <t>Aisha Bello</t>
        </is>
      </c>
      <c r="K2389" s="70" t="n">
        <v>853140</v>
      </c>
      <c r="L2389" s="71" t="n">
        <v>82.36</v>
      </c>
      <c r="M2389" s="71" t="n">
        <v>70264610.40000001</v>
      </c>
      <c r="N2389" s="71" t="n">
        <v>1405292.21</v>
      </c>
      <c r="O2389" s="71" t="n">
        <v>68859318.19</v>
      </c>
      <c r="P2389" s="71" t="n">
        <v>15285477.77</v>
      </c>
      <c r="Q2389" s="71" t="n">
        <v>53573840.42</v>
      </c>
      <c r="R2389" t="inlineStr">
        <is>
          <t>Crude</t>
        </is>
      </c>
      <c r="S2389" t="inlineStr">
        <is>
          <t>Yes</t>
        </is>
      </c>
      <c r="T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SA102381</t>
        </is>
      </c>
      <c r="B2390" s="68" t="n">
        <v>46004</v>
      </c>
      <c r="C2390" s="69" t="n">
        <v>2025</v>
      </c>
      <c r="D2390" t="inlineStr">
        <is>
          <t>Dec</t>
        </is>
      </c>
      <c r="E2390" t="inlineStr">
        <is>
          <t>Asia</t>
        </is>
      </c>
      <c r="F2390" t="inlineStr">
        <is>
          <t>Japan</t>
        </is>
      </c>
      <c r="G2390" t="inlineStr">
        <is>
          <t>Diesel</t>
        </is>
      </c>
      <c r="H2390" t="inlineStr">
        <is>
          <t>Term contract</t>
        </is>
      </c>
      <c r="I2390" t="inlineStr">
        <is>
          <t>Trader</t>
        </is>
      </c>
      <c r="J2390" t="inlineStr">
        <is>
          <t>Amir Khan</t>
        </is>
      </c>
      <c r="K2390" s="70" t="n">
        <v>146320</v>
      </c>
      <c r="L2390" s="71" t="n">
        <v>91.52</v>
      </c>
      <c r="M2390" s="71" t="n">
        <v>13391206.4</v>
      </c>
      <c r="N2390" s="71" t="n">
        <v>267824.13</v>
      </c>
      <c r="O2390" s="71" t="n">
        <v>13123382.27</v>
      </c>
      <c r="P2390" s="71" t="n">
        <v>10630251.06</v>
      </c>
      <c r="Q2390" s="71" t="n">
        <v>2493131.21</v>
      </c>
      <c r="R2390" t="inlineStr">
        <is>
          <t>Refined</t>
        </is>
      </c>
      <c r="S2390" t="inlineStr">
        <is>
          <t>Yes</t>
        </is>
      </c>
      <c r="T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SA102382</t>
        </is>
      </c>
      <c r="B2391" s="68" t="n">
        <v>46004</v>
      </c>
      <c r="C2391" s="69" t="n">
        <v>2025</v>
      </c>
      <c r="D2391" t="inlineStr">
        <is>
          <t>Dec</t>
        </is>
      </c>
      <c r="E2391" t="inlineStr">
        <is>
          <t>Asia</t>
        </is>
      </c>
      <c r="F2391" t="inlineStr">
        <is>
          <t>China</t>
        </is>
      </c>
      <c r="G2391" t="inlineStr">
        <is>
          <t>Arab Heavy</t>
        </is>
      </c>
      <c r="H2391" t="inlineStr">
        <is>
          <t>Term contract</t>
        </is>
      </c>
      <c r="I2391" t="inlineStr">
        <is>
          <t>Trader</t>
        </is>
      </c>
      <c r="J2391" t="inlineStr">
        <is>
          <t>Sophie Müller</t>
        </is>
      </c>
      <c r="K2391" s="70" t="n">
        <v>855500</v>
      </c>
      <c r="L2391" s="71" t="n">
        <v>72.84</v>
      </c>
      <c r="M2391" s="71" t="n">
        <v>62314620</v>
      </c>
      <c r="N2391" s="71" t="n">
        <v>623146.2</v>
      </c>
      <c r="O2391" s="71" t="n">
        <v>61691473.8</v>
      </c>
      <c r="P2391" s="71" t="n">
        <v>14729040.24</v>
      </c>
      <c r="Q2391" s="71" t="n">
        <v>46962433.56</v>
      </c>
      <c r="R2391" t="inlineStr">
        <is>
          <t>Crude</t>
        </is>
      </c>
      <c r="S2391" t="inlineStr">
        <is>
          <t>Yes</t>
        </is>
      </c>
      <c r="T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SA102383</t>
        </is>
      </c>
      <c r="B2392" s="68" t="n">
        <v>46004</v>
      </c>
      <c r="C2392" s="69" t="n">
        <v>2025</v>
      </c>
      <c r="D2392" t="inlineStr">
        <is>
          <t>Dec</t>
        </is>
      </c>
      <c r="E2392" t="inlineStr">
        <is>
          <t>Middle East</t>
        </is>
      </c>
      <c r="F2392" t="inlineStr">
        <is>
          <t>Saudi Arabia</t>
        </is>
      </c>
      <c r="G2392" t="inlineStr">
        <is>
          <t>Arab Medium</t>
        </is>
      </c>
      <c r="H2392" t="inlineStr">
        <is>
          <t>Domestic</t>
        </is>
      </c>
      <c r="I2392" t="inlineStr">
        <is>
          <t>Refiner</t>
        </is>
      </c>
      <c r="J2392" t="inlineStr">
        <is>
          <t>Ana Costa</t>
        </is>
      </c>
      <c r="K2392" s="70" t="n">
        <v>591180</v>
      </c>
      <c r="L2392" s="71" t="n">
        <v>83.75</v>
      </c>
      <c r="M2392" s="71" t="n">
        <v>49511325</v>
      </c>
      <c r="N2392" s="71" t="n">
        <v>495113.25</v>
      </c>
      <c r="O2392" s="71" t="n">
        <v>49016211.75</v>
      </c>
      <c r="P2392" s="71" t="n">
        <v>10064312.23</v>
      </c>
      <c r="Q2392" s="71" t="n">
        <v>38951899.52</v>
      </c>
      <c r="R2392" t="inlineStr">
        <is>
          <t>Crude</t>
        </is>
      </c>
      <c r="S2392" t="inlineStr">
        <is>
          <t>No</t>
        </is>
      </c>
      <c r="T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SA102384</t>
        </is>
      </c>
      <c r="B2393" s="68" t="n">
        <v>46004</v>
      </c>
      <c r="C2393" s="69" t="n">
        <v>2025</v>
      </c>
      <c r="D2393" t="inlineStr">
        <is>
          <t>Dec</t>
        </is>
      </c>
      <c r="E2393" t="inlineStr">
        <is>
          <t>Asia</t>
        </is>
      </c>
      <c r="F2393" t="inlineStr">
        <is>
          <t>South Korea</t>
        </is>
      </c>
      <c r="G2393" t="inlineStr">
        <is>
          <t>Arab Heavy</t>
        </is>
      </c>
      <c r="H2393" t="inlineStr">
        <is>
          <t>Spot</t>
        </is>
      </c>
      <c r="I2393" t="inlineStr">
        <is>
          <t>National oil company</t>
        </is>
      </c>
      <c r="J2393" t="inlineStr">
        <is>
          <t>Ruhi Shaikh</t>
        </is>
      </c>
      <c r="K2393" s="70" t="n">
        <v>2077980</v>
      </c>
      <c r="L2393" s="71" t="n">
        <v>76.25</v>
      </c>
      <c r="M2393" s="71" t="n">
        <v>158445975</v>
      </c>
      <c r="N2393" s="71" t="n">
        <v>3168919.5</v>
      </c>
      <c r="O2393" s="71" t="n">
        <v>155277055.5</v>
      </c>
      <c r="P2393" s="71" t="n">
        <v>36617747.73</v>
      </c>
      <c r="Q2393" s="71" t="n">
        <v>118659307.77</v>
      </c>
      <c r="R2393" t="inlineStr">
        <is>
          <t>Crude</t>
        </is>
      </c>
      <c r="S2393" t="inlineStr">
        <is>
          <t>Yes</t>
        </is>
      </c>
      <c r="T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SA102385</t>
        </is>
      </c>
      <c r="B2394" s="68" t="n">
        <v>46004</v>
      </c>
      <c r="C2394" s="69" t="n">
        <v>2025</v>
      </c>
      <c r="D2394" t="inlineStr">
        <is>
          <t>Dec</t>
        </is>
      </c>
      <c r="E2394" t="inlineStr">
        <is>
          <t>Asia</t>
        </is>
      </c>
      <c r="F2394" t="inlineStr">
        <is>
          <t>South Korea</t>
        </is>
      </c>
      <c r="G2394" t="inlineStr">
        <is>
          <t>Arab Heavy</t>
        </is>
      </c>
      <c r="H2394" t="inlineStr">
        <is>
          <t>Term contract</t>
        </is>
      </c>
      <c r="I2394" t="inlineStr">
        <is>
          <t>Refiner</t>
        </is>
      </c>
      <c r="J2394" t="inlineStr">
        <is>
          <t>Omar Haddad</t>
        </is>
      </c>
      <c r="K2394" s="70" t="n">
        <v>2007180</v>
      </c>
      <c r="L2394" s="71" t="n">
        <v>76.23999999999999</v>
      </c>
      <c r="M2394" s="71" t="n">
        <v>153027403.2</v>
      </c>
      <c r="N2394" s="71" t="n">
        <v>0</v>
      </c>
      <c r="O2394" s="71" t="n">
        <v>153027403.2</v>
      </c>
      <c r="P2394" s="71" t="n">
        <v>35527415.27</v>
      </c>
      <c r="Q2394" s="71" t="n">
        <v>117499987.93</v>
      </c>
      <c r="R2394" t="inlineStr">
        <is>
          <t>Crude</t>
        </is>
      </c>
      <c r="S2394" t="inlineStr">
        <is>
          <t>Yes</t>
        </is>
      </c>
      <c r="T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SA102386</t>
        </is>
      </c>
      <c r="B2395" s="68" t="n">
        <v>46004</v>
      </c>
      <c r="C2395" s="69" t="n">
        <v>2025</v>
      </c>
      <c r="D2395" t="inlineStr">
        <is>
          <t>Dec</t>
        </is>
      </c>
      <c r="E2395" t="inlineStr">
        <is>
          <t>Asia</t>
        </is>
      </c>
      <c r="F2395" t="inlineStr">
        <is>
          <t>Japan</t>
        </is>
      </c>
      <c r="G2395" t="inlineStr">
        <is>
          <t>Arab Heavy</t>
        </is>
      </c>
      <c r="H2395" t="inlineStr">
        <is>
          <t>Spot</t>
        </is>
      </c>
      <c r="I2395" t="inlineStr">
        <is>
          <t>Trader</t>
        </is>
      </c>
      <c r="J2395" t="inlineStr">
        <is>
          <t>Wei Chen</t>
        </is>
      </c>
      <c r="K2395" s="70" t="n">
        <v>1346380</v>
      </c>
      <c r="L2395" s="71" t="n">
        <v>72.09</v>
      </c>
      <c r="M2395" s="71" t="n">
        <v>97060534.2</v>
      </c>
      <c r="N2395" s="71" t="n">
        <v>0</v>
      </c>
      <c r="O2395" s="71" t="n">
        <v>97060534.2</v>
      </c>
      <c r="P2395" s="71" t="n">
        <v>23436405.09</v>
      </c>
      <c r="Q2395" s="71" t="n">
        <v>73624129.11</v>
      </c>
      <c r="R2395" t="inlineStr">
        <is>
          <t>Crude</t>
        </is>
      </c>
      <c r="S2395" t="inlineStr">
        <is>
          <t>Yes</t>
        </is>
      </c>
      <c r="T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SA102387</t>
        </is>
      </c>
      <c r="B2396" s="68" t="n">
        <v>46005</v>
      </c>
      <c r="C2396" s="69" t="n">
        <v>2025</v>
      </c>
      <c r="D2396" t="inlineStr">
        <is>
          <t>Dec</t>
        </is>
      </c>
      <c r="E2396" t="inlineStr">
        <is>
          <t>Middle East</t>
        </is>
      </c>
      <c r="F2396" t="inlineStr">
        <is>
          <t>Saudi Arabia</t>
        </is>
      </c>
      <c r="G2396" t="inlineStr">
        <is>
          <t>Diesel</t>
        </is>
      </c>
      <c r="H2396" t="inlineStr">
        <is>
          <t>Domestic</t>
        </is>
      </c>
      <c r="I2396" t="inlineStr">
        <is>
          <t>Refiner</t>
        </is>
      </c>
      <c r="J2396" t="inlineStr">
        <is>
          <t>Wei Chen</t>
        </is>
      </c>
      <c r="K2396" s="70" t="n">
        <v>660800</v>
      </c>
      <c r="L2396" s="71" t="n">
        <v>106</v>
      </c>
      <c r="M2396" s="71" t="n">
        <v>70044800</v>
      </c>
      <c r="N2396" s="71" t="n">
        <v>0</v>
      </c>
      <c r="O2396" s="71" t="n">
        <v>70044800</v>
      </c>
      <c r="P2396" s="71" t="n">
        <v>46251203.83</v>
      </c>
      <c r="Q2396" s="71" t="n">
        <v>23793596.17</v>
      </c>
      <c r="R2396" t="inlineStr">
        <is>
          <t>Refined</t>
        </is>
      </c>
      <c r="S2396" t="inlineStr">
        <is>
          <t>No</t>
        </is>
      </c>
      <c r="T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SA102388</t>
        </is>
      </c>
      <c r="B2397" s="68" t="n">
        <v>46005</v>
      </c>
      <c r="C2397" s="69" t="n">
        <v>2025</v>
      </c>
      <c r="D2397" t="inlineStr">
        <is>
          <t>Dec</t>
        </is>
      </c>
      <c r="E2397" t="inlineStr">
        <is>
          <t>North America</t>
        </is>
      </c>
      <c r="F2397" t="inlineStr">
        <is>
          <t>USA</t>
        </is>
      </c>
      <c r="G2397" t="inlineStr">
        <is>
          <t>Arab Light</t>
        </is>
      </c>
      <c r="H2397" t="inlineStr">
        <is>
          <t>Spot</t>
        </is>
      </c>
      <c r="I2397" t="inlineStr">
        <is>
          <t>National oil company</t>
        </is>
      </c>
      <c r="J2397" t="inlineStr">
        <is>
          <t>Kofi Mensah</t>
        </is>
      </c>
      <c r="K2397" s="70" t="n">
        <v>696200</v>
      </c>
      <c r="L2397" s="71" t="n">
        <v>86.54000000000001</v>
      </c>
      <c r="M2397" s="71" t="n">
        <v>60249148</v>
      </c>
      <c r="N2397" s="71" t="n">
        <v>0</v>
      </c>
      <c r="O2397" s="71" t="n">
        <v>60249148</v>
      </c>
      <c r="P2397" s="71" t="n">
        <v>12536588.15</v>
      </c>
      <c r="Q2397" s="71" t="n">
        <v>47712559.85</v>
      </c>
      <c r="R2397" t="inlineStr">
        <is>
          <t>Crude</t>
        </is>
      </c>
      <c r="S2397" t="inlineStr">
        <is>
          <t>Yes</t>
        </is>
      </c>
      <c r="T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SA102389</t>
        </is>
      </c>
      <c r="B2398" s="68" t="n">
        <v>46005</v>
      </c>
      <c r="C2398" s="69" t="n">
        <v>2025</v>
      </c>
      <c r="D2398" t="inlineStr">
        <is>
          <t>Dec</t>
        </is>
      </c>
      <c r="E2398" t="inlineStr">
        <is>
          <t>Middle East</t>
        </is>
      </c>
      <c r="F2398" t="inlineStr">
        <is>
          <t>Saudi Arabia</t>
        </is>
      </c>
      <c r="G2398" t="inlineStr">
        <is>
          <t>Arab Medium</t>
        </is>
      </c>
      <c r="H2398" t="inlineStr">
        <is>
          <t>Domestic</t>
        </is>
      </c>
      <c r="I2398" t="inlineStr">
        <is>
          <t>Refiner</t>
        </is>
      </c>
      <c r="J2398" t="inlineStr">
        <is>
          <t>Shraddha Kulkarni</t>
        </is>
      </c>
      <c r="K2398" s="70" t="n">
        <v>1711000</v>
      </c>
      <c r="L2398" s="71" t="n">
        <v>81.27</v>
      </c>
      <c r="M2398" s="71" t="n">
        <v>139052970</v>
      </c>
      <c r="N2398" s="71" t="n">
        <v>0</v>
      </c>
      <c r="O2398" s="71" t="n">
        <v>139052970</v>
      </c>
      <c r="P2398" s="71" t="n">
        <v>29552603.26</v>
      </c>
      <c r="Q2398" s="71" t="n">
        <v>109500366.74</v>
      </c>
      <c r="R2398" t="inlineStr">
        <is>
          <t>Crude</t>
        </is>
      </c>
      <c r="S2398" t="inlineStr">
        <is>
          <t>No</t>
        </is>
      </c>
      <c r="T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SA102390</t>
        </is>
      </c>
      <c r="B2399" s="68" t="n">
        <v>46005</v>
      </c>
      <c r="C2399" s="69" t="n">
        <v>2025</v>
      </c>
      <c r="D2399" t="inlineStr">
        <is>
          <t>Dec</t>
        </is>
      </c>
      <c r="E2399" t="inlineStr">
        <is>
          <t>Asia</t>
        </is>
      </c>
      <c r="F2399" t="inlineStr">
        <is>
          <t>South Korea</t>
        </is>
      </c>
      <c r="G2399" t="inlineStr">
        <is>
          <t>Arab Medium</t>
        </is>
      </c>
      <c r="H2399" t="inlineStr">
        <is>
          <t>Term contract</t>
        </is>
      </c>
      <c r="I2399" t="inlineStr">
        <is>
          <t>National oil company</t>
        </is>
      </c>
      <c r="J2399" t="inlineStr">
        <is>
          <t>Ruhi Shaikh</t>
        </is>
      </c>
      <c r="K2399" s="70" t="n">
        <v>738680</v>
      </c>
      <c r="L2399" s="71" t="n">
        <v>73.19</v>
      </c>
      <c r="M2399" s="71" t="n">
        <v>54063989.2</v>
      </c>
      <c r="N2399" s="71" t="n">
        <v>540639.89</v>
      </c>
      <c r="O2399" s="71" t="n">
        <v>53523349.31</v>
      </c>
      <c r="P2399" s="71" t="n">
        <v>13166952.7</v>
      </c>
      <c r="Q2399" s="71" t="n">
        <v>40356396.61</v>
      </c>
      <c r="R2399" t="inlineStr">
        <is>
          <t>Crude</t>
        </is>
      </c>
      <c r="S2399" t="inlineStr">
        <is>
          <t>Yes</t>
        </is>
      </c>
      <c r="T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SA102391</t>
        </is>
      </c>
      <c r="B2400" s="68" t="n">
        <v>46005</v>
      </c>
      <c r="C2400" s="69" t="n">
        <v>2025</v>
      </c>
      <c r="D2400" t="inlineStr">
        <is>
          <t>Dec</t>
        </is>
      </c>
      <c r="E2400" t="inlineStr">
        <is>
          <t>Asia</t>
        </is>
      </c>
      <c r="F2400" t="inlineStr">
        <is>
          <t>Japan</t>
        </is>
      </c>
      <c r="G2400" t="inlineStr">
        <is>
          <t>Arab Extra Light</t>
        </is>
      </c>
      <c r="H2400" t="inlineStr">
        <is>
          <t>Spot</t>
        </is>
      </c>
      <c r="I2400" t="inlineStr">
        <is>
          <t>National oil company</t>
        </is>
      </c>
      <c r="J2400" t="inlineStr">
        <is>
          <t>Lucas Martin</t>
        </is>
      </c>
      <c r="K2400" s="70" t="n">
        <v>1867940</v>
      </c>
      <c r="L2400" s="71" t="n">
        <v>84.06</v>
      </c>
      <c r="M2400" s="71" t="n">
        <v>157019036.4</v>
      </c>
      <c r="N2400" s="71" t="n">
        <v>1570190.36</v>
      </c>
      <c r="O2400" s="71" t="n">
        <v>155448846.04</v>
      </c>
      <c r="P2400" s="71" t="n">
        <v>35085052.66</v>
      </c>
      <c r="Q2400" s="71" t="n">
        <v>120363793.38</v>
      </c>
      <c r="R2400" t="inlineStr">
        <is>
          <t>Crude</t>
        </is>
      </c>
      <c r="S2400" t="inlineStr">
        <is>
          <t>Yes</t>
        </is>
      </c>
      <c r="T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SA102392</t>
        </is>
      </c>
      <c r="B2401" s="68" t="n">
        <v>46005</v>
      </c>
      <c r="C2401" s="69" t="n">
        <v>2025</v>
      </c>
      <c r="D2401" t="inlineStr">
        <is>
          <t>Dec</t>
        </is>
      </c>
      <c r="E2401" t="inlineStr">
        <is>
          <t>Europe</t>
        </is>
      </c>
      <c r="F2401" t="inlineStr">
        <is>
          <t>France</t>
        </is>
      </c>
      <c r="G2401" t="inlineStr">
        <is>
          <t>Arab Heavy</t>
        </is>
      </c>
      <c r="H2401" t="inlineStr">
        <is>
          <t>Term contract</t>
        </is>
      </c>
      <c r="I2401" t="inlineStr">
        <is>
          <t>Refiner</t>
        </is>
      </c>
      <c r="J2401" t="inlineStr">
        <is>
          <t>Sophie Müller</t>
        </is>
      </c>
      <c r="K2401" s="70" t="n">
        <v>1536360</v>
      </c>
      <c r="L2401" s="71" t="n">
        <v>78.91</v>
      </c>
      <c r="M2401" s="71" t="n">
        <v>121234167.6</v>
      </c>
      <c r="N2401" s="71" t="n">
        <v>0</v>
      </c>
      <c r="O2401" s="71" t="n">
        <v>121234167.6</v>
      </c>
      <c r="P2401" s="71" t="n">
        <v>26841619.19</v>
      </c>
      <c r="Q2401" s="71" t="n">
        <v>94392548.41</v>
      </c>
      <c r="R2401" t="inlineStr">
        <is>
          <t>Crude</t>
        </is>
      </c>
      <c r="S2401" t="inlineStr">
        <is>
          <t>Yes</t>
        </is>
      </c>
      <c r="T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SA102393</t>
        </is>
      </c>
      <c r="B2402" s="68" t="n">
        <v>46005</v>
      </c>
      <c r="C2402" s="69" t="n">
        <v>2025</v>
      </c>
      <c r="D2402" t="inlineStr">
        <is>
          <t>Dec</t>
        </is>
      </c>
      <c r="E2402" t="inlineStr">
        <is>
          <t>Asia</t>
        </is>
      </c>
      <c r="F2402" t="inlineStr">
        <is>
          <t>South Korea</t>
        </is>
      </c>
      <c r="G2402" t="inlineStr">
        <is>
          <t>Arab Light</t>
        </is>
      </c>
      <c r="H2402" t="inlineStr">
        <is>
          <t>Term contract</t>
        </is>
      </c>
      <c r="I2402" t="inlineStr">
        <is>
          <t>National oil company</t>
        </is>
      </c>
      <c r="J2402" t="inlineStr">
        <is>
          <t>Ruhi Shaikh</t>
        </is>
      </c>
      <c r="K2402" s="70" t="n">
        <v>1899800</v>
      </c>
      <c r="L2402" s="71" t="n">
        <v>74.03</v>
      </c>
      <c r="M2402" s="71" t="n">
        <v>140642194</v>
      </c>
      <c r="N2402" s="71" t="n">
        <v>0</v>
      </c>
      <c r="O2402" s="71" t="n">
        <v>140642194</v>
      </c>
      <c r="P2402" s="71" t="n">
        <v>32964824.83</v>
      </c>
      <c r="Q2402" s="71" t="n">
        <v>107677369.17</v>
      </c>
      <c r="R2402" t="inlineStr">
        <is>
          <t>Crude</t>
        </is>
      </c>
      <c r="S2402" t="inlineStr">
        <is>
          <t>Yes</t>
        </is>
      </c>
      <c r="T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SA102394</t>
        </is>
      </c>
      <c r="B2403" s="68" t="n">
        <v>46005</v>
      </c>
      <c r="C2403" s="69" t="n">
        <v>2025</v>
      </c>
      <c r="D2403" t="inlineStr">
        <is>
          <t>Dec</t>
        </is>
      </c>
      <c r="E2403" t="inlineStr">
        <is>
          <t>Asia</t>
        </is>
      </c>
      <c r="F2403" t="inlineStr">
        <is>
          <t>India</t>
        </is>
      </c>
      <c r="G2403" t="inlineStr">
        <is>
          <t>Arab Heavy</t>
        </is>
      </c>
      <c r="H2403" t="inlineStr">
        <is>
          <t>Term contract</t>
        </is>
      </c>
      <c r="I2403" t="inlineStr">
        <is>
          <t>Refiner</t>
        </is>
      </c>
      <c r="J2403" t="inlineStr">
        <is>
          <t>Fatima Al-Saud</t>
        </is>
      </c>
      <c r="K2403" s="70" t="n">
        <v>1178820</v>
      </c>
      <c r="L2403" s="71" t="n">
        <v>77.56</v>
      </c>
      <c r="M2403" s="71" t="n">
        <v>91429279.2</v>
      </c>
      <c r="N2403" s="71" t="n">
        <v>0</v>
      </c>
      <c r="O2403" s="71" t="n">
        <v>91429279.2</v>
      </c>
      <c r="P2403" s="71" t="n">
        <v>20820628.78</v>
      </c>
      <c r="Q2403" s="71" t="n">
        <v>70608650.42</v>
      </c>
      <c r="R2403" t="inlineStr">
        <is>
          <t>Crude</t>
        </is>
      </c>
      <c r="S2403" t="inlineStr">
        <is>
          <t>Yes</t>
        </is>
      </c>
      <c r="T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SA102395</t>
        </is>
      </c>
      <c r="B2404" s="68" t="n">
        <v>46005</v>
      </c>
      <c r="C2404" s="69" t="n">
        <v>2025</v>
      </c>
      <c r="D2404" t="inlineStr">
        <is>
          <t>Dec</t>
        </is>
      </c>
      <c r="E2404" t="inlineStr">
        <is>
          <t>North America</t>
        </is>
      </c>
      <c r="F2404" t="inlineStr">
        <is>
          <t>USA</t>
        </is>
      </c>
      <c r="G2404" t="inlineStr">
        <is>
          <t>Arab Light</t>
        </is>
      </c>
      <c r="H2404" t="inlineStr">
        <is>
          <t>Term contract</t>
        </is>
      </c>
      <c r="I2404" t="inlineStr">
        <is>
          <t>Refiner</t>
        </is>
      </c>
      <c r="J2404" t="inlineStr">
        <is>
          <t>Aisha Bello</t>
        </is>
      </c>
      <c r="K2404" s="70" t="n">
        <v>1572940</v>
      </c>
      <c r="L2404" s="71" t="n">
        <v>76.90000000000001</v>
      </c>
      <c r="M2404" s="71" t="n">
        <v>120959086</v>
      </c>
      <c r="N2404" s="71" t="n">
        <v>0</v>
      </c>
      <c r="O2404" s="71" t="n">
        <v>120959086</v>
      </c>
      <c r="P2404" s="71" t="n">
        <v>27675636.29</v>
      </c>
      <c r="Q2404" s="71" t="n">
        <v>93283449.70999999</v>
      </c>
      <c r="R2404" t="inlineStr">
        <is>
          <t>Crude</t>
        </is>
      </c>
      <c r="S2404" t="inlineStr">
        <is>
          <t>Yes</t>
        </is>
      </c>
      <c r="T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SA102396</t>
        </is>
      </c>
      <c r="B2405" s="68" t="n">
        <v>46005</v>
      </c>
      <c r="C2405" s="69" t="n">
        <v>2025</v>
      </c>
      <c r="D2405" t="inlineStr">
        <is>
          <t>Dec</t>
        </is>
      </c>
      <c r="E2405" t="inlineStr">
        <is>
          <t>Middle East</t>
        </is>
      </c>
      <c r="F2405" t="inlineStr">
        <is>
          <t>Bahrain</t>
        </is>
      </c>
      <c r="G2405" t="inlineStr">
        <is>
          <t>Arab Medium</t>
        </is>
      </c>
      <c r="H2405" t="inlineStr">
        <is>
          <t>Spot</t>
        </is>
      </c>
      <c r="I2405" t="inlineStr">
        <is>
          <t>Refiner</t>
        </is>
      </c>
      <c r="J2405" t="inlineStr">
        <is>
          <t>Ana Costa</t>
        </is>
      </c>
      <c r="K2405" s="70" t="n">
        <v>1133980</v>
      </c>
      <c r="L2405" s="71" t="n">
        <v>80.48</v>
      </c>
      <c r="M2405" s="71" t="n">
        <v>91262710.40000001</v>
      </c>
      <c r="N2405" s="71" t="n">
        <v>1825254.21</v>
      </c>
      <c r="O2405" s="71" t="n">
        <v>89437456.19</v>
      </c>
      <c r="P2405" s="71" t="n">
        <v>20655096.02</v>
      </c>
      <c r="Q2405" s="71" t="n">
        <v>68782360.17</v>
      </c>
      <c r="R2405" t="inlineStr">
        <is>
          <t>Crude</t>
        </is>
      </c>
      <c r="S2405" t="inlineStr">
        <is>
          <t>Yes</t>
        </is>
      </c>
      <c r="T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SA102397</t>
        </is>
      </c>
      <c r="B2406" s="68" t="n">
        <v>46005</v>
      </c>
      <c r="C2406" s="69" t="n">
        <v>2025</v>
      </c>
      <c r="D2406" t="inlineStr">
        <is>
          <t>Dec</t>
        </is>
      </c>
      <c r="E2406" t="inlineStr">
        <is>
          <t>Asia</t>
        </is>
      </c>
      <c r="F2406" t="inlineStr">
        <is>
          <t>Japan</t>
        </is>
      </c>
      <c r="G2406" t="inlineStr">
        <is>
          <t>Arab Medium</t>
        </is>
      </c>
      <c r="H2406" t="inlineStr">
        <is>
          <t>Term contract</t>
        </is>
      </c>
      <c r="I2406" t="inlineStr">
        <is>
          <t>Refiner</t>
        </is>
      </c>
      <c r="J2406" t="inlineStr">
        <is>
          <t>Lucas Martin</t>
        </is>
      </c>
      <c r="K2406" s="70" t="n">
        <v>1956440</v>
      </c>
      <c r="L2406" s="71" t="n">
        <v>87.95999999999999</v>
      </c>
      <c r="M2406" s="71" t="n">
        <v>172088462.4</v>
      </c>
      <c r="N2406" s="71" t="n">
        <v>1720884.62</v>
      </c>
      <c r="O2406" s="71" t="n">
        <v>170367577.78</v>
      </c>
      <c r="P2406" s="71" t="n">
        <v>33505908.85</v>
      </c>
      <c r="Q2406" s="71" t="n">
        <v>136861668.93</v>
      </c>
      <c r="R2406" t="inlineStr">
        <is>
          <t>Crude</t>
        </is>
      </c>
      <c r="S2406" t="inlineStr">
        <is>
          <t>Yes</t>
        </is>
      </c>
      <c r="T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SA102398</t>
        </is>
      </c>
      <c r="B2407" s="68" t="n">
        <v>46005</v>
      </c>
      <c r="C2407" s="69" t="n">
        <v>2025</v>
      </c>
      <c r="D2407" t="inlineStr">
        <is>
          <t>Dec</t>
        </is>
      </c>
      <c r="E2407" t="inlineStr">
        <is>
          <t>Asia</t>
        </is>
      </c>
      <c r="F2407" t="inlineStr">
        <is>
          <t>China</t>
        </is>
      </c>
      <c r="G2407" t="inlineStr">
        <is>
          <t>Arab Light</t>
        </is>
      </c>
      <c r="H2407" t="inlineStr">
        <is>
          <t>Term contract</t>
        </is>
      </c>
      <c r="I2407" t="inlineStr">
        <is>
          <t>National oil company</t>
        </is>
      </c>
      <c r="J2407" t="inlineStr">
        <is>
          <t>Yuki Sato</t>
        </is>
      </c>
      <c r="K2407" s="70" t="n">
        <v>2258520</v>
      </c>
      <c r="L2407" s="71" t="n">
        <v>74.15000000000001</v>
      </c>
      <c r="M2407" s="71" t="n">
        <v>167469258</v>
      </c>
      <c r="N2407" s="71" t="n">
        <v>1674692.58</v>
      </c>
      <c r="O2407" s="71" t="n">
        <v>165794565.42</v>
      </c>
      <c r="P2407" s="71" t="n">
        <v>42296877.39</v>
      </c>
      <c r="Q2407" s="71" t="n">
        <v>123497688.03</v>
      </c>
      <c r="R2407" t="inlineStr">
        <is>
          <t>Crude</t>
        </is>
      </c>
      <c r="S2407" t="inlineStr">
        <is>
          <t>Yes</t>
        </is>
      </c>
      <c r="T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SA102399</t>
        </is>
      </c>
      <c r="B2408" s="68" t="n">
        <v>46005</v>
      </c>
      <c r="C2408" s="69" t="n">
        <v>2025</v>
      </c>
      <c r="D2408" t="inlineStr">
        <is>
          <t>Dec</t>
        </is>
      </c>
      <c r="E2408" t="inlineStr">
        <is>
          <t>Asia</t>
        </is>
      </c>
      <c r="F2408" t="inlineStr">
        <is>
          <t>China</t>
        </is>
      </c>
      <c r="G2408" t="inlineStr">
        <is>
          <t>Arab Heavy</t>
        </is>
      </c>
      <c r="H2408" t="inlineStr">
        <is>
          <t>Term contract</t>
        </is>
      </c>
      <c r="I2408" t="inlineStr">
        <is>
          <t>National oil company</t>
        </is>
      </c>
      <c r="J2408" t="inlineStr">
        <is>
          <t>Noah Smith</t>
        </is>
      </c>
      <c r="K2408" s="70" t="n">
        <v>2336400</v>
      </c>
      <c r="L2408" s="71" t="n">
        <v>83.2</v>
      </c>
      <c r="M2408" s="71" t="n">
        <v>194388480</v>
      </c>
      <c r="N2408" s="71" t="n">
        <v>0</v>
      </c>
      <c r="O2408" s="71" t="n">
        <v>194388480</v>
      </c>
      <c r="P2408" s="71" t="n">
        <v>40008130.12</v>
      </c>
      <c r="Q2408" s="71" t="n">
        <v>154380349.88</v>
      </c>
      <c r="R2408" t="inlineStr">
        <is>
          <t>Crude</t>
        </is>
      </c>
      <c r="S2408" t="inlineStr">
        <is>
          <t>Yes</t>
        </is>
      </c>
      <c r="T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SA102400</t>
        </is>
      </c>
      <c r="B2409" s="68" t="n">
        <v>46005</v>
      </c>
      <c r="C2409" s="69" t="n">
        <v>2025</v>
      </c>
      <c r="D2409" t="inlineStr">
        <is>
          <t>Dec</t>
        </is>
      </c>
      <c r="E2409" t="inlineStr">
        <is>
          <t>Asia</t>
        </is>
      </c>
      <c r="F2409" t="inlineStr">
        <is>
          <t>South Korea</t>
        </is>
      </c>
      <c r="G2409" t="inlineStr">
        <is>
          <t>Arab Light</t>
        </is>
      </c>
      <c r="H2409" t="inlineStr">
        <is>
          <t>Spot</t>
        </is>
      </c>
      <c r="I2409" t="inlineStr">
        <is>
          <t>Refiner</t>
        </is>
      </c>
      <c r="J2409" t="inlineStr">
        <is>
          <t>Hiroshi Tanaka</t>
        </is>
      </c>
      <c r="K2409" s="70" t="n">
        <v>2054380</v>
      </c>
      <c r="L2409" s="71" t="n">
        <v>87.84</v>
      </c>
      <c r="M2409" s="71" t="n">
        <v>180456739.2</v>
      </c>
      <c r="N2409" s="71" t="n">
        <v>0</v>
      </c>
      <c r="O2409" s="71" t="n">
        <v>180456739.2</v>
      </c>
      <c r="P2409" s="71" t="n">
        <v>37547392.5</v>
      </c>
      <c r="Q2409" s="71" t="n">
        <v>142909346.7</v>
      </c>
      <c r="R2409" t="inlineStr">
        <is>
          <t>Crude</t>
        </is>
      </c>
      <c r="S2409" t="inlineStr">
        <is>
          <t>Yes</t>
        </is>
      </c>
      <c r="T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SA102401</t>
        </is>
      </c>
      <c r="B2410" s="68" t="n">
        <v>46005</v>
      </c>
      <c r="C2410" s="69" t="n">
        <v>2025</v>
      </c>
      <c r="D2410" t="inlineStr">
        <is>
          <t>Dec</t>
        </is>
      </c>
      <c r="E2410" t="inlineStr">
        <is>
          <t>North America</t>
        </is>
      </c>
      <c r="F2410" t="inlineStr">
        <is>
          <t>USA</t>
        </is>
      </c>
      <c r="G2410" t="inlineStr">
        <is>
          <t>Gasoline</t>
        </is>
      </c>
      <c r="H2410" t="inlineStr">
        <is>
          <t>Term contract</t>
        </is>
      </c>
      <c r="I2410" t="inlineStr">
        <is>
          <t>National oil company</t>
        </is>
      </c>
      <c r="J2410" t="inlineStr">
        <is>
          <t>Ana Costa</t>
        </is>
      </c>
      <c r="K2410" s="70" t="n">
        <v>162840</v>
      </c>
      <c r="L2410" s="71" t="n">
        <v>104.07</v>
      </c>
      <c r="M2410" s="71" t="n">
        <v>16946758.8</v>
      </c>
      <c r="N2410" s="71" t="n">
        <v>338935.18</v>
      </c>
      <c r="O2410" s="71" t="n">
        <v>16607823.62</v>
      </c>
      <c r="P2410" s="71" t="n">
        <v>11316051.65</v>
      </c>
      <c r="Q2410" s="71" t="n">
        <v>5291771.97</v>
      </c>
      <c r="R2410" t="inlineStr">
        <is>
          <t>Refined</t>
        </is>
      </c>
      <c r="S2410" t="inlineStr">
        <is>
          <t>Yes</t>
        </is>
      </c>
      <c r="T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SA102402</t>
        </is>
      </c>
      <c r="B2411" s="68" t="n">
        <v>46005</v>
      </c>
      <c r="C2411" s="69" t="n">
        <v>2025</v>
      </c>
      <c r="D2411" t="inlineStr">
        <is>
          <t>Dec</t>
        </is>
      </c>
      <c r="E2411" t="inlineStr">
        <is>
          <t>Middle East</t>
        </is>
      </c>
      <c r="F2411" t="inlineStr">
        <is>
          <t>Bahrain</t>
        </is>
      </c>
      <c r="G2411" t="inlineStr">
        <is>
          <t>Arab Heavy</t>
        </is>
      </c>
      <c r="H2411" t="inlineStr">
        <is>
          <t>Term contract</t>
        </is>
      </c>
      <c r="I2411" t="inlineStr">
        <is>
          <t>Trader</t>
        </is>
      </c>
      <c r="J2411" t="inlineStr">
        <is>
          <t>Lucas Martin</t>
        </is>
      </c>
      <c r="K2411" s="70" t="n">
        <v>2194800</v>
      </c>
      <c r="L2411" s="71" t="n">
        <v>83.22</v>
      </c>
      <c r="M2411" s="71" t="n">
        <v>182651256</v>
      </c>
      <c r="N2411" s="71" t="n">
        <v>0</v>
      </c>
      <c r="O2411" s="71" t="n">
        <v>182651256</v>
      </c>
      <c r="P2411" s="71" t="n">
        <v>38006270.5</v>
      </c>
      <c r="Q2411" s="71" t="n">
        <v>144644985.5</v>
      </c>
      <c r="R2411" t="inlineStr">
        <is>
          <t>Crude</t>
        </is>
      </c>
      <c r="S2411" t="inlineStr">
        <is>
          <t>Yes</t>
        </is>
      </c>
      <c r="T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SA102403</t>
        </is>
      </c>
      <c r="B2412" s="68" t="n">
        <v>46005</v>
      </c>
      <c r="C2412" s="69" t="n">
        <v>2025</v>
      </c>
      <c r="D2412" t="inlineStr">
        <is>
          <t>Dec</t>
        </is>
      </c>
      <c r="E2412" t="inlineStr">
        <is>
          <t>Asia</t>
        </is>
      </c>
      <c r="F2412" t="inlineStr">
        <is>
          <t>China</t>
        </is>
      </c>
      <c r="G2412" t="inlineStr">
        <is>
          <t>Arab Light</t>
        </is>
      </c>
      <c r="H2412" t="inlineStr">
        <is>
          <t>Term contract</t>
        </is>
      </c>
      <c r="I2412" t="inlineStr">
        <is>
          <t>Refiner</t>
        </is>
      </c>
      <c r="J2412" t="inlineStr">
        <is>
          <t>Sophie Müller</t>
        </is>
      </c>
      <c r="K2412" s="70" t="n">
        <v>778800</v>
      </c>
      <c r="L2412" s="71" t="n">
        <v>80.15000000000001</v>
      </c>
      <c r="M2412" s="71" t="n">
        <v>62420820</v>
      </c>
      <c r="N2412" s="71" t="n">
        <v>0</v>
      </c>
      <c r="O2412" s="71" t="n">
        <v>62420820</v>
      </c>
      <c r="P2412" s="71" t="n">
        <v>14042725.08</v>
      </c>
      <c r="Q2412" s="71" t="n">
        <v>48378094.92</v>
      </c>
      <c r="R2412" t="inlineStr">
        <is>
          <t>Crude</t>
        </is>
      </c>
      <c r="S2412" t="inlineStr">
        <is>
          <t>Yes</t>
        </is>
      </c>
      <c r="T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SA102404</t>
        </is>
      </c>
      <c r="B2413" s="68" t="n">
        <v>46006</v>
      </c>
      <c r="C2413" s="69" t="n">
        <v>2025</v>
      </c>
      <c r="D2413" t="inlineStr">
        <is>
          <t>Dec</t>
        </is>
      </c>
      <c r="E2413" t="inlineStr">
        <is>
          <t>Asia</t>
        </is>
      </c>
      <c r="F2413" t="inlineStr">
        <is>
          <t>South Korea</t>
        </is>
      </c>
      <c r="G2413" t="inlineStr">
        <is>
          <t>Arab Heavy</t>
        </is>
      </c>
      <c r="H2413" t="inlineStr">
        <is>
          <t>Spot</t>
        </is>
      </c>
      <c r="I2413" t="inlineStr">
        <is>
          <t>National oil company</t>
        </is>
      </c>
      <c r="J2413" t="inlineStr">
        <is>
          <t>Ruhi Shaikh</t>
        </is>
      </c>
      <c r="K2413" s="70" t="n">
        <v>497960</v>
      </c>
      <c r="L2413" s="71" t="n">
        <v>77.45</v>
      </c>
      <c r="M2413" s="71" t="n">
        <v>38567002</v>
      </c>
      <c r="N2413" s="71" t="n">
        <v>385670.02</v>
      </c>
      <c r="O2413" s="71" t="n">
        <v>38181331.98</v>
      </c>
      <c r="P2413" s="71" t="n">
        <v>8500403.92</v>
      </c>
      <c r="Q2413" s="71" t="n">
        <v>29680928.06</v>
      </c>
      <c r="R2413" t="inlineStr">
        <is>
          <t>Crude</t>
        </is>
      </c>
      <c r="S2413" t="inlineStr">
        <is>
          <t>Yes</t>
        </is>
      </c>
      <c r="T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SA102405</t>
        </is>
      </c>
      <c r="B2414" s="68" t="n">
        <v>46006</v>
      </c>
      <c r="C2414" s="69" t="n">
        <v>2025</v>
      </c>
      <c r="D2414" t="inlineStr">
        <is>
          <t>Dec</t>
        </is>
      </c>
      <c r="E2414" t="inlineStr">
        <is>
          <t>Asia</t>
        </is>
      </c>
      <c r="F2414" t="inlineStr">
        <is>
          <t>South Korea</t>
        </is>
      </c>
      <c r="G2414" t="inlineStr">
        <is>
          <t>Arab Heavy</t>
        </is>
      </c>
      <c r="H2414" t="inlineStr">
        <is>
          <t>Term contract</t>
        </is>
      </c>
      <c r="I2414" t="inlineStr">
        <is>
          <t>Trader</t>
        </is>
      </c>
      <c r="J2414" t="inlineStr">
        <is>
          <t>Mei Lin</t>
        </is>
      </c>
      <c r="K2414" s="70" t="n">
        <v>1834900</v>
      </c>
      <c r="L2414" s="71" t="n">
        <v>77.79000000000001</v>
      </c>
      <c r="M2414" s="71" t="n">
        <v>142736871</v>
      </c>
      <c r="N2414" s="71" t="n">
        <v>2854737.42</v>
      </c>
      <c r="O2414" s="71" t="n">
        <v>139882133.58</v>
      </c>
      <c r="P2414" s="71" t="n">
        <v>32086042.39</v>
      </c>
      <c r="Q2414" s="71" t="n">
        <v>107796091.19</v>
      </c>
      <c r="R2414" t="inlineStr">
        <is>
          <t>Crude</t>
        </is>
      </c>
      <c r="S2414" t="inlineStr">
        <is>
          <t>Yes</t>
        </is>
      </c>
      <c r="T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SA102406</t>
        </is>
      </c>
      <c r="B2415" s="68" t="n">
        <v>46006</v>
      </c>
      <c r="C2415" s="69" t="n">
        <v>2025</v>
      </c>
      <c r="D2415" t="inlineStr">
        <is>
          <t>Dec</t>
        </is>
      </c>
      <c r="E2415" t="inlineStr">
        <is>
          <t>Asia</t>
        </is>
      </c>
      <c r="F2415" t="inlineStr">
        <is>
          <t>India</t>
        </is>
      </c>
      <c r="G2415" t="inlineStr">
        <is>
          <t>Gasoline</t>
        </is>
      </c>
      <c r="H2415" t="inlineStr">
        <is>
          <t>Term contract</t>
        </is>
      </c>
      <c r="I2415" t="inlineStr">
        <is>
          <t>National oil company</t>
        </is>
      </c>
      <c r="J2415" t="inlineStr">
        <is>
          <t>Hiroshi Tanaka</t>
        </is>
      </c>
      <c r="K2415" s="70" t="n">
        <v>669060</v>
      </c>
      <c r="L2415" s="71" t="n">
        <v>103.79</v>
      </c>
      <c r="M2415" s="71" t="n">
        <v>69441737.40000001</v>
      </c>
      <c r="N2415" s="71" t="n">
        <v>694417.37</v>
      </c>
      <c r="O2415" s="71" t="n">
        <v>68747320.03</v>
      </c>
      <c r="P2415" s="71" t="n">
        <v>47382490.35</v>
      </c>
      <c r="Q2415" s="71" t="n">
        <v>21364829.68</v>
      </c>
      <c r="R2415" t="inlineStr">
        <is>
          <t>Refined</t>
        </is>
      </c>
      <c r="S2415" t="inlineStr">
        <is>
          <t>Yes</t>
        </is>
      </c>
      <c r="T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SA102407</t>
        </is>
      </c>
      <c r="B2416" s="68" t="n">
        <v>46006</v>
      </c>
      <c r="C2416" s="69" t="n">
        <v>2025</v>
      </c>
      <c r="D2416" t="inlineStr">
        <is>
          <t>Dec</t>
        </is>
      </c>
      <c r="E2416" t="inlineStr">
        <is>
          <t>Middle East</t>
        </is>
      </c>
      <c r="F2416" t="inlineStr">
        <is>
          <t>Bahrain</t>
        </is>
      </c>
      <c r="G2416" t="inlineStr">
        <is>
          <t>Arab Medium</t>
        </is>
      </c>
      <c r="H2416" t="inlineStr">
        <is>
          <t>Term contract</t>
        </is>
      </c>
      <c r="I2416" t="inlineStr">
        <is>
          <t>Refiner</t>
        </is>
      </c>
      <c r="J2416" t="inlineStr">
        <is>
          <t>Ravindra Patil</t>
        </is>
      </c>
      <c r="K2416" s="70" t="n">
        <v>2309260</v>
      </c>
      <c r="L2416" s="71" t="n">
        <v>76.36</v>
      </c>
      <c r="M2416" s="71" t="n">
        <v>176335093.6</v>
      </c>
      <c r="N2416" s="71" t="n">
        <v>0</v>
      </c>
      <c r="O2416" s="71" t="n">
        <v>176335093.6</v>
      </c>
      <c r="P2416" s="71" t="n">
        <v>39477989.41</v>
      </c>
      <c r="Q2416" s="71" t="n">
        <v>136857104.19</v>
      </c>
      <c r="R2416" t="inlineStr">
        <is>
          <t>Crude</t>
        </is>
      </c>
      <c r="S2416" t="inlineStr">
        <is>
          <t>Yes</t>
        </is>
      </c>
      <c r="T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SA102408</t>
        </is>
      </c>
      <c r="B2417" s="68" t="n">
        <v>46006</v>
      </c>
      <c r="C2417" s="69" t="n">
        <v>2025</v>
      </c>
      <c r="D2417" t="inlineStr">
        <is>
          <t>Dec</t>
        </is>
      </c>
      <c r="E2417" t="inlineStr">
        <is>
          <t>Asia</t>
        </is>
      </c>
      <c r="F2417" t="inlineStr">
        <is>
          <t>Japan</t>
        </is>
      </c>
      <c r="G2417" t="inlineStr">
        <is>
          <t>Arab Light</t>
        </is>
      </c>
      <c r="H2417" t="inlineStr">
        <is>
          <t>Term contract</t>
        </is>
      </c>
      <c r="I2417" t="inlineStr">
        <is>
          <t>National oil company</t>
        </is>
      </c>
      <c r="J2417" t="inlineStr">
        <is>
          <t>Lucas Martin</t>
        </is>
      </c>
      <c r="K2417" s="70" t="n">
        <v>2147600</v>
      </c>
      <c r="L2417" s="71" t="n">
        <v>77.18000000000001</v>
      </c>
      <c r="M2417" s="71" t="n">
        <v>165751768</v>
      </c>
      <c r="N2417" s="71" t="n">
        <v>3315035.36</v>
      </c>
      <c r="O2417" s="71" t="n">
        <v>162436732.64</v>
      </c>
      <c r="P2417" s="71" t="n">
        <v>37653044.1</v>
      </c>
      <c r="Q2417" s="71" t="n">
        <v>124783688.54</v>
      </c>
      <c r="R2417" t="inlineStr">
        <is>
          <t>Crude</t>
        </is>
      </c>
      <c r="S2417" t="inlineStr">
        <is>
          <t>Yes</t>
        </is>
      </c>
      <c r="T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SA102409</t>
        </is>
      </c>
      <c r="B2418" s="68" t="n">
        <v>46006</v>
      </c>
      <c r="C2418" s="69" t="n">
        <v>2025</v>
      </c>
      <c r="D2418" t="inlineStr">
        <is>
          <t>Dec</t>
        </is>
      </c>
      <c r="E2418" t="inlineStr">
        <is>
          <t>Asia</t>
        </is>
      </c>
      <c r="F2418" t="inlineStr">
        <is>
          <t>South Korea</t>
        </is>
      </c>
      <c r="G2418" t="inlineStr">
        <is>
          <t>Arab Light</t>
        </is>
      </c>
      <c r="H2418" t="inlineStr">
        <is>
          <t>Term contract</t>
        </is>
      </c>
      <c r="I2418" t="inlineStr">
        <is>
          <t>Trader</t>
        </is>
      </c>
      <c r="J2418" t="inlineStr">
        <is>
          <t>Yuki Sato</t>
        </is>
      </c>
      <c r="K2418" s="70" t="n">
        <v>1017160</v>
      </c>
      <c r="L2418" s="71" t="n">
        <v>86.69</v>
      </c>
      <c r="M2418" s="71" t="n">
        <v>88177600.40000001</v>
      </c>
      <c r="N2418" s="71" t="n">
        <v>0</v>
      </c>
      <c r="O2418" s="71" t="n">
        <v>88177600.40000001</v>
      </c>
      <c r="P2418" s="71" t="n">
        <v>18563394.91</v>
      </c>
      <c r="Q2418" s="71" t="n">
        <v>69614205.48999999</v>
      </c>
      <c r="R2418" t="inlineStr">
        <is>
          <t>Crude</t>
        </is>
      </c>
      <c r="S2418" t="inlineStr">
        <is>
          <t>Yes</t>
        </is>
      </c>
      <c r="T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SA102410</t>
        </is>
      </c>
      <c r="B2419" s="68" t="n">
        <v>46006</v>
      </c>
      <c r="C2419" s="69" t="n">
        <v>2025</v>
      </c>
      <c r="D2419" t="inlineStr">
        <is>
          <t>Dec</t>
        </is>
      </c>
      <c r="E2419" t="inlineStr">
        <is>
          <t>Middle East</t>
        </is>
      </c>
      <c r="F2419" t="inlineStr">
        <is>
          <t>Saudi Arabia</t>
        </is>
      </c>
      <c r="G2419" t="inlineStr">
        <is>
          <t>Jet fuel</t>
        </is>
      </c>
      <c r="H2419" t="inlineStr">
        <is>
          <t>Domestic</t>
        </is>
      </c>
      <c r="I2419" t="inlineStr">
        <is>
          <t>National oil company</t>
        </is>
      </c>
      <c r="J2419" t="inlineStr">
        <is>
          <t>Zoya Ahmed</t>
        </is>
      </c>
      <c r="K2419" s="70" t="n">
        <v>319780</v>
      </c>
      <c r="L2419" s="71" t="n">
        <v>96.97</v>
      </c>
      <c r="M2419" s="71" t="n">
        <v>31009066.6</v>
      </c>
      <c r="N2419" s="71" t="n">
        <v>620181.33</v>
      </c>
      <c r="O2419" s="71" t="n">
        <v>30388885.27</v>
      </c>
      <c r="P2419" s="71" t="n">
        <v>23247879.24</v>
      </c>
      <c r="Q2419" s="71" t="n">
        <v>7141006.03</v>
      </c>
      <c r="R2419" t="inlineStr">
        <is>
          <t>Refined</t>
        </is>
      </c>
      <c r="S2419" t="inlineStr">
        <is>
          <t>No</t>
        </is>
      </c>
      <c r="T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SA102411</t>
        </is>
      </c>
      <c r="B2420" s="68" t="n">
        <v>46006</v>
      </c>
      <c r="C2420" s="69" t="n">
        <v>2025</v>
      </c>
      <c r="D2420" t="inlineStr">
        <is>
          <t>Dec</t>
        </is>
      </c>
      <c r="E2420" t="inlineStr">
        <is>
          <t>Asia</t>
        </is>
      </c>
      <c r="F2420" t="inlineStr">
        <is>
          <t>Japan</t>
        </is>
      </c>
      <c r="G2420" t="inlineStr">
        <is>
          <t>Arab Heavy</t>
        </is>
      </c>
      <c r="H2420" t="inlineStr">
        <is>
          <t>Spot</t>
        </is>
      </c>
      <c r="I2420" t="inlineStr">
        <is>
          <t>National oil company</t>
        </is>
      </c>
      <c r="J2420" t="inlineStr">
        <is>
          <t>Ravindra Patil</t>
        </is>
      </c>
      <c r="K2420" s="70" t="n">
        <v>1076160</v>
      </c>
      <c r="L2420" s="71" t="n">
        <v>71.40000000000001</v>
      </c>
      <c r="M2420" s="71" t="n">
        <v>76837824</v>
      </c>
      <c r="N2420" s="71" t="n">
        <v>768378.24</v>
      </c>
      <c r="O2420" s="71" t="n">
        <v>76069445.76000001</v>
      </c>
      <c r="P2420" s="71" t="n">
        <v>18935195.02</v>
      </c>
      <c r="Q2420" s="71" t="n">
        <v>57134250.74</v>
      </c>
      <c r="R2420" t="inlineStr">
        <is>
          <t>Crude</t>
        </is>
      </c>
      <c r="S2420" t="inlineStr">
        <is>
          <t>Yes</t>
        </is>
      </c>
      <c r="T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SA102412</t>
        </is>
      </c>
      <c r="B2421" s="68" t="n">
        <v>46006</v>
      </c>
      <c r="C2421" s="69" t="n">
        <v>2025</v>
      </c>
      <c r="D2421" t="inlineStr">
        <is>
          <t>Dec</t>
        </is>
      </c>
      <c r="E2421" t="inlineStr">
        <is>
          <t>Asia</t>
        </is>
      </c>
      <c r="F2421" t="inlineStr">
        <is>
          <t>India</t>
        </is>
      </c>
      <c r="G2421" t="inlineStr">
        <is>
          <t>Gasoline</t>
        </is>
      </c>
      <c r="H2421" t="inlineStr">
        <is>
          <t>Term contract</t>
        </is>
      </c>
      <c r="I2421" t="inlineStr">
        <is>
          <t>Trader</t>
        </is>
      </c>
      <c r="J2421" t="inlineStr">
        <is>
          <t>Noah Smith</t>
        </is>
      </c>
      <c r="K2421" s="70" t="n">
        <v>152220</v>
      </c>
      <c r="L2421" s="71" t="n">
        <v>92.42</v>
      </c>
      <c r="M2421" s="71" t="n">
        <v>14068172.4</v>
      </c>
      <c r="N2421" s="71" t="n">
        <v>140681.72</v>
      </c>
      <c r="O2421" s="71" t="n">
        <v>13927490.68</v>
      </c>
      <c r="P2421" s="71" t="n">
        <v>10617575.5</v>
      </c>
      <c r="Q2421" s="71" t="n">
        <v>3309915.18</v>
      </c>
      <c r="R2421" t="inlineStr">
        <is>
          <t>Refined</t>
        </is>
      </c>
      <c r="S2421" t="inlineStr">
        <is>
          <t>Yes</t>
        </is>
      </c>
      <c r="T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SA102413</t>
        </is>
      </c>
      <c r="B2422" s="68" t="n">
        <v>46006</v>
      </c>
      <c r="C2422" s="69" t="n">
        <v>2025</v>
      </c>
      <c r="D2422" t="inlineStr">
        <is>
          <t>Dec</t>
        </is>
      </c>
      <c r="E2422" t="inlineStr">
        <is>
          <t>Middle East</t>
        </is>
      </c>
      <c r="F2422" t="inlineStr">
        <is>
          <t>Bahrain</t>
        </is>
      </c>
      <c r="G2422" t="inlineStr">
        <is>
          <t>Diesel</t>
        </is>
      </c>
      <c r="H2422" t="inlineStr">
        <is>
          <t>Term contract</t>
        </is>
      </c>
      <c r="I2422" t="inlineStr">
        <is>
          <t>National oil company</t>
        </is>
      </c>
      <c r="J2422" t="inlineStr">
        <is>
          <t>Fatima Al-Saud</t>
        </is>
      </c>
      <c r="K2422" s="70" t="n">
        <v>513300</v>
      </c>
      <c r="L2422" s="71" t="n">
        <v>98.67</v>
      </c>
      <c r="M2422" s="71" t="n">
        <v>50647311</v>
      </c>
      <c r="N2422" s="71" t="n">
        <v>506473.11</v>
      </c>
      <c r="O2422" s="71" t="n">
        <v>50140837.89</v>
      </c>
      <c r="P2422" s="71" t="n">
        <v>36849307.39</v>
      </c>
      <c r="Q2422" s="71" t="n">
        <v>13291530.5</v>
      </c>
      <c r="R2422" t="inlineStr">
        <is>
          <t>Refined</t>
        </is>
      </c>
      <c r="S2422" t="inlineStr">
        <is>
          <t>Yes</t>
        </is>
      </c>
      <c r="T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SA102414</t>
        </is>
      </c>
      <c r="B2423" s="68" t="n">
        <v>46006</v>
      </c>
      <c r="C2423" s="69" t="n">
        <v>2025</v>
      </c>
      <c r="D2423" t="inlineStr">
        <is>
          <t>Dec</t>
        </is>
      </c>
      <c r="E2423" t="inlineStr">
        <is>
          <t>Asia</t>
        </is>
      </c>
      <c r="F2423" t="inlineStr">
        <is>
          <t>South Korea</t>
        </is>
      </c>
      <c r="G2423" t="inlineStr">
        <is>
          <t>Arab Medium</t>
        </is>
      </c>
      <c r="H2423" t="inlineStr">
        <is>
          <t>Term contract</t>
        </is>
      </c>
      <c r="I2423" t="inlineStr">
        <is>
          <t>Refiner</t>
        </is>
      </c>
      <c r="J2423" t="inlineStr">
        <is>
          <t>Emma Clarke</t>
        </is>
      </c>
      <c r="K2423" s="70" t="n">
        <v>2106300</v>
      </c>
      <c r="L2423" s="71" t="n">
        <v>76.14</v>
      </c>
      <c r="M2423" s="71" t="n">
        <v>160373682</v>
      </c>
      <c r="N2423" s="71" t="n">
        <v>0</v>
      </c>
      <c r="O2423" s="71" t="n">
        <v>160373682</v>
      </c>
      <c r="P2423" s="71" t="n">
        <v>38419553.97</v>
      </c>
      <c r="Q2423" s="71" t="n">
        <v>121954128.03</v>
      </c>
      <c r="R2423" t="inlineStr">
        <is>
          <t>Crude</t>
        </is>
      </c>
      <c r="S2423" t="inlineStr">
        <is>
          <t>Yes</t>
        </is>
      </c>
      <c r="T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SA102415</t>
        </is>
      </c>
      <c r="B2424" s="68" t="n">
        <v>46007</v>
      </c>
      <c r="C2424" s="69" t="n">
        <v>2025</v>
      </c>
      <c r="D2424" t="inlineStr">
        <is>
          <t>Dec</t>
        </is>
      </c>
      <c r="E2424" t="inlineStr">
        <is>
          <t>Europe</t>
        </is>
      </c>
      <c r="F2424" t="inlineStr">
        <is>
          <t>France</t>
        </is>
      </c>
      <c r="G2424" t="inlineStr">
        <is>
          <t>Arab Medium</t>
        </is>
      </c>
      <c r="H2424" t="inlineStr">
        <is>
          <t>Term contract</t>
        </is>
      </c>
      <c r="I2424" t="inlineStr">
        <is>
          <t>Trader</t>
        </is>
      </c>
      <c r="J2424" t="inlineStr">
        <is>
          <t>Emma Clarke</t>
        </is>
      </c>
      <c r="K2424" s="70" t="n">
        <v>2033140</v>
      </c>
      <c r="L2424" s="71" t="n">
        <v>82.92</v>
      </c>
      <c r="M2424" s="71" t="n">
        <v>168587968.8</v>
      </c>
      <c r="N2424" s="71" t="n">
        <v>1685879.69</v>
      </c>
      <c r="O2424" s="71" t="n">
        <v>166902089.11</v>
      </c>
      <c r="P2424" s="71" t="n">
        <v>35741644.44</v>
      </c>
      <c r="Q2424" s="71" t="n">
        <v>131160444.67</v>
      </c>
      <c r="R2424" t="inlineStr">
        <is>
          <t>Crude</t>
        </is>
      </c>
      <c r="S2424" t="inlineStr">
        <is>
          <t>Yes</t>
        </is>
      </c>
      <c r="T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SA102416</t>
        </is>
      </c>
      <c r="B2425" s="68" t="n">
        <v>46007</v>
      </c>
      <c r="C2425" s="69" t="n">
        <v>2025</v>
      </c>
      <c r="D2425" t="inlineStr">
        <is>
          <t>Dec</t>
        </is>
      </c>
      <c r="E2425" t="inlineStr">
        <is>
          <t>Middle East</t>
        </is>
      </c>
      <c r="F2425" t="inlineStr">
        <is>
          <t>UAE</t>
        </is>
      </c>
      <c r="G2425" t="inlineStr">
        <is>
          <t>Arab Medium</t>
        </is>
      </c>
      <c r="H2425" t="inlineStr">
        <is>
          <t>Spot</t>
        </is>
      </c>
      <c r="I2425" t="inlineStr">
        <is>
          <t>National oil company</t>
        </is>
      </c>
      <c r="J2425" t="inlineStr">
        <is>
          <t>Fatima Al-Saud</t>
        </is>
      </c>
      <c r="K2425" s="70" t="n">
        <v>1653180</v>
      </c>
      <c r="L2425" s="71" t="n">
        <v>73.33</v>
      </c>
      <c r="M2425" s="71" t="n">
        <v>121227689.4</v>
      </c>
      <c r="N2425" s="71" t="n">
        <v>2424553.79</v>
      </c>
      <c r="O2425" s="71" t="n">
        <v>118803135.61</v>
      </c>
      <c r="P2425" s="71" t="n">
        <v>29378621.33</v>
      </c>
      <c r="Q2425" s="71" t="n">
        <v>89424514.28</v>
      </c>
      <c r="R2425" t="inlineStr">
        <is>
          <t>Crude</t>
        </is>
      </c>
      <c r="S2425" t="inlineStr">
        <is>
          <t>Yes</t>
        </is>
      </c>
      <c r="T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SA102417</t>
        </is>
      </c>
      <c r="B2426" s="68" t="n">
        <v>46007</v>
      </c>
      <c r="C2426" s="69" t="n">
        <v>2025</v>
      </c>
      <c r="D2426" t="inlineStr">
        <is>
          <t>Dec</t>
        </is>
      </c>
      <c r="E2426" t="inlineStr">
        <is>
          <t>Europe</t>
        </is>
      </c>
      <c r="F2426" t="inlineStr">
        <is>
          <t>France</t>
        </is>
      </c>
      <c r="G2426" t="inlineStr">
        <is>
          <t>Arab Light</t>
        </is>
      </c>
      <c r="H2426" t="inlineStr">
        <is>
          <t>Spot</t>
        </is>
      </c>
      <c r="I2426" t="inlineStr">
        <is>
          <t>Trader</t>
        </is>
      </c>
      <c r="J2426" t="inlineStr">
        <is>
          <t>Amir Khan</t>
        </is>
      </c>
      <c r="K2426" s="70" t="n">
        <v>1020700</v>
      </c>
      <c r="L2426" s="71" t="n">
        <v>78.65000000000001</v>
      </c>
      <c r="M2426" s="71" t="n">
        <v>80278055</v>
      </c>
      <c r="N2426" s="71" t="n">
        <v>0</v>
      </c>
      <c r="O2426" s="71" t="n">
        <v>80278055</v>
      </c>
      <c r="P2426" s="71" t="n">
        <v>17877261.07</v>
      </c>
      <c r="Q2426" s="71" t="n">
        <v>62400793.93</v>
      </c>
      <c r="R2426" t="inlineStr">
        <is>
          <t>Crude</t>
        </is>
      </c>
      <c r="S2426" t="inlineStr">
        <is>
          <t>Yes</t>
        </is>
      </c>
      <c r="T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SA102418</t>
        </is>
      </c>
      <c r="B2427" s="68" t="n">
        <v>46007</v>
      </c>
      <c r="C2427" s="69" t="n">
        <v>2025</v>
      </c>
      <c r="D2427" t="inlineStr">
        <is>
          <t>Dec</t>
        </is>
      </c>
      <c r="E2427" t="inlineStr">
        <is>
          <t>Asia</t>
        </is>
      </c>
      <c r="F2427" t="inlineStr">
        <is>
          <t>Japan</t>
        </is>
      </c>
      <c r="G2427" t="inlineStr">
        <is>
          <t>Arab Light</t>
        </is>
      </c>
      <c r="H2427" t="inlineStr">
        <is>
          <t>Term contract</t>
        </is>
      </c>
      <c r="I2427" t="inlineStr">
        <is>
          <t>National oil company</t>
        </is>
      </c>
      <c r="J2427" t="inlineStr">
        <is>
          <t>Hiroshi Tanaka</t>
        </is>
      </c>
      <c r="K2427" s="70" t="n">
        <v>1416000</v>
      </c>
      <c r="L2427" s="71" t="n">
        <v>82.39</v>
      </c>
      <c r="M2427" s="71" t="n">
        <v>116664240</v>
      </c>
      <c r="N2427" s="71" t="n">
        <v>1166642.4</v>
      </c>
      <c r="O2427" s="71" t="n">
        <v>115497597.6</v>
      </c>
      <c r="P2427" s="71" t="n">
        <v>25880492.32</v>
      </c>
      <c r="Q2427" s="71" t="n">
        <v>89617105.28</v>
      </c>
      <c r="R2427" t="inlineStr">
        <is>
          <t>Crude</t>
        </is>
      </c>
      <c r="S2427" t="inlineStr">
        <is>
          <t>Yes</t>
        </is>
      </c>
      <c r="T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SA102419</t>
        </is>
      </c>
      <c r="B2428" s="68" t="n">
        <v>46008</v>
      </c>
      <c r="C2428" s="69" t="n">
        <v>2025</v>
      </c>
      <c r="D2428" t="inlineStr">
        <is>
          <t>Dec</t>
        </is>
      </c>
      <c r="E2428" t="inlineStr">
        <is>
          <t>Asia</t>
        </is>
      </c>
      <c r="F2428" t="inlineStr">
        <is>
          <t>South Korea</t>
        </is>
      </c>
      <c r="G2428" t="inlineStr">
        <is>
          <t>Arab Light</t>
        </is>
      </c>
      <c r="H2428" t="inlineStr">
        <is>
          <t>Term contract</t>
        </is>
      </c>
      <c r="I2428" t="inlineStr">
        <is>
          <t>National oil company</t>
        </is>
      </c>
      <c r="J2428" t="inlineStr">
        <is>
          <t>Noah Smith</t>
        </is>
      </c>
      <c r="K2428" s="70" t="n">
        <v>997100</v>
      </c>
      <c r="L2428" s="71" t="n">
        <v>82.06999999999999</v>
      </c>
      <c r="M2428" s="71" t="n">
        <v>81831997</v>
      </c>
      <c r="N2428" s="71" t="n">
        <v>818319.97</v>
      </c>
      <c r="O2428" s="71" t="n">
        <v>81013677.03</v>
      </c>
      <c r="P2428" s="71" t="n">
        <v>18556681.07</v>
      </c>
      <c r="Q2428" s="71" t="n">
        <v>62456995.96</v>
      </c>
      <c r="R2428" t="inlineStr">
        <is>
          <t>Crude</t>
        </is>
      </c>
      <c r="S2428" t="inlineStr">
        <is>
          <t>Yes</t>
        </is>
      </c>
      <c r="T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SA102420</t>
        </is>
      </c>
      <c r="B2429" s="68" t="n">
        <v>46008</v>
      </c>
      <c r="C2429" s="69" t="n">
        <v>2025</v>
      </c>
      <c r="D2429" t="inlineStr">
        <is>
          <t>Dec</t>
        </is>
      </c>
      <c r="E2429" t="inlineStr">
        <is>
          <t>Asia</t>
        </is>
      </c>
      <c r="F2429" t="inlineStr">
        <is>
          <t>South Korea</t>
        </is>
      </c>
      <c r="G2429" t="inlineStr">
        <is>
          <t>Diesel</t>
        </is>
      </c>
      <c r="H2429" t="inlineStr">
        <is>
          <t>Term contract</t>
        </is>
      </c>
      <c r="I2429" t="inlineStr">
        <is>
          <t>Refiner</t>
        </is>
      </c>
      <c r="J2429" t="inlineStr">
        <is>
          <t>Sara Rossi</t>
        </is>
      </c>
      <c r="K2429" s="70" t="n">
        <v>139240</v>
      </c>
      <c r="L2429" s="71" t="n">
        <v>90.61</v>
      </c>
      <c r="M2429" s="71" t="n">
        <v>12616536.4</v>
      </c>
      <c r="N2429" s="71" t="n">
        <v>126165.36</v>
      </c>
      <c r="O2429" s="71" t="n">
        <v>12490371.04</v>
      </c>
      <c r="P2429" s="71" t="n">
        <v>10205411.36</v>
      </c>
      <c r="Q2429" s="71" t="n">
        <v>2284959.68</v>
      </c>
      <c r="R2429" t="inlineStr">
        <is>
          <t>Refined</t>
        </is>
      </c>
      <c r="S2429" t="inlineStr">
        <is>
          <t>Yes</t>
        </is>
      </c>
      <c r="T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SA102421</t>
        </is>
      </c>
      <c r="B2430" s="68" t="n">
        <v>46008</v>
      </c>
      <c r="C2430" s="69" t="n">
        <v>2025</v>
      </c>
      <c r="D2430" t="inlineStr">
        <is>
          <t>Dec</t>
        </is>
      </c>
      <c r="E2430" t="inlineStr">
        <is>
          <t>Asia</t>
        </is>
      </c>
      <c r="F2430" t="inlineStr">
        <is>
          <t>China</t>
        </is>
      </c>
      <c r="G2430" t="inlineStr">
        <is>
          <t>Arab Heavy</t>
        </is>
      </c>
      <c r="H2430" t="inlineStr">
        <is>
          <t>Term contract</t>
        </is>
      </c>
      <c r="I2430" t="inlineStr">
        <is>
          <t>Trader</t>
        </is>
      </c>
      <c r="J2430" t="inlineStr">
        <is>
          <t>Carlos Silva</t>
        </is>
      </c>
      <c r="K2430" s="70" t="n">
        <v>763460</v>
      </c>
      <c r="L2430" s="71" t="n">
        <v>75.18000000000001</v>
      </c>
      <c r="M2430" s="71" t="n">
        <v>57396922.8</v>
      </c>
      <c r="N2430" s="71" t="n">
        <v>1147938.46</v>
      </c>
      <c r="O2430" s="71" t="n">
        <v>56248984.34</v>
      </c>
      <c r="P2430" s="71" t="n">
        <v>14054607.33</v>
      </c>
      <c r="Q2430" s="71" t="n">
        <v>42194377.01</v>
      </c>
      <c r="R2430" t="inlineStr">
        <is>
          <t>Crude</t>
        </is>
      </c>
      <c r="S2430" t="inlineStr">
        <is>
          <t>Yes</t>
        </is>
      </c>
      <c r="T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SA102422</t>
        </is>
      </c>
      <c r="B2431" s="68" t="n">
        <v>46008</v>
      </c>
      <c r="C2431" s="69" t="n">
        <v>2025</v>
      </c>
      <c r="D2431" t="inlineStr">
        <is>
          <t>Dec</t>
        </is>
      </c>
      <c r="E2431" t="inlineStr">
        <is>
          <t>Middle East</t>
        </is>
      </c>
      <c r="F2431" t="inlineStr">
        <is>
          <t>Saudi Arabia</t>
        </is>
      </c>
      <c r="G2431" t="inlineStr">
        <is>
          <t>Arab Light</t>
        </is>
      </c>
      <c r="H2431" t="inlineStr">
        <is>
          <t>Domestic</t>
        </is>
      </c>
      <c r="I2431" t="inlineStr">
        <is>
          <t>Trader</t>
        </is>
      </c>
      <c r="J2431" t="inlineStr">
        <is>
          <t>Sophie Müller</t>
        </is>
      </c>
      <c r="K2431" s="70" t="n">
        <v>1239000</v>
      </c>
      <c r="L2431" s="71" t="n">
        <v>88.14</v>
      </c>
      <c r="M2431" s="71" t="n">
        <v>109205460</v>
      </c>
      <c r="N2431" s="71" t="n">
        <v>1092054.6</v>
      </c>
      <c r="O2431" s="71" t="n">
        <v>108113405.4</v>
      </c>
      <c r="P2431" s="71" t="n">
        <v>22282016.75</v>
      </c>
      <c r="Q2431" s="71" t="n">
        <v>85831388.65000001</v>
      </c>
      <c r="R2431" t="inlineStr">
        <is>
          <t>Crude</t>
        </is>
      </c>
      <c r="S2431" t="inlineStr">
        <is>
          <t>No</t>
        </is>
      </c>
      <c r="T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SA102423</t>
        </is>
      </c>
      <c r="B2432" s="68" t="n">
        <v>46008</v>
      </c>
      <c r="C2432" s="69" t="n">
        <v>2025</v>
      </c>
      <c r="D2432" t="inlineStr">
        <is>
          <t>Dec</t>
        </is>
      </c>
      <c r="E2432" t="inlineStr">
        <is>
          <t>Asia</t>
        </is>
      </c>
      <c r="F2432" t="inlineStr">
        <is>
          <t>India</t>
        </is>
      </c>
      <c r="G2432" t="inlineStr">
        <is>
          <t>Arab Extra Light</t>
        </is>
      </c>
      <c r="H2432" t="inlineStr">
        <is>
          <t>Term contract</t>
        </is>
      </c>
      <c r="I2432" t="inlineStr">
        <is>
          <t>National oil company</t>
        </is>
      </c>
      <c r="J2432" t="inlineStr">
        <is>
          <t>Omar Haddad</t>
        </is>
      </c>
      <c r="K2432" s="70" t="n">
        <v>1768820</v>
      </c>
      <c r="L2432" s="71" t="n">
        <v>80.63</v>
      </c>
      <c r="M2432" s="71" t="n">
        <v>142619956.6</v>
      </c>
      <c r="N2432" s="71" t="n">
        <v>2852399.13</v>
      </c>
      <c r="O2432" s="71" t="n">
        <v>139767557.47</v>
      </c>
      <c r="P2432" s="71" t="n">
        <v>33137000.77</v>
      </c>
      <c r="Q2432" s="71" t="n">
        <v>106630556.7</v>
      </c>
      <c r="R2432" t="inlineStr">
        <is>
          <t>Crude</t>
        </is>
      </c>
      <c r="S2432" t="inlineStr">
        <is>
          <t>Yes</t>
        </is>
      </c>
      <c r="T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SA102424</t>
        </is>
      </c>
      <c r="B2433" s="68" t="n">
        <v>46008</v>
      </c>
      <c r="C2433" s="69" t="n">
        <v>2025</v>
      </c>
      <c r="D2433" t="inlineStr">
        <is>
          <t>Dec</t>
        </is>
      </c>
      <c r="E2433" t="inlineStr">
        <is>
          <t>North America</t>
        </is>
      </c>
      <c r="F2433" t="inlineStr">
        <is>
          <t>USA</t>
        </is>
      </c>
      <c r="G2433" t="inlineStr">
        <is>
          <t>Gasoline</t>
        </is>
      </c>
      <c r="H2433" t="inlineStr">
        <is>
          <t>Term contract</t>
        </is>
      </c>
      <c r="I2433" t="inlineStr">
        <is>
          <t>Trader</t>
        </is>
      </c>
      <c r="J2433" t="inlineStr">
        <is>
          <t>Wei Chen</t>
        </is>
      </c>
      <c r="K2433" s="70" t="n">
        <v>297360</v>
      </c>
      <c r="L2433" s="71" t="n">
        <v>90.75</v>
      </c>
      <c r="M2433" s="71" t="n">
        <v>26985420</v>
      </c>
      <c r="N2433" s="71" t="n">
        <v>539708.4</v>
      </c>
      <c r="O2433" s="71" t="n">
        <v>26445711.6</v>
      </c>
      <c r="P2433" s="71" t="n">
        <v>20189687.63</v>
      </c>
      <c r="Q2433" s="71" t="n">
        <v>6256023.97</v>
      </c>
      <c r="R2433" t="inlineStr">
        <is>
          <t>Refined</t>
        </is>
      </c>
      <c r="S2433" t="inlineStr">
        <is>
          <t>Yes</t>
        </is>
      </c>
      <c r="T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SA102425</t>
        </is>
      </c>
      <c r="B2434" s="68" t="n">
        <v>46008</v>
      </c>
      <c r="C2434" s="69" t="n">
        <v>2025</v>
      </c>
      <c r="D2434" t="inlineStr">
        <is>
          <t>Dec</t>
        </is>
      </c>
      <c r="E2434" t="inlineStr">
        <is>
          <t>Middle East</t>
        </is>
      </c>
      <c r="F2434" t="inlineStr">
        <is>
          <t>UAE</t>
        </is>
      </c>
      <c r="G2434" t="inlineStr">
        <is>
          <t>Arab Light</t>
        </is>
      </c>
      <c r="H2434" t="inlineStr">
        <is>
          <t>Term contract</t>
        </is>
      </c>
      <c r="I2434" t="inlineStr">
        <is>
          <t>Refiner</t>
        </is>
      </c>
      <c r="J2434" t="inlineStr">
        <is>
          <t>Sophie Müller</t>
        </is>
      </c>
      <c r="K2434" s="70" t="n">
        <v>993560</v>
      </c>
      <c r="L2434" s="71" t="n">
        <v>88.11</v>
      </c>
      <c r="M2434" s="71" t="n">
        <v>87542571.59999999</v>
      </c>
      <c r="N2434" s="71" t="n">
        <v>875425.72</v>
      </c>
      <c r="O2434" s="71" t="n">
        <v>86667145.88</v>
      </c>
      <c r="P2434" s="71" t="n">
        <v>17496342.85</v>
      </c>
      <c r="Q2434" s="71" t="n">
        <v>69170803.03</v>
      </c>
      <c r="R2434" t="inlineStr">
        <is>
          <t>Crude</t>
        </is>
      </c>
      <c r="S2434" t="inlineStr">
        <is>
          <t>Yes</t>
        </is>
      </c>
      <c r="T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SA102426</t>
        </is>
      </c>
      <c r="B2435" s="68" t="n">
        <v>46008</v>
      </c>
      <c r="C2435" s="69" t="n">
        <v>2025</v>
      </c>
      <c r="D2435" t="inlineStr">
        <is>
          <t>Dec</t>
        </is>
      </c>
      <c r="E2435" t="inlineStr">
        <is>
          <t>Asia</t>
        </is>
      </c>
      <c r="F2435" t="inlineStr">
        <is>
          <t>Japan</t>
        </is>
      </c>
      <c r="G2435" t="inlineStr">
        <is>
          <t>Arab Light</t>
        </is>
      </c>
      <c r="H2435" t="inlineStr">
        <is>
          <t>Term contract</t>
        </is>
      </c>
      <c r="I2435" t="inlineStr">
        <is>
          <t>Refiner</t>
        </is>
      </c>
      <c r="J2435" t="inlineStr">
        <is>
          <t>Zoya Ahmed</t>
        </is>
      </c>
      <c r="K2435" s="70" t="n">
        <v>600620</v>
      </c>
      <c r="L2435" s="71" t="n">
        <v>89.15000000000001</v>
      </c>
      <c r="M2435" s="71" t="n">
        <v>53545273</v>
      </c>
      <c r="N2435" s="71" t="n">
        <v>535452.73</v>
      </c>
      <c r="O2435" s="71" t="n">
        <v>53009820.27</v>
      </c>
      <c r="P2435" s="71" t="n">
        <v>11037351.03</v>
      </c>
      <c r="Q2435" s="71" t="n">
        <v>41972469.24</v>
      </c>
      <c r="R2435" t="inlineStr">
        <is>
          <t>Crude</t>
        </is>
      </c>
      <c r="S2435" t="inlineStr">
        <is>
          <t>Yes</t>
        </is>
      </c>
      <c r="T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SA102427</t>
        </is>
      </c>
      <c r="B2436" s="68" t="n">
        <v>46008</v>
      </c>
      <c r="C2436" s="69" t="n">
        <v>2025</v>
      </c>
      <c r="D2436" t="inlineStr">
        <is>
          <t>Dec</t>
        </is>
      </c>
      <c r="E2436" t="inlineStr">
        <is>
          <t>North America</t>
        </is>
      </c>
      <c r="F2436" t="inlineStr">
        <is>
          <t>USA</t>
        </is>
      </c>
      <c r="G2436" t="inlineStr">
        <is>
          <t>Jet fuel</t>
        </is>
      </c>
      <c r="H2436" t="inlineStr">
        <is>
          <t>Term contract</t>
        </is>
      </c>
      <c r="I2436" t="inlineStr">
        <is>
          <t>National oil company</t>
        </is>
      </c>
      <c r="J2436" t="inlineStr">
        <is>
          <t>Lucas Martin</t>
        </is>
      </c>
      <c r="K2436" s="70" t="n">
        <v>114460</v>
      </c>
      <c r="L2436" s="71" t="n">
        <v>90.31</v>
      </c>
      <c r="M2436" s="71" t="n">
        <v>10336882.6</v>
      </c>
      <c r="N2436" s="71" t="n">
        <v>0</v>
      </c>
      <c r="O2436" s="71" t="n">
        <v>10336882.6</v>
      </c>
      <c r="P2436" s="71" t="n">
        <v>8373433.38</v>
      </c>
      <c r="Q2436" s="71" t="n">
        <v>1963449.22</v>
      </c>
      <c r="R2436" t="inlineStr">
        <is>
          <t>Refined</t>
        </is>
      </c>
      <c r="S2436" t="inlineStr">
        <is>
          <t>Yes</t>
        </is>
      </c>
      <c r="T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SA102428</t>
        </is>
      </c>
      <c r="B2437" s="68" t="n">
        <v>46009</v>
      </c>
      <c r="C2437" s="69" t="n">
        <v>2025</v>
      </c>
      <c r="D2437" t="inlineStr">
        <is>
          <t>Dec</t>
        </is>
      </c>
      <c r="E2437" t="inlineStr">
        <is>
          <t>Europe</t>
        </is>
      </c>
      <c r="F2437" t="inlineStr">
        <is>
          <t>Italy</t>
        </is>
      </c>
      <c r="G2437" t="inlineStr">
        <is>
          <t>Arab Medium</t>
        </is>
      </c>
      <c r="H2437" t="inlineStr">
        <is>
          <t>Term contract</t>
        </is>
      </c>
      <c r="I2437" t="inlineStr">
        <is>
          <t>Trader</t>
        </is>
      </c>
      <c r="J2437" t="inlineStr">
        <is>
          <t>Aisha Bello</t>
        </is>
      </c>
      <c r="K2437" s="70" t="n">
        <v>1195340</v>
      </c>
      <c r="L2437" s="71" t="n">
        <v>74.44</v>
      </c>
      <c r="M2437" s="71" t="n">
        <v>88981109.59999999</v>
      </c>
      <c r="N2437" s="71" t="n">
        <v>0</v>
      </c>
      <c r="O2437" s="71" t="n">
        <v>88981109.59999999</v>
      </c>
      <c r="P2437" s="71" t="n">
        <v>21076486.56</v>
      </c>
      <c r="Q2437" s="71" t="n">
        <v>67904623.04000001</v>
      </c>
      <c r="R2437" t="inlineStr">
        <is>
          <t>Crude</t>
        </is>
      </c>
      <c r="S2437" t="inlineStr">
        <is>
          <t>Yes</t>
        </is>
      </c>
      <c r="T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SA102429</t>
        </is>
      </c>
      <c r="B2438" s="68" t="n">
        <v>46009</v>
      </c>
      <c r="C2438" s="69" t="n">
        <v>2025</v>
      </c>
      <c r="D2438" t="inlineStr">
        <is>
          <t>Dec</t>
        </is>
      </c>
      <c r="E2438" t="inlineStr">
        <is>
          <t>Asia</t>
        </is>
      </c>
      <c r="F2438" t="inlineStr">
        <is>
          <t>India</t>
        </is>
      </c>
      <c r="G2438" t="inlineStr">
        <is>
          <t>Arab Light</t>
        </is>
      </c>
      <c r="H2438" t="inlineStr">
        <is>
          <t>Term contract</t>
        </is>
      </c>
      <c r="I2438" t="inlineStr">
        <is>
          <t>National oil company</t>
        </is>
      </c>
      <c r="J2438" t="inlineStr">
        <is>
          <t>Olivia Brown</t>
        </is>
      </c>
      <c r="K2438" s="70" t="n">
        <v>2015440</v>
      </c>
      <c r="L2438" s="71" t="n">
        <v>81.16</v>
      </c>
      <c r="M2438" s="71" t="n">
        <v>163573110.4</v>
      </c>
      <c r="N2438" s="71" t="n">
        <v>0</v>
      </c>
      <c r="O2438" s="71" t="n">
        <v>163573110.4</v>
      </c>
      <c r="P2438" s="71" t="n">
        <v>35427422.81</v>
      </c>
      <c r="Q2438" s="71" t="n">
        <v>128145687.59</v>
      </c>
      <c r="R2438" t="inlineStr">
        <is>
          <t>Crude</t>
        </is>
      </c>
      <c r="S2438" t="inlineStr">
        <is>
          <t>Yes</t>
        </is>
      </c>
      <c r="T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SA102430</t>
        </is>
      </c>
      <c r="B2439" s="68" t="n">
        <v>46009</v>
      </c>
      <c r="C2439" s="69" t="n">
        <v>2025</v>
      </c>
      <c r="D2439" t="inlineStr">
        <is>
          <t>Dec</t>
        </is>
      </c>
      <c r="E2439" t="inlineStr">
        <is>
          <t>Europe</t>
        </is>
      </c>
      <c r="F2439" t="inlineStr">
        <is>
          <t>Netherlands</t>
        </is>
      </c>
      <c r="G2439" t="inlineStr">
        <is>
          <t>Arab Light</t>
        </is>
      </c>
      <c r="H2439" t="inlineStr">
        <is>
          <t>Term contract</t>
        </is>
      </c>
      <c r="I2439" t="inlineStr">
        <is>
          <t>Refiner</t>
        </is>
      </c>
      <c r="J2439" t="inlineStr">
        <is>
          <t>Arjun Mehta</t>
        </is>
      </c>
      <c r="K2439" s="70" t="n">
        <v>1659080</v>
      </c>
      <c r="L2439" s="71" t="n">
        <v>89.14</v>
      </c>
      <c r="M2439" s="71" t="n">
        <v>147890391.2</v>
      </c>
      <c r="N2439" s="71" t="n">
        <v>0</v>
      </c>
      <c r="O2439" s="71" t="n">
        <v>147890391.2</v>
      </c>
      <c r="P2439" s="71" t="n">
        <v>29414194.06</v>
      </c>
      <c r="Q2439" s="71" t="n">
        <v>118476197.14</v>
      </c>
      <c r="R2439" t="inlineStr">
        <is>
          <t>Crude</t>
        </is>
      </c>
      <c r="S2439" t="inlineStr">
        <is>
          <t>Yes</t>
        </is>
      </c>
      <c r="T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SA102431</t>
        </is>
      </c>
      <c r="B2440" s="68" t="n">
        <v>46009</v>
      </c>
      <c r="C2440" s="69" t="n">
        <v>2025</v>
      </c>
      <c r="D2440" t="inlineStr">
        <is>
          <t>Dec</t>
        </is>
      </c>
      <c r="E2440" t="inlineStr">
        <is>
          <t>North America</t>
        </is>
      </c>
      <c r="F2440" t="inlineStr">
        <is>
          <t>USA</t>
        </is>
      </c>
      <c r="G2440" t="inlineStr">
        <is>
          <t>Arab Heavy</t>
        </is>
      </c>
      <c r="H2440" t="inlineStr">
        <is>
          <t>Term contract</t>
        </is>
      </c>
      <c r="I2440" t="inlineStr">
        <is>
          <t>National oil company</t>
        </is>
      </c>
      <c r="J2440" t="inlineStr">
        <is>
          <t>Ravindra Patil</t>
        </is>
      </c>
      <c r="K2440" s="70" t="n">
        <v>1991840</v>
      </c>
      <c r="L2440" s="71" t="n">
        <v>70.84999999999999</v>
      </c>
      <c r="M2440" s="71" t="n">
        <v>141121864</v>
      </c>
      <c r="N2440" s="71" t="n">
        <v>0</v>
      </c>
      <c r="O2440" s="71" t="n">
        <v>141121864</v>
      </c>
      <c r="P2440" s="71" t="n">
        <v>35362688.16</v>
      </c>
      <c r="Q2440" s="71" t="n">
        <v>105759175.84</v>
      </c>
      <c r="R2440" t="inlineStr">
        <is>
          <t>Crude</t>
        </is>
      </c>
      <c r="S2440" t="inlineStr">
        <is>
          <t>Yes</t>
        </is>
      </c>
      <c r="T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SA102432</t>
        </is>
      </c>
      <c r="B2441" s="68" t="n">
        <v>46009</v>
      </c>
      <c r="C2441" s="69" t="n">
        <v>2025</v>
      </c>
      <c r="D2441" t="inlineStr">
        <is>
          <t>Dec</t>
        </is>
      </c>
      <c r="E2441" t="inlineStr">
        <is>
          <t>North America</t>
        </is>
      </c>
      <c r="F2441" t="inlineStr">
        <is>
          <t>USA</t>
        </is>
      </c>
      <c r="G2441" t="inlineStr">
        <is>
          <t>Arab Heavy</t>
        </is>
      </c>
      <c r="H2441" t="inlineStr">
        <is>
          <t>Term contract</t>
        </is>
      </c>
      <c r="I2441" t="inlineStr">
        <is>
          <t>Refiner</t>
        </is>
      </c>
      <c r="J2441" t="inlineStr">
        <is>
          <t>Carlos Silva</t>
        </is>
      </c>
      <c r="K2441" s="70" t="n">
        <v>1366440</v>
      </c>
      <c r="L2441" s="71" t="n">
        <v>69.73999999999999</v>
      </c>
      <c r="M2441" s="71" t="n">
        <v>95295525.59999999</v>
      </c>
      <c r="N2441" s="71" t="n">
        <v>952955.26</v>
      </c>
      <c r="O2441" s="71" t="n">
        <v>94342570.34</v>
      </c>
      <c r="P2441" s="71" t="n">
        <v>24890859.33</v>
      </c>
      <c r="Q2441" s="71" t="n">
        <v>69451711.01000001</v>
      </c>
      <c r="R2441" t="inlineStr">
        <is>
          <t>Crude</t>
        </is>
      </c>
      <c r="S2441" t="inlineStr">
        <is>
          <t>Yes</t>
        </is>
      </c>
      <c r="T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SA102433</t>
        </is>
      </c>
      <c r="B2442" s="68" t="n">
        <v>46010</v>
      </c>
      <c r="C2442" s="69" t="n">
        <v>2025</v>
      </c>
      <c r="D2442" t="inlineStr">
        <is>
          <t>Dec</t>
        </is>
      </c>
      <c r="E2442" t="inlineStr">
        <is>
          <t>Europe</t>
        </is>
      </c>
      <c r="F2442" t="inlineStr">
        <is>
          <t>Netherlands</t>
        </is>
      </c>
      <c r="G2442" t="inlineStr">
        <is>
          <t>Jet fuel</t>
        </is>
      </c>
      <c r="H2442" t="inlineStr">
        <is>
          <t>Term contract</t>
        </is>
      </c>
      <c r="I2442" t="inlineStr">
        <is>
          <t>Refiner</t>
        </is>
      </c>
      <c r="J2442" t="inlineStr">
        <is>
          <t>Aisha Bello</t>
        </is>
      </c>
      <c r="K2442" s="70" t="n">
        <v>428340</v>
      </c>
      <c r="L2442" s="71" t="n">
        <v>101.95</v>
      </c>
      <c r="M2442" s="71" t="n">
        <v>43669263</v>
      </c>
      <c r="N2442" s="71" t="n">
        <v>873385.26</v>
      </c>
      <c r="O2442" s="71" t="n">
        <v>42795877.74</v>
      </c>
      <c r="P2442" s="71" t="n">
        <v>32427932.38</v>
      </c>
      <c r="Q2442" s="71" t="n">
        <v>10367945.36</v>
      </c>
      <c r="R2442" t="inlineStr">
        <is>
          <t>Refined</t>
        </is>
      </c>
      <c r="S2442" t="inlineStr">
        <is>
          <t>Yes</t>
        </is>
      </c>
      <c r="T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SA102434</t>
        </is>
      </c>
      <c r="B2443" s="68" t="n">
        <v>46010</v>
      </c>
      <c r="C2443" s="69" t="n">
        <v>2025</v>
      </c>
      <c r="D2443" t="inlineStr">
        <is>
          <t>Dec</t>
        </is>
      </c>
      <c r="E2443" t="inlineStr">
        <is>
          <t>Asia</t>
        </is>
      </c>
      <c r="F2443" t="inlineStr">
        <is>
          <t>India</t>
        </is>
      </c>
      <c r="G2443" t="inlineStr">
        <is>
          <t>Arab Light</t>
        </is>
      </c>
      <c r="H2443" t="inlineStr">
        <is>
          <t>Term contract</t>
        </is>
      </c>
      <c r="I2443" t="inlineStr">
        <is>
          <t>National oil company</t>
        </is>
      </c>
      <c r="J2443" t="inlineStr">
        <is>
          <t>Arjun Mehta</t>
        </is>
      </c>
      <c r="K2443" s="70" t="n">
        <v>1637840</v>
      </c>
      <c r="L2443" s="71" t="n">
        <v>84.23999999999999</v>
      </c>
      <c r="M2443" s="71" t="n">
        <v>137971641.6</v>
      </c>
      <c r="N2443" s="71" t="n">
        <v>0</v>
      </c>
      <c r="O2443" s="71" t="n">
        <v>137971641.6</v>
      </c>
      <c r="P2443" s="71" t="n">
        <v>28861684.32</v>
      </c>
      <c r="Q2443" s="71" t="n">
        <v>109109957.28</v>
      </c>
      <c r="R2443" t="inlineStr">
        <is>
          <t>Crude</t>
        </is>
      </c>
      <c r="S2443" t="inlineStr">
        <is>
          <t>Yes</t>
        </is>
      </c>
      <c r="T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SA102435</t>
        </is>
      </c>
      <c r="B2444" s="68" t="n">
        <v>46010</v>
      </c>
      <c r="C2444" s="69" t="n">
        <v>2025</v>
      </c>
      <c r="D2444" t="inlineStr">
        <is>
          <t>Dec</t>
        </is>
      </c>
      <c r="E2444" t="inlineStr">
        <is>
          <t>Asia</t>
        </is>
      </c>
      <c r="F2444" t="inlineStr">
        <is>
          <t>China</t>
        </is>
      </c>
      <c r="G2444" t="inlineStr">
        <is>
          <t>Arab Light</t>
        </is>
      </c>
      <c r="H2444" t="inlineStr">
        <is>
          <t>Term contract</t>
        </is>
      </c>
      <c r="I2444" t="inlineStr">
        <is>
          <t>Refiner</t>
        </is>
      </c>
      <c r="J2444" t="inlineStr">
        <is>
          <t>Liam O'Brien</t>
        </is>
      </c>
      <c r="K2444" s="70" t="n">
        <v>1845520</v>
      </c>
      <c r="L2444" s="71" t="n">
        <v>89.45999999999999</v>
      </c>
      <c r="M2444" s="71" t="n">
        <v>165100219.2</v>
      </c>
      <c r="N2444" s="71" t="n">
        <v>0</v>
      </c>
      <c r="O2444" s="71" t="n">
        <v>165100219.2</v>
      </c>
      <c r="P2444" s="71" t="n">
        <v>34519806.5</v>
      </c>
      <c r="Q2444" s="71" t="n">
        <v>130580412.7</v>
      </c>
      <c r="R2444" t="inlineStr">
        <is>
          <t>Crude</t>
        </is>
      </c>
      <c r="S2444" t="inlineStr">
        <is>
          <t>Yes</t>
        </is>
      </c>
      <c r="T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SA102436</t>
        </is>
      </c>
      <c r="B2445" s="68" t="n">
        <v>46010</v>
      </c>
      <c r="C2445" s="69" t="n">
        <v>2025</v>
      </c>
      <c r="D2445" t="inlineStr">
        <is>
          <t>Dec</t>
        </is>
      </c>
      <c r="E2445" t="inlineStr">
        <is>
          <t>North America</t>
        </is>
      </c>
      <c r="F2445" t="inlineStr">
        <is>
          <t>USA</t>
        </is>
      </c>
      <c r="G2445" t="inlineStr">
        <is>
          <t>Arab Medium</t>
        </is>
      </c>
      <c r="H2445" t="inlineStr">
        <is>
          <t>Spot</t>
        </is>
      </c>
      <c r="I2445" t="inlineStr">
        <is>
          <t>National oil company</t>
        </is>
      </c>
      <c r="J2445" t="inlineStr">
        <is>
          <t>Noah Smith</t>
        </is>
      </c>
      <c r="K2445" s="70" t="n">
        <v>1450220</v>
      </c>
      <c r="L2445" s="71" t="n">
        <v>72.90000000000001</v>
      </c>
      <c r="M2445" s="71" t="n">
        <v>105721038</v>
      </c>
      <c r="N2445" s="71" t="n">
        <v>1057210.38</v>
      </c>
      <c r="O2445" s="71" t="n">
        <v>104663827.62</v>
      </c>
      <c r="P2445" s="71" t="n">
        <v>26100505.86</v>
      </c>
      <c r="Q2445" s="71" t="n">
        <v>78563321.76000001</v>
      </c>
      <c r="R2445" t="inlineStr">
        <is>
          <t>Crude</t>
        </is>
      </c>
      <c r="S2445" t="inlineStr">
        <is>
          <t>Yes</t>
        </is>
      </c>
      <c r="T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SA102437</t>
        </is>
      </c>
      <c r="B2446" s="68" t="n">
        <v>46011</v>
      </c>
      <c r="C2446" s="69" t="n">
        <v>2025</v>
      </c>
      <c r="D2446" t="inlineStr">
        <is>
          <t>Dec</t>
        </is>
      </c>
      <c r="E2446" t="inlineStr">
        <is>
          <t>Middle East</t>
        </is>
      </c>
      <c r="F2446" t="inlineStr">
        <is>
          <t>UAE</t>
        </is>
      </c>
      <c r="G2446" t="inlineStr">
        <is>
          <t>Arab Light</t>
        </is>
      </c>
      <c r="H2446" t="inlineStr">
        <is>
          <t>Term contract</t>
        </is>
      </c>
      <c r="I2446" t="inlineStr">
        <is>
          <t>Refiner</t>
        </is>
      </c>
      <c r="J2446" t="inlineStr">
        <is>
          <t>Lucas Martin</t>
        </is>
      </c>
      <c r="K2446" s="70" t="n">
        <v>1239000</v>
      </c>
      <c r="L2446" s="71" t="n">
        <v>84.88</v>
      </c>
      <c r="M2446" s="71" t="n">
        <v>105166320</v>
      </c>
      <c r="N2446" s="71" t="n">
        <v>2103326.4</v>
      </c>
      <c r="O2446" s="71" t="n">
        <v>103062993.6</v>
      </c>
      <c r="P2446" s="71" t="n">
        <v>21854026.47</v>
      </c>
      <c r="Q2446" s="71" t="n">
        <v>81208967.13</v>
      </c>
      <c r="R2446" t="inlineStr">
        <is>
          <t>Crude</t>
        </is>
      </c>
      <c r="S2446" t="inlineStr">
        <is>
          <t>Yes</t>
        </is>
      </c>
      <c r="T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SA102438</t>
        </is>
      </c>
      <c r="B2447" s="68" t="n">
        <v>46011</v>
      </c>
      <c r="C2447" s="69" t="n">
        <v>2025</v>
      </c>
      <c r="D2447" t="inlineStr">
        <is>
          <t>Dec</t>
        </is>
      </c>
      <c r="E2447" t="inlineStr">
        <is>
          <t>Europe</t>
        </is>
      </c>
      <c r="F2447" t="inlineStr">
        <is>
          <t>France</t>
        </is>
      </c>
      <c r="G2447" t="inlineStr">
        <is>
          <t>Arab Heavy</t>
        </is>
      </c>
      <c r="H2447" t="inlineStr">
        <is>
          <t>Spot</t>
        </is>
      </c>
      <c r="I2447" t="inlineStr">
        <is>
          <t>National oil company</t>
        </is>
      </c>
      <c r="J2447" t="inlineStr">
        <is>
          <t>Hiroshi Tanaka</t>
        </is>
      </c>
      <c r="K2447" s="70" t="n">
        <v>1454940</v>
      </c>
      <c r="L2447" s="71" t="n">
        <v>82.73999999999999</v>
      </c>
      <c r="M2447" s="71" t="n">
        <v>120381735.6</v>
      </c>
      <c r="N2447" s="71" t="n">
        <v>2407634.71</v>
      </c>
      <c r="O2447" s="71" t="n">
        <v>117974100.89</v>
      </c>
      <c r="P2447" s="71" t="n">
        <v>26758304.04</v>
      </c>
      <c r="Q2447" s="71" t="n">
        <v>91215796.84999999</v>
      </c>
      <c r="R2447" t="inlineStr">
        <is>
          <t>Crude</t>
        </is>
      </c>
      <c r="S2447" t="inlineStr">
        <is>
          <t>Yes</t>
        </is>
      </c>
      <c r="T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SA102439</t>
        </is>
      </c>
      <c r="B2448" s="68" t="n">
        <v>46011</v>
      </c>
      <c r="C2448" s="69" t="n">
        <v>2025</v>
      </c>
      <c r="D2448" t="inlineStr">
        <is>
          <t>Dec</t>
        </is>
      </c>
      <c r="E2448" t="inlineStr">
        <is>
          <t>Europe</t>
        </is>
      </c>
      <c r="F2448" t="inlineStr">
        <is>
          <t>Netherlands</t>
        </is>
      </c>
      <c r="G2448" t="inlineStr">
        <is>
          <t>Jet fuel</t>
        </is>
      </c>
      <c r="H2448" t="inlineStr">
        <is>
          <t>Term contract</t>
        </is>
      </c>
      <c r="I2448" t="inlineStr">
        <is>
          <t>Trader</t>
        </is>
      </c>
      <c r="J2448" t="inlineStr">
        <is>
          <t>Omar Haddad</t>
        </is>
      </c>
      <c r="K2448" s="70" t="n">
        <v>127440</v>
      </c>
      <c r="L2448" s="71" t="n">
        <v>101.28</v>
      </c>
      <c r="M2448" s="71" t="n">
        <v>12907123.2</v>
      </c>
      <c r="N2448" s="71" t="n">
        <v>129071.23</v>
      </c>
      <c r="O2448" s="71" t="n">
        <v>12778051.97</v>
      </c>
      <c r="P2448" s="71" t="n">
        <v>9240555.74</v>
      </c>
      <c r="Q2448" s="71" t="n">
        <v>3537496.23</v>
      </c>
      <c r="R2448" t="inlineStr">
        <is>
          <t>Refined</t>
        </is>
      </c>
      <c r="S2448" t="inlineStr">
        <is>
          <t>Yes</t>
        </is>
      </c>
      <c r="T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SA102440</t>
        </is>
      </c>
      <c r="B2449" s="68" t="n">
        <v>46011</v>
      </c>
      <c r="C2449" s="69" t="n">
        <v>2025</v>
      </c>
      <c r="D2449" t="inlineStr">
        <is>
          <t>Dec</t>
        </is>
      </c>
      <c r="E2449" t="inlineStr">
        <is>
          <t>Asia</t>
        </is>
      </c>
      <c r="F2449" t="inlineStr">
        <is>
          <t>Japan</t>
        </is>
      </c>
      <c r="G2449" t="inlineStr">
        <is>
          <t>Arab Heavy</t>
        </is>
      </c>
      <c r="H2449" t="inlineStr">
        <is>
          <t>Term contract</t>
        </is>
      </c>
      <c r="I2449" t="inlineStr">
        <is>
          <t>Trader</t>
        </is>
      </c>
      <c r="J2449" t="inlineStr">
        <is>
          <t>Lucas Martin</t>
        </is>
      </c>
      <c r="K2449" s="70" t="n">
        <v>2271500</v>
      </c>
      <c r="L2449" s="71" t="n">
        <v>74.76000000000001</v>
      </c>
      <c r="M2449" s="71" t="n">
        <v>169817340</v>
      </c>
      <c r="N2449" s="71" t="n">
        <v>3396346.8</v>
      </c>
      <c r="O2449" s="71" t="n">
        <v>166420993.2</v>
      </c>
      <c r="P2449" s="71" t="n">
        <v>40507858.49</v>
      </c>
      <c r="Q2449" s="71" t="n">
        <v>125913134.71</v>
      </c>
      <c r="R2449" t="inlineStr">
        <is>
          <t>Crude</t>
        </is>
      </c>
      <c r="S2449" t="inlineStr">
        <is>
          <t>Yes</t>
        </is>
      </c>
      <c r="T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SA102441</t>
        </is>
      </c>
      <c r="B2450" s="68" t="n">
        <v>46011</v>
      </c>
      <c r="C2450" s="69" t="n">
        <v>2025</v>
      </c>
      <c r="D2450" t="inlineStr">
        <is>
          <t>Dec</t>
        </is>
      </c>
      <c r="E2450" t="inlineStr">
        <is>
          <t>Europe</t>
        </is>
      </c>
      <c r="F2450" t="inlineStr">
        <is>
          <t>Italy</t>
        </is>
      </c>
      <c r="G2450" t="inlineStr">
        <is>
          <t>Arab Light</t>
        </is>
      </c>
      <c r="H2450" t="inlineStr">
        <is>
          <t>Term contract</t>
        </is>
      </c>
      <c r="I2450" t="inlineStr">
        <is>
          <t>Trader</t>
        </is>
      </c>
      <c r="J2450" t="inlineStr">
        <is>
          <t>Noah Smith</t>
        </is>
      </c>
      <c r="K2450" s="70" t="n">
        <v>602980</v>
      </c>
      <c r="L2450" s="71" t="n">
        <v>82.14</v>
      </c>
      <c r="M2450" s="71" t="n">
        <v>49528777.2</v>
      </c>
      <c r="N2450" s="71" t="n">
        <v>495287.77</v>
      </c>
      <c r="O2450" s="71" t="n">
        <v>49033489.43</v>
      </c>
      <c r="P2450" s="71" t="n">
        <v>10473195.99</v>
      </c>
      <c r="Q2450" s="71" t="n">
        <v>38560293.44</v>
      </c>
      <c r="R2450" t="inlineStr">
        <is>
          <t>Crude</t>
        </is>
      </c>
      <c r="S2450" t="inlineStr">
        <is>
          <t>Yes</t>
        </is>
      </c>
      <c r="T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SA102442</t>
        </is>
      </c>
      <c r="B2451" s="68" t="n">
        <v>46011</v>
      </c>
      <c r="C2451" s="69" t="n">
        <v>2025</v>
      </c>
      <c r="D2451" t="inlineStr">
        <is>
          <t>Dec</t>
        </is>
      </c>
      <c r="E2451" t="inlineStr">
        <is>
          <t>Middle East</t>
        </is>
      </c>
      <c r="F2451" t="inlineStr">
        <is>
          <t>Bahrain</t>
        </is>
      </c>
      <c r="G2451" t="inlineStr">
        <is>
          <t>Arab Light</t>
        </is>
      </c>
      <c r="H2451" t="inlineStr">
        <is>
          <t>Term contract</t>
        </is>
      </c>
      <c r="I2451" t="inlineStr">
        <is>
          <t>Refiner</t>
        </is>
      </c>
      <c r="J2451" t="inlineStr">
        <is>
          <t>Sophie Müller</t>
        </is>
      </c>
      <c r="K2451" s="70" t="n">
        <v>941640</v>
      </c>
      <c r="L2451" s="71" t="n">
        <v>81.7</v>
      </c>
      <c r="M2451" s="71" t="n">
        <v>76931988</v>
      </c>
      <c r="N2451" s="71" t="n">
        <v>0</v>
      </c>
      <c r="O2451" s="71" t="n">
        <v>76931988</v>
      </c>
      <c r="P2451" s="71" t="n">
        <v>17533210.01</v>
      </c>
      <c r="Q2451" s="71" t="n">
        <v>59398777.99</v>
      </c>
      <c r="R2451" t="inlineStr">
        <is>
          <t>Crude</t>
        </is>
      </c>
      <c r="S2451" t="inlineStr">
        <is>
          <t>Yes</t>
        </is>
      </c>
      <c r="T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SA102443</t>
        </is>
      </c>
      <c r="B2452" s="68" t="n">
        <v>46011</v>
      </c>
      <c r="C2452" s="69" t="n">
        <v>2025</v>
      </c>
      <c r="D2452" t="inlineStr">
        <is>
          <t>Dec</t>
        </is>
      </c>
      <c r="E2452" t="inlineStr">
        <is>
          <t>Asia</t>
        </is>
      </c>
      <c r="F2452" t="inlineStr">
        <is>
          <t>Japan</t>
        </is>
      </c>
      <c r="G2452" t="inlineStr">
        <is>
          <t>Arab Heavy</t>
        </is>
      </c>
      <c r="H2452" t="inlineStr">
        <is>
          <t>Spot</t>
        </is>
      </c>
      <c r="I2452" t="inlineStr">
        <is>
          <t>Trader</t>
        </is>
      </c>
      <c r="J2452" t="inlineStr">
        <is>
          <t>Mei Lin</t>
        </is>
      </c>
      <c r="K2452" s="70" t="n">
        <v>1403020</v>
      </c>
      <c r="L2452" s="71" t="n">
        <v>76.64</v>
      </c>
      <c r="M2452" s="71" t="n">
        <v>107527452.8</v>
      </c>
      <c r="N2452" s="71" t="n">
        <v>2150549.06</v>
      </c>
      <c r="O2452" s="71" t="n">
        <v>105376903.74</v>
      </c>
      <c r="P2452" s="71" t="n">
        <v>24086201.34</v>
      </c>
      <c r="Q2452" s="71" t="n">
        <v>81290702.40000001</v>
      </c>
      <c r="R2452" t="inlineStr">
        <is>
          <t>Crude</t>
        </is>
      </c>
      <c r="S2452" t="inlineStr">
        <is>
          <t>Yes</t>
        </is>
      </c>
      <c r="T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SA102444</t>
        </is>
      </c>
      <c r="B2453" s="68" t="n">
        <v>46011</v>
      </c>
      <c r="C2453" s="69" t="n">
        <v>2025</v>
      </c>
      <c r="D2453" t="inlineStr">
        <is>
          <t>Dec</t>
        </is>
      </c>
      <c r="E2453" t="inlineStr">
        <is>
          <t>Asia</t>
        </is>
      </c>
      <c r="F2453" t="inlineStr">
        <is>
          <t>South Korea</t>
        </is>
      </c>
      <c r="G2453" t="inlineStr">
        <is>
          <t>Arab Light</t>
        </is>
      </c>
      <c r="H2453" t="inlineStr">
        <is>
          <t>Term contract</t>
        </is>
      </c>
      <c r="I2453" t="inlineStr">
        <is>
          <t>Refiner</t>
        </is>
      </c>
      <c r="J2453" t="inlineStr">
        <is>
          <t>Zoya Ahmed</t>
        </is>
      </c>
      <c r="K2453" s="70" t="n">
        <v>995920</v>
      </c>
      <c r="L2453" s="71" t="n">
        <v>82.09</v>
      </c>
      <c r="M2453" s="71" t="n">
        <v>81755072.8</v>
      </c>
      <c r="N2453" s="71" t="n">
        <v>0</v>
      </c>
      <c r="O2453" s="71" t="n">
        <v>81755072.8</v>
      </c>
      <c r="P2453" s="71" t="n">
        <v>17751330.5</v>
      </c>
      <c r="Q2453" s="71" t="n">
        <v>64003742.3</v>
      </c>
      <c r="R2453" t="inlineStr">
        <is>
          <t>Crude</t>
        </is>
      </c>
      <c r="S2453" t="inlineStr">
        <is>
          <t>Yes</t>
        </is>
      </c>
      <c r="T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SA102445</t>
        </is>
      </c>
      <c r="B2454" s="68" t="n">
        <v>46012</v>
      </c>
      <c r="C2454" s="69" t="n">
        <v>2025</v>
      </c>
      <c r="D2454" t="inlineStr">
        <is>
          <t>Dec</t>
        </is>
      </c>
      <c r="E2454" t="inlineStr">
        <is>
          <t>Asia</t>
        </is>
      </c>
      <c r="F2454" t="inlineStr">
        <is>
          <t>South Korea</t>
        </is>
      </c>
      <c r="G2454" t="inlineStr">
        <is>
          <t>Arab Medium</t>
        </is>
      </c>
      <c r="H2454" t="inlineStr">
        <is>
          <t>Spot</t>
        </is>
      </c>
      <c r="I2454" t="inlineStr">
        <is>
          <t>Trader</t>
        </is>
      </c>
      <c r="J2454" t="inlineStr">
        <is>
          <t>Sophie Müller</t>
        </is>
      </c>
      <c r="K2454" s="70" t="n">
        <v>1797140</v>
      </c>
      <c r="L2454" s="71" t="n">
        <v>82.27</v>
      </c>
      <c r="M2454" s="71" t="n">
        <v>147850707.8</v>
      </c>
      <c r="N2454" s="71" t="n">
        <v>0</v>
      </c>
      <c r="O2454" s="71" t="n">
        <v>147850707.8</v>
      </c>
      <c r="P2454" s="71" t="n">
        <v>32871891.79</v>
      </c>
      <c r="Q2454" s="71" t="n">
        <v>114978816.01</v>
      </c>
      <c r="R2454" t="inlineStr">
        <is>
          <t>Crude</t>
        </is>
      </c>
      <c r="S2454" t="inlineStr">
        <is>
          <t>Yes</t>
        </is>
      </c>
      <c r="T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SA102446</t>
        </is>
      </c>
      <c r="B2455" s="68" t="n">
        <v>46012</v>
      </c>
      <c r="C2455" s="69" t="n">
        <v>2025</v>
      </c>
      <c r="D2455" t="inlineStr">
        <is>
          <t>Dec</t>
        </is>
      </c>
      <c r="E2455" t="inlineStr">
        <is>
          <t>North America</t>
        </is>
      </c>
      <c r="F2455" t="inlineStr">
        <is>
          <t>USA</t>
        </is>
      </c>
      <c r="G2455" t="inlineStr">
        <is>
          <t>Diesel</t>
        </is>
      </c>
      <c r="H2455" t="inlineStr">
        <is>
          <t>Spot</t>
        </is>
      </c>
      <c r="I2455" t="inlineStr">
        <is>
          <t>Refiner</t>
        </is>
      </c>
      <c r="J2455" t="inlineStr">
        <is>
          <t>Hiroshi Tanaka</t>
        </is>
      </c>
      <c r="K2455" s="70" t="n">
        <v>258420</v>
      </c>
      <c r="L2455" s="71" t="n">
        <v>93.7</v>
      </c>
      <c r="M2455" s="71" t="n">
        <v>24213954</v>
      </c>
      <c r="N2455" s="71" t="n">
        <v>0</v>
      </c>
      <c r="O2455" s="71" t="n">
        <v>24213954</v>
      </c>
      <c r="P2455" s="71" t="n">
        <v>18323478.6</v>
      </c>
      <c r="Q2455" s="71" t="n">
        <v>5890475.4</v>
      </c>
      <c r="R2455" t="inlineStr">
        <is>
          <t>Refined</t>
        </is>
      </c>
      <c r="S2455" t="inlineStr">
        <is>
          <t>Yes</t>
        </is>
      </c>
      <c r="T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SA102447</t>
        </is>
      </c>
      <c r="B2456" s="68" t="n">
        <v>46012</v>
      </c>
      <c r="C2456" s="69" t="n">
        <v>2025</v>
      </c>
      <c r="D2456" t="inlineStr">
        <is>
          <t>Dec</t>
        </is>
      </c>
      <c r="E2456" t="inlineStr">
        <is>
          <t>Middle East</t>
        </is>
      </c>
      <c r="F2456" t="inlineStr">
        <is>
          <t>UAE</t>
        </is>
      </c>
      <c r="G2456" t="inlineStr">
        <is>
          <t>Arab Light</t>
        </is>
      </c>
      <c r="H2456" t="inlineStr">
        <is>
          <t>Term contract</t>
        </is>
      </c>
      <c r="I2456" t="inlineStr">
        <is>
          <t>Trader</t>
        </is>
      </c>
      <c r="J2456" t="inlineStr">
        <is>
          <t>Kofi Mensah</t>
        </is>
      </c>
      <c r="K2456" s="70" t="n">
        <v>703280</v>
      </c>
      <c r="L2456" s="71" t="n">
        <v>87.76000000000001</v>
      </c>
      <c r="M2456" s="71" t="n">
        <v>61719852.8</v>
      </c>
      <c r="N2456" s="71" t="n">
        <v>1234397.06</v>
      </c>
      <c r="O2456" s="71" t="n">
        <v>60485455.74</v>
      </c>
      <c r="P2456" s="71" t="n">
        <v>13091362.81</v>
      </c>
      <c r="Q2456" s="71" t="n">
        <v>47394092.93</v>
      </c>
      <c r="R2456" t="inlineStr">
        <is>
          <t>Crude</t>
        </is>
      </c>
      <c r="S2456" t="inlineStr">
        <is>
          <t>Yes</t>
        </is>
      </c>
      <c r="T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SA102448</t>
        </is>
      </c>
      <c r="B2457" s="68" t="n">
        <v>46012</v>
      </c>
      <c r="C2457" s="69" t="n">
        <v>2025</v>
      </c>
      <c r="D2457" t="inlineStr">
        <is>
          <t>Dec</t>
        </is>
      </c>
      <c r="E2457" t="inlineStr">
        <is>
          <t>Asia</t>
        </is>
      </c>
      <c r="F2457" t="inlineStr">
        <is>
          <t>South Korea</t>
        </is>
      </c>
      <c r="G2457" t="inlineStr">
        <is>
          <t>Jet fuel</t>
        </is>
      </c>
      <c r="H2457" t="inlineStr">
        <is>
          <t>Term contract</t>
        </is>
      </c>
      <c r="I2457" t="inlineStr">
        <is>
          <t>Refiner</t>
        </is>
      </c>
      <c r="J2457" t="inlineStr">
        <is>
          <t>Zoya Ahmed</t>
        </is>
      </c>
      <c r="K2457" s="70" t="n">
        <v>700920</v>
      </c>
      <c r="L2457" s="71" t="n">
        <v>97.20999999999999</v>
      </c>
      <c r="M2457" s="71" t="n">
        <v>68136433.2</v>
      </c>
      <c r="N2457" s="71" t="n">
        <v>0</v>
      </c>
      <c r="O2457" s="71" t="n">
        <v>68136433.2</v>
      </c>
      <c r="P2457" s="71" t="n">
        <v>50539186.13</v>
      </c>
      <c r="Q2457" s="71" t="n">
        <v>17597247.07</v>
      </c>
      <c r="R2457" t="inlineStr">
        <is>
          <t>Refined</t>
        </is>
      </c>
      <c r="S2457" t="inlineStr">
        <is>
          <t>Yes</t>
        </is>
      </c>
      <c r="T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SA102449</t>
        </is>
      </c>
      <c r="B2458" s="68" t="n">
        <v>46013</v>
      </c>
      <c r="C2458" s="69" t="n">
        <v>2025</v>
      </c>
      <c r="D2458" t="inlineStr">
        <is>
          <t>Dec</t>
        </is>
      </c>
      <c r="E2458" t="inlineStr">
        <is>
          <t>Asia</t>
        </is>
      </c>
      <c r="F2458" t="inlineStr">
        <is>
          <t>Japan</t>
        </is>
      </c>
      <c r="G2458" t="inlineStr">
        <is>
          <t>Arab Medium</t>
        </is>
      </c>
      <c r="H2458" t="inlineStr">
        <is>
          <t>Term contract</t>
        </is>
      </c>
      <c r="I2458" t="inlineStr">
        <is>
          <t>National oil company</t>
        </is>
      </c>
      <c r="J2458" t="inlineStr">
        <is>
          <t>Ruhi Shaikh</t>
        </is>
      </c>
      <c r="K2458" s="70" t="n">
        <v>1641380</v>
      </c>
      <c r="L2458" s="71" t="n">
        <v>80.42</v>
      </c>
      <c r="M2458" s="71" t="n">
        <v>131999779.6</v>
      </c>
      <c r="N2458" s="71" t="n">
        <v>2639995.59</v>
      </c>
      <c r="O2458" s="71" t="n">
        <v>129359784.01</v>
      </c>
      <c r="P2458" s="71" t="n">
        <v>28482561.07</v>
      </c>
      <c r="Q2458" s="71" t="n">
        <v>100877222.94</v>
      </c>
      <c r="R2458" t="inlineStr">
        <is>
          <t>Crude</t>
        </is>
      </c>
      <c r="S2458" t="inlineStr">
        <is>
          <t>Yes</t>
        </is>
      </c>
      <c r="T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SA102450</t>
        </is>
      </c>
      <c r="B2459" s="68" t="n">
        <v>46013</v>
      </c>
      <c r="C2459" s="69" t="n">
        <v>2025</v>
      </c>
      <c r="D2459" t="inlineStr">
        <is>
          <t>Dec</t>
        </is>
      </c>
      <c r="E2459" t="inlineStr">
        <is>
          <t>Middle East</t>
        </is>
      </c>
      <c r="F2459" t="inlineStr">
        <is>
          <t>Bahrain</t>
        </is>
      </c>
      <c r="G2459" t="inlineStr">
        <is>
          <t>Arab Light</t>
        </is>
      </c>
      <c r="H2459" t="inlineStr">
        <is>
          <t>Term contract</t>
        </is>
      </c>
      <c r="I2459" t="inlineStr">
        <is>
          <t>National oil company</t>
        </is>
      </c>
      <c r="J2459" t="inlineStr">
        <is>
          <t>Zoya Ahmed</t>
        </is>
      </c>
      <c r="K2459" s="70" t="n">
        <v>1858500</v>
      </c>
      <c r="L2459" s="71" t="n">
        <v>84.95999999999999</v>
      </c>
      <c r="M2459" s="71" t="n">
        <v>157898160</v>
      </c>
      <c r="N2459" s="71" t="n">
        <v>0</v>
      </c>
      <c r="O2459" s="71" t="n">
        <v>157898160</v>
      </c>
      <c r="P2459" s="71" t="n">
        <v>34822607.44</v>
      </c>
      <c r="Q2459" s="71" t="n">
        <v>123075552.56</v>
      </c>
      <c r="R2459" t="inlineStr">
        <is>
          <t>Crude</t>
        </is>
      </c>
      <c r="S2459" t="inlineStr">
        <is>
          <t>Yes</t>
        </is>
      </c>
      <c r="T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SA102451</t>
        </is>
      </c>
      <c r="B2460" s="68" t="n">
        <v>46013</v>
      </c>
      <c r="C2460" s="69" t="n">
        <v>2025</v>
      </c>
      <c r="D2460" t="inlineStr">
        <is>
          <t>Dec</t>
        </is>
      </c>
      <c r="E2460" t="inlineStr">
        <is>
          <t>Europe</t>
        </is>
      </c>
      <c r="F2460" t="inlineStr">
        <is>
          <t>Italy</t>
        </is>
      </c>
      <c r="G2460" t="inlineStr">
        <is>
          <t>Arab Extra Light</t>
        </is>
      </c>
      <c r="H2460" t="inlineStr">
        <is>
          <t>Term contract</t>
        </is>
      </c>
      <c r="I2460" t="inlineStr">
        <is>
          <t>Refiner</t>
        </is>
      </c>
      <c r="J2460" t="inlineStr">
        <is>
          <t>Mei Lin</t>
        </is>
      </c>
      <c r="K2460" s="70" t="n">
        <v>1293280</v>
      </c>
      <c r="L2460" s="71" t="n">
        <v>76.48</v>
      </c>
      <c r="M2460" s="71" t="n">
        <v>98910054.40000001</v>
      </c>
      <c r="N2460" s="71" t="n">
        <v>0</v>
      </c>
      <c r="O2460" s="71" t="n">
        <v>98910054.40000001</v>
      </c>
      <c r="P2460" s="71" t="n">
        <v>23189364.69</v>
      </c>
      <c r="Q2460" s="71" t="n">
        <v>75720689.70999999</v>
      </c>
      <c r="R2460" t="inlineStr">
        <is>
          <t>Crude</t>
        </is>
      </c>
      <c r="S2460" t="inlineStr">
        <is>
          <t>Yes</t>
        </is>
      </c>
      <c r="T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SA102452</t>
        </is>
      </c>
      <c r="B2461" s="68" t="n">
        <v>46013</v>
      </c>
      <c r="C2461" s="69" t="n">
        <v>2025</v>
      </c>
      <c r="D2461" t="inlineStr">
        <is>
          <t>Dec</t>
        </is>
      </c>
      <c r="E2461" t="inlineStr">
        <is>
          <t>Europe</t>
        </is>
      </c>
      <c r="F2461" t="inlineStr">
        <is>
          <t>Netherlands</t>
        </is>
      </c>
      <c r="G2461" t="inlineStr">
        <is>
          <t>Arab Light</t>
        </is>
      </c>
      <c r="H2461" t="inlineStr">
        <is>
          <t>Term contract</t>
        </is>
      </c>
      <c r="I2461" t="inlineStr">
        <is>
          <t>National oil company</t>
        </is>
      </c>
      <c r="J2461" t="inlineStr">
        <is>
          <t>Kofi Mensah</t>
        </is>
      </c>
      <c r="K2461" s="70" t="n">
        <v>1280300</v>
      </c>
      <c r="L2461" s="71" t="n">
        <v>77.29000000000001</v>
      </c>
      <c r="M2461" s="71" t="n">
        <v>98954387</v>
      </c>
      <c r="N2461" s="71" t="n">
        <v>989543.87</v>
      </c>
      <c r="O2461" s="71" t="n">
        <v>97964843.13</v>
      </c>
      <c r="P2461" s="71" t="n">
        <v>23790941.3</v>
      </c>
      <c r="Q2461" s="71" t="n">
        <v>74173901.83</v>
      </c>
      <c r="R2461" t="inlineStr">
        <is>
          <t>Crude</t>
        </is>
      </c>
      <c r="S2461" t="inlineStr">
        <is>
          <t>Yes</t>
        </is>
      </c>
      <c r="T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SA102453</t>
        </is>
      </c>
      <c r="B2462" s="68" t="n">
        <v>46013</v>
      </c>
      <c r="C2462" s="69" t="n">
        <v>2025</v>
      </c>
      <c r="D2462" t="inlineStr">
        <is>
          <t>Dec</t>
        </is>
      </c>
      <c r="E2462" t="inlineStr">
        <is>
          <t>Asia</t>
        </is>
      </c>
      <c r="F2462" t="inlineStr">
        <is>
          <t>South Korea</t>
        </is>
      </c>
      <c r="G2462" t="inlineStr">
        <is>
          <t>Arab Light</t>
        </is>
      </c>
      <c r="H2462" t="inlineStr">
        <is>
          <t>Term contract</t>
        </is>
      </c>
      <c r="I2462" t="inlineStr">
        <is>
          <t>National oil company</t>
        </is>
      </c>
      <c r="J2462" t="inlineStr">
        <is>
          <t>Kofi Mensah</t>
        </is>
      </c>
      <c r="K2462" s="70" t="n">
        <v>797680</v>
      </c>
      <c r="L2462" s="71" t="n">
        <v>74.91</v>
      </c>
      <c r="M2462" s="71" t="n">
        <v>59754208.8</v>
      </c>
      <c r="N2462" s="71" t="n">
        <v>1195084.18</v>
      </c>
      <c r="O2462" s="71" t="n">
        <v>58559124.62</v>
      </c>
      <c r="P2462" s="71" t="n">
        <v>14319843.38</v>
      </c>
      <c r="Q2462" s="71" t="n">
        <v>44239281.24</v>
      </c>
      <c r="R2462" t="inlineStr">
        <is>
          <t>Crude</t>
        </is>
      </c>
      <c r="S2462" t="inlineStr">
        <is>
          <t>Yes</t>
        </is>
      </c>
      <c r="T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SA102454</t>
        </is>
      </c>
      <c r="B2463" s="68" t="n">
        <v>46014</v>
      </c>
      <c r="C2463" s="69" t="n">
        <v>2025</v>
      </c>
      <c r="D2463" t="inlineStr">
        <is>
          <t>Dec</t>
        </is>
      </c>
      <c r="E2463" t="inlineStr">
        <is>
          <t>Middle East</t>
        </is>
      </c>
      <c r="F2463" t="inlineStr">
        <is>
          <t>Saudi Arabia</t>
        </is>
      </c>
      <c r="G2463" t="inlineStr">
        <is>
          <t>Arab Extra Light</t>
        </is>
      </c>
      <c r="H2463" t="inlineStr">
        <is>
          <t>Domestic</t>
        </is>
      </c>
      <c r="I2463" t="inlineStr">
        <is>
          <t>National oil company</t>
        </is>
      </c>
      <c r="J2463" t="inlineStr">
        <is>
          <t>Ana Costa</t>
        </is>
      </c>
      <c r="K2463" s="70" t="n">
        <v>1863220</v>
      </c>
      <c r="L2463" s="71" t="n">
        <v>80.06</v>
      </c>
      <c r="M2463" s="71" t="n">
        <v>149169393.2</v>
      </c>
      <c r="N2463" s="71" t="n">
        <v>0</v>
      </c>
      <c r="O2463" s="71" t="n">
        <v>149169393.2</v>
      </c>
      <c r="P2463" s="71" t="n">
        <v>35008507.49</v>
      </c>
      <c r="Q2463" s="71" t="n">
        <v>114160885.71</v>
      </c>
      <c r="R2463" t="inlineStr">
        <is>
          <t>Crude</t>
        </is>
      </c>
      <c r="S2463" t="inlineStr">
        <is>
          <t>No</t>
        </is>
      </c>
      <c r="T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SA102455</t>
        </is>
      </c>
      <c r="B2464" s="68" t="n">
        <v>46014</v>
      </c>
      <c r="C2464" s="69" t="n">
        <v>2025</v>
      </c>
      <c r="D2464" t="inlineStr">
        <is>
          <t>Dec</t>
        </is>
      </c>
      <c r="E2464" t="inlineStr">
        <is>
          <t>Asia</t>
        </is>
      </c>
      <c r="F2464" t="inlineStr">
        <is>
          <t>China</t>
        </is>
      </c>
      <c r="G2464" t="inlineStr">
        <is>
          <t>Arab Light</t>
        </is>
      </c>
      <c r="H2464" t="inlineStr">
        <is>
          <t>Term contract</t>
        </is>
      </c>
      <c r="I2464" t="inlineStr">
        <is>
          <t>National oil company</t>
        </is>
      </c>
      <c r="J2464" t="inlineStr">
        <is>
          <t>Carlos Silva</t>
        </is>
      </c>
      <c r="K2464" s="70" t="n">
        <v>1243720</v>
      </c>
      <c r="L2464" s="71" t="n">
        <v>82.28</v>
      </c>
      <c r="M2464" s="71" t="n">
        <v>102333281.6</v>
      </c>
      <c r="N2464" s="71" t="n">
        <v>1023332.82</v>
      </c>
      <c r="O2464" s="71" t="n">
        <v>101309948.78</v>
      </c>
      <c r="P2464" s="71" t="n">
        <v>21853396.74</v>
      </c>
      <c r="Q2464" s="71" t="n">
        <v>79456552.04000001</v>
      </c>
      <c r="R2464" t="inlineStr">
        <is>
          <t>Crude</t>
        </is>
      </c>
      <c r="S2464" t="inlineStr">
        <is>
          <t>Yes</t>
        </is>
      </c>
      <c r="T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SA102456</t>
        </is>
      </c>
      <c r="B2465" s="68" t="n">
        <v>46014</v>
      </c>
      <c r="C2465" s="69" t="n">
        <v>2025</v>
      </c>
      <c r="D2465" t="inlineStr">
        <is>
          <t>Dec</t>
        </is>
      </c>
      <c r="E2465" t="inlineStr">
        <is>
          <t>Middle East</t>
        </is>
      </c>
      <c r="F2465" t="inlineStr">
        <is>
          <t>Bahrain</t>
        </is>
      </c>
      <c r="G2465" t="inlineStr">
        <is>
          <t>Arab Heavy</t>
        </is>
      </c>
      <c r="H2465" t="inlineStr">
        <is>
          <t>Term contract</t>
        </is>
      </c>
      <c r="I2465" t="inlineStr">
        <is>
          <t>National oil company</t>
        </is>
      </c>
      <c r="J2465" t="inlineStr">
        <is>
          <t>Wei Chen</t>
        </is>
      </c>
      <c r="K2465" s="70" t="n">
        <v>1646100</v>
      </c>
      <c r="L2465" s="71" t="n">
        <v>82.29000000000001</v>
      </c>
      <c r="M2465" s="71" t="n">
        <v>135457569</v>
      </c>
      <c r="N2465" s="71" t="n">
        <v>0</v>
      </c>
      <c r="O2465" s="71" t="n">
        <v>135457569</v>
      </c>
      <c r="P2465" s="71" t="n">
        <v>30193623.06</v>
      </c>
      <c r="Q2465" s="71" t="n">
        <v>105263945.94</v>
      </c>
      <c r="R2465" t="inlineStr">
        <is>
          <t>Crude</t>
        </is>
      </c>
      <c r="S2465" t="inlineStr">
        <is>
          <t>Yes</t>
        </is>
      </c>
      <c r="T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SA102457</t>
        </is>
      </c>
      <c r="B2466" s="68" t="n">
        <v>46014</v>
      </c>
      <c r="C2466" s="69" t="n">
        <v>2025</v>
      </c>
      <c r="D2466" t="inlineStr">
        <is>
          <t>Dec</t>
        </is>
      </c>
      <c r="E2466" t="inlineStr">
        <is>
          <t>Asia</t>
        </is>
      </c>
      <c r="F2466" t="inlineStr">
        <is>
          <t>China</t>
        </is>
      </c>
      <c r="G2466" t="inlineStr">
        <is>
          <t>Arab Heavy</t>
        </is>
      </c>
      <c r="H2466" t="inlineStr">
        <is>
          <t>Term contract</t>
        </is>
      </c>
      <c r="I2466" t="inlineStr">
        <is>
          <t>National oil company</t>
        </is>
      </c>
      <c r="J2466" t="inlineStr">
        <is>
          <t>Amir Khan</t>
        </is>
      </c>
      <c r="K2466" s="70" t="n">
        <v>1030140</v>
      </c>
      <c r="L2466" s="71" t="n">
        <v>77.22</v>
      </c>
      <c r="M2466" s="71" t="n">
        <v>79547410.8</v>
      </c>
      <c r="N2466" s="71" t="n">
        <v>795474.11</v>
      </c>
      <c r="O2466" s="71" t="n">
        <v>78751936.69</v>
      </c>
      <c r="P2466" s="71" t="n">
        <v>18007721.77</v>
      </c>
      <c r="Q2466" s="71" t="n">
        <v>60744214.92</v>
      </c>
      <c r="R2466" t="inlineStr">
        <is>
          <t>Crude</t>
        </is>
      </c>
      <c r="S2466" t="inlineStr">
        <is>
          <t>Yes</t>
        </is>
      </c>
      <c r="T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SA102458</t>
        </is>
      </c>
      <c r="B2467" s="68" t="n">
        <v>46014</v>
      </c>
      <c r="C2467" s="69" t="n">
        <v>2025</v>
      </c>
      <c r="D2467" t="inlineStr">
        <is>
          <t>Dec</t>
        </is>
      </c>
      <c r="E2467" t="inlineStr">
        <is>
          <t>Asia</t>
        </is>
      </c>
      <c r="F2467" t="inlineStr">
        <is>
          <t>China</t>
        </is>
      </c>
      <c r="G2467" t="inlineStr">
        <is>
          <t>Arab Medium</t>
        </is>
      </c>
      <c r="H2467" t="inlineStr">
        <is>
          <t>Spot</t>
        </is>
      </c>
      <c r="I2467" t="inlineStr">
        <is>
          <t>Refiner</t>
        </is>
      </c>
      <c r="J2467" t="inlineStr">
        <is>
          <t>Olivia Brown</t>
        </is>
      </c>
      <c r="K2467" s="70" t="n">
        <v>2323420</v>
      </c>
      <c r="L2467" s="71" t="n">
        <v>85.5</v>
      </c>
      <c r="M2467" s="71" t="n">
        <v>198652410</v>
      </c>
      <c r="N2467" s="71" t="n">
        <v>0</v>
      </c>
      <c r="O2467" s="71" t="n">
        <v>198652410</v>
      </c>
      <c r="P2467" s="71" t="n">
        <v>39390373.49</v>
      </c>
      <c r="Q2467" s="71" t="n">
        <v>159262036.51</v>
      </c>
      <c r="R2467" t="inlineStr">
        <is>
          <t>Crude</t>
        </is>
      </c>
      <c r="S2467" t="inlineStr">
        <is>
          <t>Yes</t>
        </is>
      </c>
      <c r="T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SA102459</t>
        </is>
      </c>
      <c r="B2468" s="68" t="n">
        <v>46014</v>
      </c>
      <c r="C2468" s="69" t="n">
        <v>2025</v>
      </c>
      <c r="D2468" t="inlineStr">
        <is>
          <t>Dec</t>
        </is>
      </c>
      <c r="E2468" t="inlineStr">
        <is>
          <t>Middle East</t>
        </is>
      </c>
      <c r="F2468" t="inlineStr">
        <is>
          <t>Saudi Arabia</t>
        </is>
      </c>
      <c r="G2468" t="inlineStr">
        <is>
          <t>Arab Extra Light</t>
        </is>
      </c>
      <c r="H2468" t="inlineStr">
        <is>
          <t>Domestic</t>
        </is>
      </c>
      <c r="I2468" t="inlineStr">
        <is>
          <t>Refiner</t>
        </is>
      </c>
      <c r="J2468" t="inlineStr">
        <is>
          <t>Olivia Brown</t>
        </is>
      </c>
      <c r="K2468" s="70" t="n">
        <v>2253800</v>
      </c>
      <c r="L2468" s="71" t="n">
        <v>80.55</v>
      </c>
      <c r="M2468" s="71" t="n">
        <v>181543590</v>
      </c>
      <c r="N2468" s="71" t="n">
        <v>0</v>
      </c>
      <c r="O2468" s="71" t="n">
        <v>181543590</v>
      </c>
      <c r="P2468" s="71" t="n">
        <v>40234263.5</v>
      </c>
      <c r="Q2468" s="71" t="n">
        <v>141309326.5</v>
      </c>
      <c r="R2468" t="inlineStr">
        <is>
          <t>Crude</t>
        </is>
      </c>
      <c r="S2468" t="inlineStr">
        <is>
          <t>No</t>
        </is>
      </c>
      <c r="T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SA102460</t>
        </is>
      </c>
      <c r="B2469" s="68" t="n">
        <v>46014</v>
      </c>
      <c r="C2469" s="69" t="n">
        <v>2025</v>
      </c>
      <c r="D2469" t="inlineStr">
        <is>
          <t>Dec</t>
        </is>
      </c>
      <c r="E2469" t="inlineStr">
        <is>
          <t>Asia</t>
        </is>
      </c>
      <c r="F2469" t="inlineStr">
        <is>
          <t>China</t>
        </is>
      </c>
      <c r="G2469" t="inlineStr">
        <is>
          <t>Arab Light</t>
        </is>
      </c>
      <c r="H2469" t="inlineStr">
        <is>
          <t>Term contract</t>
        </is>
      </c>
      <c r="I2469" t="inlineStr">
        <is>
          <t>National oil company</t>
        </is>
      </c>
      <c r="J2469" t="inlineStr">
        <is>
          <t>Ruhi Shaikh</t>
        </is>
      </c>
      <c r="K2469" s="70" t="n">
        <v>2191260</v>
      </c>
      <c r="L2469" s="71" t="n">
        <v>77.09999999999999</v>
      </c>
      <c r="M2469" s="71" t="n">
        <v>168946146</v>
      </c>
      <c r="N2469" s="71" t="n">
        <v>1689461.46</v>
      </c>
      <c r="O2469" s="71" t="n">
        <v>167256684.54</v>
      </c>
      <c r="P2469" s="71" t="n">
        <v>39678128.38</v>
      </c>
      <c r="Q2469" s="71" t="n">
        <v>127578556.16</v>
      </c>
      <c r="R2469" t="inlineStr">
        <is>
          <t>Crude</t>
        </is>
      </c>
      <c r="S2469" t="inlineStr">
        <is>
          <t>Yes</t>
        </is>
      </c>
      <c r="T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SA102461</t>
        </is>
      </c>
      <c r="B2470" s="68" t="n">
        <v>46015</v>
      </c>
      <c r="C2470" s="69" t="n">
        <v>2025</v>
      </c>
      <c r="D2470" t="inlineStr">
        <is>
          <t>Dec</t>
        </is>
      </c>
      <c r="E2470" t="inlineStr">
        <is>
          <t>Asia</t>
        </is>
      </c>
      <c r="F2470" t="inlineStr">
        <is>
          <t>China</t>
        </is>
      </c>
      <c r="G2470" t="inlineStr">
        <is>
          <t>Gasoline</t>
        </is>
      </c>
      <c r="H2470" t="inlineStr">
        <is>
          <t>Term contract</t>
        </is>
      </c>
      <c r="I2470" t="inlineStr">
        <is>
          <t>Trader</t>
        </is>
      </c>
      <c r="J2470" t="inlineStr">
        <is>
          <t>Ana Costa</t>
        </is>
      </c>
      <c r="K2470" s="70" t="n">
        <v>323320</v>
      </c>
      <c r="L2470" s="71" t="n">
        <v>104.37</v>
      </c>
      <c r="M2470" s="71" t="n">
        <v>33744908.4</v>
      </c>
      <c r="N2470" s="71" t="n">
        <v>674898.17</v>
      </c>
      <c r="O2470" s="71" t="n">
        <v>33070010.23</v>
      </c>
      <c r="P2470" s="71" t="n">
        <v>21957106.14</v>
      </c>
      <c r="Q2470" s="71" t="n">
        <v>11112904.09</v>
      </c>
      <c r="R2470" t="inlineStr">
        <is>
          <t>Refined</t>
        </is>
      </c>
      <c r="S2470" t="inlineStr">
        <is>
          <t>Yes</t>
        </is>
      </c>
      <c r="T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SA102462</t>
        </is>
      </c>
      <c r="B2471" s="68" t="n">
        <v>46015</v>
      </c>
      <c r="C2471" s="69" t="n">
        <v>2025</v>
      </c>
      <c r="D2471" t="inlineStr">
        <is>
          <t>Dec</t>
        </is>
      </c>
      <c r="E2471" t="inlineStr">
        <is>
          <t>Asia</t>
        </is>
      </c>
      <c r="F2471" t="inlineStr">
        <is>
          <t>India</t>
        </is>
      </c>
      <c r="G2471" t="inlineStr">
        <is>
          <t>Diesel</t>
        </is>
      </c>
      <c r="H2471" t="inlineStr">
        <is>
          <t>Term contract</t>
        </is>
      </c>
      <c r="I2471" t="inlineStr">
        <is>
          <t>National oil company</t>
        </is>
      </c>
      <c r="J2471" t="inlineStr">
        <is>
          <t>Hiroshi Tanaka</t>
        </is>
      </c>
      <c r="K2471" s="70" t="n">
        <v>592360</v>
      </c>
      <c r="L2471" s="71" t="n">
        <v>92.34999999999999</v>
      </c>
      <c r="M2471" s="71" t="n">
        <v>54704446</v>
      </c>
      <c r="N2471" s="71" t="n">
        <v>547044.46</v>
      </c>
      <c r="O2471" s="71" t="n">
        <v>54157401.54</v>
      </c>
      <c r="P2471" s="71" t="n">
        <v>42129146.36</v>
      </c>
      <c r="Q2471" s="71" t="n">
        <v>12028255.18</v>
      </c>
      <c r="R2471" t="inlineStr">
        <is>
          <t>Refined</t>
        </is>
      </c>
      <c r="S2471" t="inlineStr">
        <is>
          <t>Yes</t>
        </is>
      </c>
      <c r="T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SA102463</t>
        </is>
      </c>
      <c r="B2472" s="68" t="n">
        <v>46015</v>
      </c>
      <c r="C2472" s="69" t="n">
        <v>2025</v>
      </c>
      <c r="D2472" t="inlineStr">
        <is>
          <t>Dec</t>
        </is>
      </c>
      <c r="E2472" t="inlineStr">
        <is>
          <t>Asia</t>
        </is>
      </c>
      <c r="F2472" t="inlineStr">
        <is>
          <t>China</t>
        </is>
      </c>
      <c r="G2472" t="inlineStr">
        <is>
          <t>Arab Light</t>
        </is>
      </c>
      <c r="H2472" t="inlineStr">
        <is>
          <t>Term contract</t>
        </is>
      </c>
      <c r="I2472" t="inlineStr">
        <is>
          <t>National oil company</t>
        </is>
      </c>
      <c r="J2472" t="inlineStr">
        <is>
          <t>Zoya Ahmed</t>
        </is>
      </c>
      <c r="K2472" s="70" t="n">
        <v>809480</v>
      </c>
      <c r="L2472" s="71" t="n">
        <v>81.63</v>
      </c>
      <c r="M2472" s="71" t="n">
        <v>66077852.4</v>
      </c>
      <c r="N2472" s="71" t="n">
        <v>0</v>
      </c>
      <c r="O2472" s="71" t="n">
        <v>66077852.4</v>
      </c>
      <c r="P2472" s="71" t="n">
        <v>14710124.82</v>
      </c>
      <c r="Q2472" s="71" t="n">
        <v>51367727.58</v>
      </c>
      <c r="R2472" t="inlineStr">
        <is>
          <t>Crude</t>
        </is>
      </c>
      <c r="S2472" t="inlineStr">
        <is>
          <t>Yes</t>
        </is>
      </c>
      <c r="T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SA102464</t>
        </is>
      </c>
      <c r="B2473" s="68" t="n">
        <v>46015</v>
      </c>
      <c r="C2473" s="69" t="n">
        <v>2025</v>
      </c>
      <c r="D2473" t="inlineStr">
        <is>
          <t>Dec</t>
        </is>
      </c>
      <c r="E2473" t="inlineStr">
        <is>
          <t>Asia</t>
        </is>
      </c>
      <c r="F2473" t="inlineStr">
        <is>
          <t>Japan</t>
        </is>
      </c>
      <c r="G2473" t="inlineStr">
        <is>
          <t>Arab Heavy</t>
        </is>
      </c>
      <c r="H2473" t="inlineStr">
        <is>
          <t>Spot</t>
        </is>
      </c>
      <c r="I2473" t="inlineStr">
        <is>
          <t>National oil company</t>
        </is>
      </c>
      <c r="J2473" t="inlineStr">
        <is>
          <t>Yuki Sato</t>
        </is>
      </c>
      <c r="K2473" s="70" t="n">
        <v>1883280</v>
      </c>
      <c r="L2473" s="71" t="n">
        <v>78.15000000000001</v>
      </c>
      <c r="M2473" s="71" t="n">
        <v>147178332</v>
      </c>
      <c r="N2473" s="71" t="n">
        <v>0</v>
      </c>
      <c r="O2473" s="71" t="n">
        <v>147178332</v>
      </c>
      <c r="P2473" s="71" t="n">
        <v>33180124.48</v>
      </c>
      <c r="Q2473" s="71" t="n">
        <v>113998207.52</v>
      </c>
      <c r="R2473" t="inlineStr">
        <is>
          <t>Crude</t>
        </is>
      </c>
      <c r="S2473" t="inlineStr">
        <is>
          <t>Yes</t>
        </is>
      </c>
      <c r="T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SA102465</t>
        </is>
      </c>
      <c r="B2474" s="68" t="n">
        <v>46015</v>
      </c>
      <c r="C2474" s="69" t="n">
        <v>2025</v>
      </c>
      <c r="D2474" t="inlineStr">
        <is>
          <t>Dec</t>
        </is>
      </c>
      <c r="E2474" t="inlineStr">
        <is>
          <t>Middle East</t>
        </is>
      </c>
      <c r="F2474" t="inlineStr">
        <is>
          <t>Bahrain</t>
        </is>
      </c>
      <c r="G2474" t="inlineStr">
        <is>
          <t>Arab Medium</t>
        </is>
      </c>
      <c r="H2474" t="inlineStr">
        <is>
          <t>Term contract</t>
        </is>
      </c>
      <c r="I2474" t="inlineStr">
        <is>
          <t>National oil company</t>
        </is>
      </c>
      <c r="J2474" t="inlineStr">
        <is>
          <t>Ana Costa</t>
        </is>
      </c>
      <c r="K2474" s="70" t="n">
        <v>965240</v>
      </c>
      <c r="L2474" s="71" t="n">
        <v>80.34</v>
      </c>
      <c r="M2474" s="71" t="n">
        <v>77547381.59999999</v>
      </c>
      <c r="N2474" s="71" t="n">
        <v>0</v>
      </c>
      <c r="O2474" s="71" t="n">
        <v>77547381.59999999</v>
      </c>
      <c r="P2474" s="71" t="n">
        <v>17639874.14</v>
      </c>
      <c r="Q2474" s="71" t="n">
        <v>59907507.46</v>
      </c>
      <c r="R2474" t="inlineStr">
        <is>
          <t>Crude</t>
        </is>
      </c>
      <c r="S2474" t="inlineStr">
        <is>
          <t>Yes</t>
        </is>
      </c>
      <c r="T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SA102466</t>
        </is>
      </c>
      <c r="B2475" s="68" t="n">
        <v>46015</v>
      </c>
      <c r="C2475" s="69" t="n">
        <v>2025</v>
      </c>
      <c r="D2475" t="inlineStr">
        <is>
          <t>Dec</t>
        </is>
      </c>
      <c r="E2475" t="inlineStr">
        <is>
          <t>North America</t>
        </is>
      </c>
      <c r="F2475" t="inlineStr">
        <is>
          <t>USA</t>
        </is>
      </c>
      <c r="G2475" t="inlineStr">
        <is>
          <t>Arab Light</t>
        </is>
      </c>
      <c r="H2475" t="inlineStr">
        <is>
          <t>Term contract</t>
        </is>
      </c>
      <c r="I2475" t="inlineStr">
        <is>
          <t>Trader</t>
        </is>
      </c>
      <c r="J2475" t="inlineStr">
        <is>
          <t>Kofi Mensah</t>
        </is>
      </c>
      <c r="K2475" s="70" t="n">
        <v>1813660</v>
      </c>
      <c r="L2475" s="71" t="n">
        <v>81.87</v>
      </c>
      <c r="M2475" s="71" t="n">
        <v>148484344.2</v>
      </c>
      <c r="N2475" s="71" t="n">
        <v>0</v>
      </c>
      <c r="O2475" s="71" t="n">
        <v>148484344.2</v>
      </c>
      <c r="P2475" s="71" t="n">
        <v>33389074.81</v>
      </c>
      <c r="Q2475" s="71" t="n">
        <v>115095269.39</v>
      </c>
      <c r="R2475" t="inlineStr">
        <is>
          <t>Crude</t>
        </is>
      </c>
      <c r="S2475" t="inlineStr">
        <is>
          <t>Yes</t>
        </is>
      </c>
      <c r="T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SA102467</t>
        </is>
      </c>
      <c r="B2476" s="68" t="n">
        <v>46015</v>
      </c>
      <c r="C2476" s="69" t="n">
        <v>2025</v>
      </c>
      <c r="D2476" t="inlineStr">
        <is>
          <t>Dec</t>
        </is>
      </c>
      <c r="E2476" t="inlineStr">
        <is>
          <t>Asia</t>
        </is>
      </c>
      <c r="F2476" t="inlineStr">
        <is>
          <t>South Korea</t>
        </is>
      </c>
      <c r="G2476" t="inlineStr">
        <is>
          <t>Arab Light</t>
        </is>
      </c>
      <c r="H2476" t="inlineStr">
        <is>
          <t>Term contract</t>
        </is>
      </c>
      <c r="I2476" t="inlineStr">
        <is>
          <t>Refiner</t>
        </is>
      </c>
      <c r="J2476" t="inlineStr">
        <is>
          <t>Yuki Sato</t>
        </is>
      </c>
      <c r="K2476" s="70" t="n">
        <v>1682680</v>
      </c>
      <c r="L2476" s="71" t="n">
        <v>83.43000000000001</v>
      </c>
      <c r="M2476" s="71" t="n">
        <v>140385992.4</v>
      </c>
      <c r="N2476" s="71" t="n">
        <v>0</v>
      </c>
      <c r="O2476" s="71" t="n">
        <v>140385992.4</v>
      </c>
      <c r="P2476" s="71" t="n">
        <v>29764343.89</v>
      </c>
      <c r="Q2476" s="71" t="n">
        <v>110621648.51</v>
      </c>
      <c r="R2476" t="inlineStr">
        <is>
          <t>Crude</t>
        </is>
      </c>
      <c r="S2476" t="inlineStr">
        <is>
          <t>Yes</t>
        </is>
      </c>
      <c r="T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SA102468</t>
        </is>
      </c>
      <c r="B2477" s="68" t="n">
        <v>46015</v>
      </c>
      <c r="C2477" s="69" t="n">
        <v>2025</v>
      </c>
      <c r="D2477" t="inlineStr">
        <is>
          <t>Dec</t>
        </is>
      </c>
      <c r="E2477" t="inlineStr">
        <is>
          <t>Europe</t>
        </is>
      </c>
      <c r="F2477" t="inlineStr">
        <is>
          <t>France</t>
        </is>
      </c>
      <c r="G2477" t="inlineStr">
        <is>
          <t>Arab Extra Light</t>
        </is>
      </c>
      <c r="H2477" t="inlineStr">
        <is>
          <t>Spot</t>
        </is>
      </c>
      <c r="I2477" t="inlineStr">
        <is>
          <t>Trader</t>
        </is>
      </c>
      <c r="J2477" t="inlineStr">
        <is>
          <t>Carlos Silva</t>
        </is>
      </c>
      <c r="K2477" s="70" t="n">
        <v>779980</v>
      </c>
      <c r="L2477" s="71" t="n">
        <v>84.73999999999999</v>
      </c>
      <c r="M2477" s="71" t="n">
        <v>66095505.2</v>
      </c>
      <c r="N2477" s="71" t="n">
        <v>660955.05</v>
      </c>
      <c r="O2477" s="71" t="n">
        <v>65434550.15</v>
      </c>
      <c r="P2477" s="71" t="n">
        <v>14227032.62</v>
      </c>
      <c r="Q2477" s="71" t="n">
        <v>51207517.53</v>
      </c>
      <c r="R2477" t="inlineStr">
        <is>
          <t>Crude</t>
        </is>
      </c>
      <c r="S2477" t="inlineStr">
        <is>
          <t>Yes</t>
        </is>
      </c>
      <c r="T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SA102469</t>
        </is>
      </c>
      <c r="B2478" s="68" t="n">
        <v>46015</v>
      </c>
      <c r="C2478" s="69" t="n">
        <v>2025</v>
      </c>
      <c r="D2478" t="inlineStr">
        <is>
          <t>Dec</t>
        </is>
      </c>
      <c r="E2478" t="inlineStr">
        <is>
          <t>Middle East</t>
        </is>
      </c>
      <c r="F2478" t="inlineStr">
        <is>
          <t>UAE</t>
        </is>
      </c>
      <c r="G2478" t="inlineStr">
        <is>
          <t>Jet fuel</t>
        </is>
      </c>
      <c r="H2478" t="inlineStr">
        <is>
          <t>Spot</t>
        </is>
      </c>
      <c r="I2478" t="inlineStr">
        <is>
          <t>National oil company</t>
        </is>
      </c>
      <c r="J2478" t="inlineStr">
        <is>
          <t>Ruhi Shaikh</t>
        </is>
      </c>
      <c r="K2478" s="70" t="n">
        <v>194700</v>
      </c>
      <c r="L2478" s="71" t="n">
        <v>94.34999999999999</v>
      </c>
      <c r="M2478" s="71" t="n">
        <v>18369945</v>
      </c>
      <c r="N2478" s="71" t="n">
        <v>0</v>
      </c>
      <c r="O2478" s="71" t="n">
        <v>18369945</v>
      </c>
      <c r="P2478" s="71" t="n">
        <v>14465968.81</v>
      </c>
      <c r="Q2478" s="71" t="n">
        <v>3903976.19</v>
      </c>
      <c r="R2478" t="inlineStr">
        <is>
          <t>Refined</t>
        </is>
      </c>
      <c r="S2478" t="inlineStr">
        <is>
          <t>Yes</t>
        </is>
      </c>
      <c r="T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SA102470</t>
        </is>
      </c>
      <c r="B2479" s="68" t="n">
        <v>46015</v>
      </c>
      <c r="C2479" s="69" t="n">
        <v>2025</v>
      </c>
      <c r="D2479" t="inlineStr">
        <is>
          <t>Dec</t>
        </is>
      </c>
      <c r="E2479" t="inlineStr">
        <is>
          <t>Asia</t>
        </is>
      </c>
      <c r="F2479" t="inlineStr">
        <is>
          <t>Japan</t>
        </is>
      </c>
      <c r="G2479" t="inlineStr">
        <is>
          <t>Arab Extra Light</t>
        </is>
      </c>
      <c r="H2479" t="inlineStr">
        <is>
          <t>Spot</t>
        </is>
      </c>
      <c r="I2479" t="inlineStr">
        <is>
          <t>Trader</t>
        </is>
      </c>
      <c r="J2479" t="inlineStr">
        <is>
          <t>Priya Nair</t>
        </is>
      </c>
      <c r="K2479" s="70" t="n">
        <v>2122820</v>
      </c>
      <c r="L2479" s="71" t="n">
        <v>87.03</v>
      </c>
      <c r="M2479" s="71" t="n">
        <v>184749024.6</v>
      </c>
      <c r="N2479" s="71" t="n">
        <v>3694980.49</v>
      </c>
      <c r="O2479" s="71" t="n">
        <v>181054044.11</v>
      </c>
      <c r="P2479" s="71" t="n">
        <v>37687203.43</v>
      </c>
      <c r="Q2479" s="71" t="n">
        <v>143366840.68</v>
      </c>
      <c r="R2479" t="inlineStr">
        <is>
          <t>Crude</t>
        </is>
      </c>
      <c r="S2479" t="inlineStr">
        <is>
          <t>Yes</t>
        </is>
      </c>
      <c r="T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SA102471</t>
        </is>
      </c>
      <c r="B2480" s="68" t="n">
        <v>46015</v>
      </c>
      <c r="C2480" s="69" t="n">
        <v>2025</v>
      </c>
      <c r="D2480" t="inlineStr">
        <is>
          <t>Dec</t>
        </is>
      </c>
      <c r="E2480" t="inlineStr">
        <is>
          <t>Asia</t>
        </is>
      </c>
      <c r="F2480" t="inlineStr">
        <is>
          <t>India</t>
        </is>
      </c>
      <c r="G2480" t="inlineStr">
        <is>
          <t>Arab Light</t>
        </is>
      </c>
      <c r="H2480" t="inlineStr">
        <is>
          <t>Term contract</t>
        </is>
      </c>
      <c r="I2480" t="inlineStr">
        <is>
          <t>National oil company</t>
        </is>
      </c>
      <c r="J2480" t="inlineStr">
        <is>
          <t>Priya Nair</t>
        </is>
      </c>
      <c r="K2480" s="70" t="n">
        <v>2237280</v>
      </c>
      <c r="L2480" s="71" t="n">
        <v>82.44</v>
      </c>
      <c r="M2480" s="71" t="n">
        <v>184441363.2</v>
      </c>
      <c r="N2480" s="71" t="n">
        <v>1844413.63</v>
      </c>
      <c r="O2480" s="71" t="n">
        <v>182596949.57</v>
      </c>
      <c r="P2480" s="71" t="n">
        <v>41616274.05</v>
      </c>
      <c r="Q2480" s="71" t="n">
        <v>140980675.52</v>
      </c>
      <c r="R2480" t="inlineStr">
        <is>
          <t>Crude</t>
        </is>
      </c>
      <c r="S2480" t="inlineStr">
        <is>
          <t>Yes</t>
        </is>
      </c>
      <c r="T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SA102472</t>
        </is>
      </c>
      <c r="B2481" s="68" t="n">
        <v>46016</v>
      </c>
      <c r="C2481" s="69" t="n">
        <v>2025</v>
      </c>
      <c r="D2481" t="inlineStr">
        <is>
          <t>Dec</t>
        </is>
      </c>
      <c r="E2481" t="inlineStr">
        <is>
          <t>Middle East</t>
        </is>
      </c>
      <c r="F2481" t="inlineStr">
        <is>
          <t>Saudi Arabia</t>
        </is>
      </c>
      <c r="G2481" t="inlineStr">
        <is>
          <t>Gasoline</t>
        </is>
      </c>
      <c r="H2481" t="inlineStr">
        <is>
          <t>Domestic</t>
        </is>
      </c>
      <c r="I2481" t="inlineStr">
        <is>
          <t>Refiner</t>
        </is>
      </c>
      <c r="J2481" t="inlineStr">
        <is>
          <t>Shraddha Kulkarni</t>
        </is>
      </c>
      <c r="K2481" s="70" t="n">
        <v>171100</v>
      </c>
      <c r="L2481" s="71" t="n">
        <v>96.56</v>
      </c>
      <c r="M2481" s="71" t="n">
        <v>16521416</v>
      </c>
      <c r="N2481" s="71" t="n">
        <v>165214.16</v>
      </c>
      <c r="O2481" s="71" t="n">
        <v>16356201.84</v>
      </c>
      <c r="P2481" s="71" t="n">
        <v>11920704.36</v>
      </c>
      <c r="Q2481" s="71" t="n">
        <v>4435497.48</v>
      </c>
      <c r="R2481" t="inlineStr">
        <is>
          <t>Refined</t>
        </is>
      </c>
      <c r="S2481" t="inlineStr">
        <is>
          <t>No</t>
        </is>
      </c>
      <c r="T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SA102473</t>
        </is>
      </c>
      <c r="B2482" s="68" t="n">
        <v>46016</v>
      </c>
      <c r="C2482" s="69" t="n">
        <v>2025</v>
      </c>
      <c r="D2482" t="inlineStr">
        <is>
          <t>Dec</t>
        </is>
      </c>
      <c r="E2482" t="inlineStr">
        <is>
          <t>Middle East</t>
        </is>
      </c>
      <c r="F2482" t="inlineStr">
        <is>
          <t>UAE</t>
        </is>
      </c>
      <c r="G2482" t="inlineStr">
        <is>
          <t>Jet fuel</t>
        </is>
      </c>
      <c r="H2482" t="inlineStr">
        <is>
          <t>Term contract</t>
        </is>
      </c>
      <c r="I2482" t="inlineStr">
        <is>
          <t>National oil company</t>
        </is>
      </c>
      <c r="J2482" t="inlineStr">
        <is>
          <t>Sophie Müller</t>
        </is>
      </c>
      <c r="K2482" s="70" t="n">
        <v>539260</v>
      </c>
      <c r="L2482" s="71" t="n">
        <v>109.38</v>
      </c>
      <c r="M2482" s="71" t="n">
        <v>58984258.8</v>
      </c>
      <c r="N2482" s="71" t="n">
        <v>589842.59</v>
      </c>
      <c r="O2482" s="71" t="n">
        <v>58394416.21</v>
      </c>
      <c r="P2482" s="71" t="n">
        <v>38155377.5</v>
      </c>
      <c r="Q2482" s="71" t="n">
        <v>20239038.71</v>
      </c>
      <c r="R2482" t="inlineStr">
        <is>
          <t>Refined</t>
        </is>
      </c>
      <c r="S2482" t="inlineStr">
        <is>
          <t>Yes</t>
        </is>
      </c>
      <c r="T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SA102474</t>
        </is>
      </c>
      <c r="B2483" s="68" t="n">
        <v>46016</v>
      </c>
      <c r="C2483" s="69" t="n">
        <v>2025</v>
      </c>
      <c r="D2483" t="inlineStr">
        <is>
          <t>Dec</t>
        </is>
      </c>
      <c r="E2483" t="inlineStr">
        <is>
          <t>Asia</t>
        </is>
      </c>
      <c r="F2483" t="inlineStr">
        <is>
          <t>China</t>
        </is>
      </c>
      <c r="G2483" t="inlineStr">
        <is>
          <t>Arab Heavy</t>
        </is>
      </c>
      <c r="H2483" t="inlineStr">
        <is>
          <t>Term contract</t>
        </is>
      </c>
      <c r="I2483" t="inlineStr">
        <is>
          <t>Refiner</t>
        </is>
      </c>
      <c r="J2483" t="inlineStr">
        <is>
          <t>Aisha Bello</t>
        </is>
      </c>
      <c r="K2483" s="70" t="n">
        <v>1669700</v>
      </c>
      <c r="L2483" s="71" t="n">
        <v>71.59999999999999</v>
      </c>
      <c r="M2483" s="71" t="n">
        <v>119550520</v>
      </c>
      <c r="N2483" s="71" t="n">
        <v>0</v>
      </c>
      <c r="O2483" s="71" t="n">
        <v>119550520</v>
      </c>
      <c r="P2483" s="71" t="n">
        <v>29921205.83</v>
      </c>
      <c r="Q2483" s="71" t="n">
        <v>89629314.17</v>
      </c>
      <c r="R2483" t="inlineStr">
        <is>
          <t>Crude</t>
        </is>
      </c>
      <c r="S2483" t="inlineStr">
        <is>
          <t>Yes</t>
        </is>
      </c>
      <c r="T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SA102475</t>
        </is>
      </c>
      <c r="B2484" s="68" t="n">
        <v>46016</v>
      </c>
      <c r="C2484" s="69" t="n">
        <v>2025</v>
      </c>
      <c r="D2484" t="inlineStr">
        <is>
          <t>Dec</t>
        </is>
      </c>
      <c r="E2484" t="inlineStr">
        <is>
          <t>Asia</t>
        </is>
      </c>
      <c r="F2484" t="inlineStr">
        <is>
          <t>South Korea</t>
        </is>
      </c>
      <c r="G2484" t="inlineStr">
        <is>
          <t>Arab Light</t>
        </is>
      </c>
      <c r="H2484" t="inlineStr">
        <is>
          <t>Term contract</t>
        </is>
      </c>
      <c r="I2484" t="inlineStr">
        <is>
          <t>Refiner</t>
        </is>
      </c>
      <c r="J2484" t="inlineStr">
        <is>
          <t>Kofi Mensah</t>
        </is>
      </c>
      <c r="K2484" s="70" t="n">
        <v>627760</v>
      </c>
      <c r="L2484" s="71" t="n">
        <v>78.05</v>
      </c>
      <c r="M2484" s="71" t="n">
        <v>48996668</v>
      </c>
      <c r="N2484" s="71" t="n">
        <v>0</v>
      </c>
      <c r="O2484" s="71" t="n">
        <v>48996668</v>
      </c>
      <c r="P2484" s="71" t="n">
        <v>10909209.65</v>
      </c>
      <c r="Q2484" s="71" t="n">
        <v>38087458.35</v>
      </c>
      <c r="R2484" t="inlineStr">
        <is>
          <t>Crude</t>
        </is>
      </c>
      <c r="S2484" t="inlineStr">
        <is>
          <t>Yes</t>
        </is>
      </c>
      <c r="T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SA102476</t>
        </is>
      </c>
      <c r="B2485" s="68" t="n">
        <v>46016</v>
      </c>
      <c r="C2485" s="69" t="n">
        <v>2025</v>
      </c>
      <c r="D2485" t="inlineStr">
        <is>
          <t>Dec</t>
        </is>
      </c>
      <c r="E2485" t="inlineStr">
        <is>
          <t>Asia</t>
        </is>
      </c>
      <c r="F2485" t="inlineStr">
        <is>
          <t>India</t>
        </is>
      </c>
      <c r="G2485" t="inlineStr">
        <is>
          <t>Arab Heavy</t>
        </is>
      </c>
      <c r="H2485" t="inlineStr">
        <is>
          <t>Spot</t>
        </is>
      </c>
      <c r="I2485" t="inlineStr">
        <is>
          <t>National oil company</t>
        </is>
      </c>
      <c r="J2485" t="inlineStr">
        <is>
          <t>Ana Costa</t>
        </is>
      </c>
      <c r="K2485" s="70" t="n">
        <v>1679140</v>
      </c>
      <c r="L2485" s="71" t="n">
        <v>74.84</v>
      </c>
      <c r="M2485" s="71" t="n">
        <v>125666837.6</v>
      </c>
      <c r="N2485" s="71" t="n">
        <v>0</v>
      </c>
      <c r="O2485" s="71" t="n">
        <v>125666837.6</v>
      </c>
      <c r="P2485" s="71" t="n">
        <v>29775808.15</v>
      </c>
      <c r="Q2485" s="71" t="n">
        <v>95891029.45</v>
      </c>
      <c r="R2485" t="inlineStr">
        <is>
          <t>Crude</t>
        </is>
      </c>
      <c r="S2485" t="inlineStr">
        <is>
          <t>Yes</t>
        </is>
      </c>
      <c r="T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SA102477</t>
        </is>
      </c>
      <c r="B2486" s="68" t="n">
        <v>46016</v>
      </c>
      <c r="C2486" s="69" t="n">
        <v>2025</v>
      </c>
      <c r="D2486" t="inlineStr">
        <is>
          <t>Dec</t>
        </is>
      </c>
      <c r="E2486" t="inlineStr">
        <is>
          <t>Asia</t>
        </is>
      </c>
      <c r="F2486" t="inlineStr">
        <is>
          <t>South Korea</t>
        </is>
      </c>
      <c r="G2486" t="inlineStr">
        <is>
          <t>Arab Light</t>
        </is>
      </c>
      <c r="H2486" t="inlineStr">
        <is>
          <t>Spot</t>
        </is>
      </c>
      <c r="I2486" t="inlineStr">
        <is>
          <t>Trader</t>
        </is>
      </c>
      <c r="J2486" t="inlineStr">
        <is>
          <t>Fatima Al-Saud</t>
        </is>
      </c>
      <c r="K2486" s="70" t="n">
        <v>2009540</v>
      </c>
      <c r="L2486" s="71" t="n">
        <v>88.67</v>
      </c>
      <c r="M2486" s="71" t="n">
        <v>178185911.8</v>
      </c>
      <c r="N2486" s="71" t="n">
        <v>1781859.12</v>
      </c>
      <c r="O2486" s="71" t="n">
        <v>176404052.68</v>
      </c>
      <c r="P2486" s="71" t="n">
        <v>36558282.38</v>
      </c>
      <c r="Q2486" s="71" t="n">
        <v>139845770.3</v>
      </c>
      <c r="R2486" t="inlineStr">
        <is>
          <t>Crude</t>
        </is>
      </c>
      <c r="S2486" t="inlineStr">
        <is>
          <t>Yes</t>
        </is>
      </c>
      <c r="T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SA102478</t>
        </is>
      </c>
      <c r="B2487" s="68" t="n">
        <v>46016</v>
      </c>
      <c r="C2487" s="69" t="n">
        <v>2025</v>
      </c>
      <c r="D2487" t="inlineStr">
        <is>
          <t>Dec</t>
        </is>
      </c>
      <c r="E2487" t="inlineStr">
        <is>
          <t>Asia</t>
        </is>
      </c>
      <c r="F2487" t="inlineStr">
        <is>
          <t>China</t>
        </is>
      </c>
      <c r="G2487" t="inlineStr">
        <is>
          <t>Arab Light</t>
        </is>
      </c>
      <c r="H2487" t="inlineStr">
        <is>
          <t>Spot</t>
        </is>
      </c>
      <c r="I2487" t="inlineStr">
        <is>
          <t>National oil company</t>
        </is>
      </c>
      <c r="J2487" t="inlineStr">
        <is>
          <t>Priya Nair</t>
        </is>
      </c>
      <c r="K2487" s="70" t="n">
        <v>1369980</v>
      </c>
      <c r="L2487" s="71" t="n">
        <v>86.04000000000001</v>
      </c>
      <c r="M2487" s="71" t="n">
        <v>117873079.2</v>
      </c>
      <c r="N2487" s="71" t="n">
        <v>0</v>
      </c>
      <c r="O2487" s="71" t="n">
        <v>117873079.2</v>
      </c>
      <c r="P2487" s="71" t="n">
        <v>24158008.38</v>
      </c>
      <c r="Q2487" s="71" t="n">
        <v>93715070.81999999</v>
      </c>
      <c r="R2487" t="inlineStr">
        <is>
          <t>Crude</t>
        </is>
      </c>
      <c r="S2487" t="inlineStr">
        <is>
          <t>Yes</t>
        </is>
      </c>
      <c r="T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SA102479</t>
        </is>
      </c>
      <c r="B2488" s="68" t="n">
        <v>46016</v>
      </c>
      <c r="C2488" s="69" t="n">
        <v>2025</v>
      </c>
      <c r="D2488" t="inlineStr">
        <is>
          <t>Dec</t>
        </is>
      </c>
      <c r="E2488" t="inlineStr">
        <is>
          <t>Asia</t>
        </is>
      </c>
      <c r="F2488" t="inlineStr">
        <is>
          <t>China</t>
        </is>
      </c>
      <c r="G2488" t="inlineStr">
        <is>
          <t>Arab Medium</t>
        </is>
      </c>
      <c r="H2488" t="inlineStr">
        <is>
          <t>Term contract</t>
        </is>
      </c>
      <c r="I2488" t="inlineStr">
        <is>
          <t>National oil company</t>
        </is>
      </c>
      <c r="J2488" t="inlineStr">
        <is>
          <t>Sophie Müller</t>
        </is>
      </c>
      <c r="K2488" s="70" t="n">
        <v>998280</v>
      </c>
      <c r="L2488" s="71" t="n">
        <v>85.41</v>
      </c>
      <c r="M2488" s="71" t="n">
        <v>85263094.8</v>
      </c>
      <c r="N2488" s="71" t="n">
        <v>0</v>
      </c>
      <c r="O2488" s="71" t="n">
        <v>85263094.8</v>
      </c>
      <c r="P2488" s="71" t="n">
        <v>16923808.28</v>
      </c>
      <c r="Q2488" s="71" t="n">
        <v>68339286.52</v>
      </c>
      <c r="R2488" t="inlineStr">
        <is>
          <t>Crude</t>
        </is>
      </c>
      <c r="S2488" t="inlineStr">
        <is>
          <t>Yes</t>
        </is>
      </c>
      <c r="T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SA102480</t>
        </is>
      </c>
      <c r="B2489" s="68" t="n">
        <v>46016</v>
      </c>
      <c r="C2489" s="69" t="n">
        <v>2025</v>
      </c>
      <c r="D2489" t="inlineStr">
        <is>
          <t>Dec</t>
        </is>
      </c>
      <c r="E2489" t="inlineStr">
        <is>
          <t>Asia</t>
        </is>
      </c>
      <c r="F2489" t="inlineStr">
        <is>
          <t>South Korea</t>
        </is>
      </c>
      <c r="G2489" t="inlineStr">
        <is>
          <t>Arab Light</t>
        </is>
      </c>
      <c r="H2489" t="inlineStr">
        <is>
          <t>Term contract</t>
        </is>
      </c>
      <c r="I2489" t="inlineStr">
        <is>
          <t>National oil company</t>
        </is>
      </c>
      <c r="J2489" t="inlineStr">
        <is>
          <t>Fatima Al-Saud</t>
        </is>
      </c>
      <c r="K2489" s="70" t="n">
        <v>782340</v>
      </c>
      <c r="L2489" s="71" t="n">
        <v>76.36</v>
      </c>
      <c r="M2489" s="71" t="n">
        <v>59739482.4</v>
      </c>
      <c r="N2489" s="71" t="n">
        <v>0</v>
      </c>
      <c r="O2489" s="71" t="n">
        <v>59739482.4</v>
      </c>
      <c r="P2489" s="71" t="n">
        <v>14584874.45</v>
      </c>
      <c r="Q2489" s="71" t="n">
        <v>45154607.95</v>
      </c>
      <c r="R2489" t="inlineStr">
        <is>
          <t>Crude</t>
        </is>
      </c>
      <c r="S2489" t="inlineStr">
        <is>
          <t>Yes</t>
        </is>
      </c>
      <c r="T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SA102481</t>
        </is>
      </c>
      <c r="B2490" s="68" t="n">
        <v>46017</v>
      </c>
      <c r="C2490" s="69" t="n">
        <v>2025</v>
      </c>
      <c r="D2490" t="inlineStr">
        <is>
          <t>Dec</t>
        </is>
      </c>
      <c r="E2490" t="inlineStr">
        <is>
          <t>Asia</t>
        </is>
      </c>
      <c r="F2490" t="inlineStr">
        <is>
          <t>China</t>
        </is>
      </c>
      <c r="G2490" t="inlineStr">
        <is>
          <t>Gasoline</t>
        </is>
      </c>
      <c r="H2490" t="inlineStr">
        <is>
          <t>Term contract</t>
        </is>
      </c>
      <c r="I2490" t="inlineStr">
        <is>
          <t>Refiner</t>
        </is>
      </c>
      <c r="J2490" t="inlineStr">
        <is>
          <t>Arjun Mehta</t>
        </is>
      </c>
      <c r="K2490" s="70" t="n">
        <v>571120</v>
      </c>
      <c r="L2490" s="71" t="n">
        <v>94.02</v>
      </c>
      <c r="M2490" s="71" t="n">
        <v>53696702.4</v>
      </c>
      <c r="N2490" s="71" t="n">
        <v>0</v>
      </c>
      <c r="O2490" s="71" t="n">
        <v>53696702.4</v>
      </c>
      <c r="P2490" s="71" t="n">
        <v>38556522.83</v>
      </c>
      <c r="Q2490" s="71" t="n">
        <v>15140179.57</v>
      </c>
      <c r="R2490" t="inlineStr">
        <is>
          <t>Refined</t>
        </is>
      </c>
      <c r="S2490" t="inlineStr">
        <is>
          <t>Yes</t>
        </is>
      </c>
      <c r="T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SA102482</t>
        </is>
      </c>
      <c r="B2491" s="68" t="n">
        <v>46017</v>
      </c>
      <c r="C2491" s="69" t="n">
        <v>2025</v>
      </c>
      <c r="D2491" t="inlineStr">
        <is>
          <t>Dec</t>
        </is>
      </c>
      <c r="E2491" t="inlineStr">
        <is>
          <t>Europe</t>
        </is>
      </c>
      <c r="F2491" t="inlineStr">
        <is>
          <t>Italy</t>
        </is>
      </c>
      <c r="G2491" t="inlineStr">
        <is>
          <t>Arab Light</t>
        </is>
      </c>
      <c r="H2491" t="inlineStr">
        <is>
          <t>Term contract</t>
        </is>
      </c>
      <c r="I2491" t="inlineStr">
        <is>
          <t>National oil company</t>
        </is>
      </c>
      <c r="J2491" t="inlineStr">
        <is>
          <t>Ravindra Patil</t>
        </is>
      </c>
      <c r="K2491" s="70" t="n">
        <v>1123360</v>
      </c>
      <c r="L2491" s="71" t="n">
        <v>85.51000000000001</v>
      </c>
      <c r="M2491" s="71" t="n">
        <v>96058513.59999999</v>
      </c>
      <c r="N2491" s="71" t="n">
        <v>0</v>
      </c>
      <c r="O2491" s="71" t="n">
        <v>96058513.59999999</v>
      </c>
      <c r="P2491" s="71" t="n">
        <v>20845948.7</v>
      </c>
      <c r="Q2491" s="71" t="n">
        <v>75212564.90000001</v>
      </c>
      <c r="R2491" t="inlineStr">
        <is>
          <t>Crude</t>
        </is>
      </c>
      <c r="S2491" t="inlineStr">
        <is>
          <t>Yes</t>
        </is>
      </c>
      <c r="T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SA102483</t>
        </is>
      </c>
      <c r="B2492" s="68" t="n">
        <v>46017</v>
      </c>
      <c r="C2492" s="69" t="n">
        <v>2025</v>
      </c>
      <c r="D2492" t="inlineStr">
        <is>
          <t>Dec</t>
        </is>
      </c>
      <c r="E2492" t="inlineStr">
        <is>
          <t>Middle East</t>
        </is>
      </c>
      <c r="F2492" t="inlineStr">
        <is>
          <t>UAE</t>
        </is>
      </c>
      <c r="G2492" t="inlineStr">
        <is>
          <t>Arab Medium</t>
        </is>
      </c>
      <c r="H2492" t="inlineStr">
        <is>
          <t>Spot</t>
        </is>
      </c>
      <c r="I2492" t="inlineStr">
        <is>
          <t>Refiner</t>
        </is>
      </c>
      <c r="J2492" t="inlineStr">
        <is>
          <t>Fatima Al-Saud</t>
        </is>
      </c>
      <c r="K2492" s="70" t="n">
        <v>1718080</v>
      </c>
      <c r="L2492" s="71" t="n">
        <v>76.36</v>
      </c>
      <c r="M2492" s="71" t="n">
        <v>131192588.8</v>
      </c>
      <c r="N2492" s="71" t="n">
        <v>1311925.89</v>
      </c>
      <c r="O2492" s="71" t="n">
        <v>129880662.91</v>
      </c>
      <c r="P2492" s="71" t="n">
        <v>30581963.18</v>
      </c>
      <c r="Q2492" s="71" t="n">
        <v>99298699.73</v>
      </c>
      <c r="R2492" t="inlineStr">
        <is>
          <t>Crude</t>
        </is>
      </c>
      <c r="S2492" t="inlineStr">
        <is>
          <t>Yes</t>
        </is>
      </c>
      <c r="T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SA102484</t>
        </is>
      </c>
      <c r="B2493" s="68" t="n">
        <v>46017</v>
      </c>
      <c r="C2493" s="69" t="n">
        <v>2025</v>
      </c>
      <c r="D2493" t="inlineStr">
        <is>
          <t>Dec</t>
        </is>
      </c>
      <c r="E2493" t="inlineStr">
        <is>
          <t>Asia</t>
        </is>
      </c>
      <c r="F2493" t="inlineStr">
        <is>
          <t>China</t>
        </is>
      </c>
      <c r="G2493" t="inlineStr">
        <is>
          <t>Arab Heavy</t>
        </is>
      </c>
      <c r="H2493" t="inlineStr">
        <is>
          <t>Spot</t>
        </is>
      </c>
      <c r="I2493" t="inlineStr">
        <is>
          <t>Trader</t>
        </is>
      </c>
      <c r="J2493" t="inlineStr">
        <is>
          <t>Zoya Ahmed</t>
        </is>
      </c>
      <c r="K2493" s="70" t="n">
        <v>1299180</v>
      </c>
      <c r="L2493" s="71" t="n">
        <v>73.34</v>
      </c>
      <c r="M2493" s="71" t="n">
        <v>95281861.2</v>
      </c>
      <c r="N2493" s="71" t="n">
        <v>1905637.22</v>
      </c>
      <c r="O2493" s="71" t="n">
        <v>93376223.98</v>
      </c>
      <c r="P2493" s="71" t="n">
        <v>22829796.64</v>
      </c>
      <c r="Q2493" s="71" t="n">
        <v>70546427.34</v>
      </c>
      <c r="R2493" t="inlineStr">
        <is>
          <t>Crude</t>
        </is>
      </c>
      <c r="S2493" t="inlineStr">
        <is>
          <t>Yes</t>
        </is>
      </c>
      <c r="T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SA102485</t>
        </is>
      </c>
      <c r="B2494" s="68" t="n">
        <v>46017</v>
      </c>
      <c r="C2494" s="69" t="n">
        <v>2025</v>
      </c>
      <c r="D2494" t="inlineStr">
        <is>
          <t>Dec</t>
        </is>
      </c>
      <c r="E2494" t="inlineStr">
        <is>
          <t>Asia</t>
        </is>
      </c>
      <c r="F2494" t="inlineStr">
        <is>
          <t>China</t>
        </is>
      </c>
      <c r="G2494" t="inlineStr">
        <is>
          <t>Arab Medium</t>
        </is>
      </c>
      <c r="H2494" t="inlineStr">
        <is>
          <t>Term contract</t>
        </is>
      </c>
      <c r="I2494" t="inlineStr">
        <is>
          <t>National oil company</t>
        </is>
      </c>
      <c r="J2494" t="inlineStr">
        <is>
          <t>Mei Lin</t>
        </is>
      </c>
      <c r="K2494" s="70" t="n">
        <v>1465560</v>
      </c>
      <c r="L2494" s="71" t="n">
        <v>83.27</v>
      </c>
      <c r="M2494" s="71" t="n">
        <v>122037181.2</v>
      </c>
      <c r="N2494" s="71" t="n">
        <v>0</v>
      </c>
      <c r="O2494" s="71" t="n">
        <v>122037181.2</v>
      </c>
      <c r="P2494" s="71" t="n">
        <v>25037293.35</v>
      </c>
      <c r="Q2494" s="71" t="n">
        <v>96999887.84999999</v>
      </c>
      <c r="R2494" t="inlineStr">
        <is>
          <t>Crude</t>
        </is>
      </c>
      <c r="S2494" t="inlineStr">
        <is>
          <t>Yes</t>
        </is>
      </c>
      <c r="T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SA102486</t>
        </is>
      </c>
      <c r="B2495" s="68" t="n">
        <v>46017</v>
      </c>
      <c r="C2495" s="69" t="n">
        <v>2025</v>
      </c>
      <c r="D2495" t="inlineStr">
        <is>
          <t>Dec</t>
        </is>
      </c>
      <c r="E2495" t="inlineStr">
        <is>
          <t>Middle East</t>
        </is>
      </c>
      <c r="F2495" t="inlineStr">
        <is>
          <t>Saudi Arabia</t>
        </is>
      </c>
      <c r="G2495" t="inlineStr">
        <is>
          <t>Arab Light</t>
        </is>
      </c>
      <c r="H2495" t="inlineStr">
        <is>
          <t>Domestic</t>
        </is>
      </c>
      <c r="I2495" t="inlineStr">
        <is>
          <t>Trader</t>
        </is>
      </c>
      <c r="J2495" t="inlineStr">
        <is>
          <t>Fatima Al-Saud</t>
        </is>
      </c>
      <c r="K2495" s="70" t="n">
        <v>901520</v>
      </c>
      <c r="L2495" s="71" t="n">
        <v>77.64</v>
      </c>
      <c r="M2495" s="71" t="n">
        <v>69994012.8</v>
      </c>
      <c r="N2495" s="71" t="n">
        <v>699940.13</v>
      </c>
      <c r="O2495" s="71" t="n">
        <v>69294072.67</v>
      </c>
      <c r="P2495" s="71" t="n">
        <v>15868593.42</v>
      </c>
      <c r="Q2495" s="71" t="n">
        <v>53425479.25</v>
      </c>
      <c r="R2495" t="inlineStr">
        <is>
          <t>Crude</t>
        </is>
      </c>
      <c r="S2495" t="inlineStr">
        <is>
          <t>No</t>
        </is>
      </c>
      <c r="T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SA102487</t>
        </is>
      </c>
      <c r="B2496" s="68" t="n">
        <v>46017</v>
      </c>
      <c r="C2496" s="69" t="n">
        <v>2025</v>
      </c>
      <c r="D2496" t="inlineStr">
        <is>
          <t>Dec</t>
        </is>
      </c>
      <c r="E2496" t="inlineStr">
        <is>
          <t>North America</t>
        </is>
      </c>
      <c r="F2496" t="inlineStr">
        <is>
          <t>USA</t>
        </is>
      </c>
      <c r="G2496" t="inlineStr">
        <is>
          <t>Gasoline</t>
        </is>
      </c>
      <c r="H2496" t="inlineStr">
        <is>
          <t>Term contract</t>
        </is>
      </c>
      <c r="I2496" t="inlineStr">
        <is>
          <t>Trader</t>
        </is>
      </c>
      <c r="J2496" t="inlineStr">
        <is>
          <t>Priya Nair</t>
        </is>
      </c>
      <c r="K2496" s="70" t="n">
        <v>166380</v>
      </c>
      <c r="L2496" s="71" t="n">
        <v>99.34999999999999</v>
      </c>
      <c r="M2496" s="71" t="n">
        <v>16529853</v>
      </c>
      <c r="N2496" s="71" t="n">
        <v>0</v>
      </c>
      <c r="O2496" s="71" t="n">
        <v>16529853</v>
      </c>
      <c r="P2496" s="71" t="n">
        <v>11684921.9</v>
      </c>
      <c r="Q2496" s="71" t="n">
        <v>4844931.1</v>
      </c>
      <c r="R2496" t="inlineStr">
        <is>
          <t>Refined</t>
        </is>
      </c>
      <c r="S2496" t="inlineStr">
        <is>
          <t>Yes</t>
        </is>
      </c>
      <c r="T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SA102488</t>
        </is>
      </c>
      <c r="B2497" s="68" t="n">
        <v>46017</v>
      </c>
      <c r="C2497" s="69" t="n">
        <v>2025</v>
      </c>
      <c r="D2497" t="inlineStr">
        <is>
          <t>Dec</t>
        </is>
      </c>
      <c r="E2497" t="inlineStr">
        <is>
          <t>Middle East</t>
        </is>
      </c>
      <c r="F2497" t="inlineStr">
        <is>
          <t>Bahrain</t>
        </is>
      </c>
      <c r="G2497" t="inlineStr">
        <is>
          <t>Arab Light</t>
        </is>
      </c>
      <c r="H2497" t="inlineStr">
        <is>
          <t>Term contract</t>
        </is>
      </c>
      <c r="I2497" t="inlineStr">
        <is>
          <t>National oil company</t>
        </is>
      </c>
      <c r="J2497" t="inlineStr">
        <is>
          <t>Ruhi Shaikh</t>
        </is>
      </c>
      <c r="K2497" s="70" t="n">
        <v>1854960</v>
      </c>
      <c r="L2497" s="71" t="n">
        <v>79.75</v>
      </c>
      <c r="M2497" s="71" t="n">
        <v>147933060</v>
      </c>
      <c r="N2497" s="71" t="n">
        <v>2958661.2</v>
      </c>
      <c r="O2497" s="71" t="n">
        <v>144974398.8</v>
      </c>
      <c r="P2497" s="71" t="n">
        <v>34187483.84</v>
      </c>
      <c r="Q2497" s="71" t="n">
        <v>110786914.96</v>
      </c>
      <c r="R2497" t="inlineStr">
        <is>
          <t>Crude</t>
        </is>
      </c>
      <c r="S2497" t="inlineStr">
        <is>
          <t>Yes</t>
        </is>
      </c>
      <c r="T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SA102489</t>
        </is>
      </c>
      <c r="B2498" s="68" t="n">
        <v>46017</v>
      </c>
      <c r="C2498" s="69" t="n">
        <v>2025</v>
      </c>
      <c r="D2498" t="inlineStr">
        <is>
          <t>Dec</t>
        </is>
      </c>
      <c r="E2498" t="inlineStr">
        <is>
          <t>Asia</t>
        </is>
      </c>
      <c r="F2498" t="inlineStr">
        <is>
          <t>China</t>
        </is>
      </c>
      <c r="G2498" t="inlineStr">
        <is>
          <t>Arab Extra Light</t>
        </is>
      </c>
      <c r="H2498" t="inlineStr">
        <is>
          <t>Term contract</t>
        </is>
      </c>
      <c r="I2498" t="inlineStr">
        <is>
          <t>National oil company</t>
        </is>
      </c>
      <c r="J2498" t="inlineStr">
        <is>
          <t>Noah Smith</t>
        </is>
      </c>
      <c r="K2498" s="70" t="n">
        <v>590000</v>
      </c>
      <c r="L2498" s="71" t="n">
        <v>77.06999999999999</v>
      </c>
      <c r="M2498" s="71" t="n">
        <v>45471300</v>
      </c>
      <c r="N2498" s="71" t="n">
        <v>909426</v>
      </c>
      <c r="O2498" s="71" t="n">
        <v>44561874</v>
      </c>
      <c r="P2498" s="71" t="n">
        <v>11222447.11</v>
      </c>
      <c r="Q2498" s="71" t="n">
        <v>33339426.89</v>
      </c>
      <c r="R2498" t="inlineStr">
        <is>
          <t>Crude</t>
        </is>
      </c>
      <c r="S2498" t="inlineStr">
        <is>
          <t>Yes</t>
        </is>
      </c>
      <c r="T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SA102490</t>
        </is>
      </c>
      <c r="B2499" s="68" t="n">
        <v>46018</v>
      </c>
      <c r="C2499" s="69" t="n">
        <v>2025</v>
      </c>
      <c r="D2499" t="inlineStr">
        <is>
          <t>Dec</t>
        </is>
      </c>
      <c r="E2499" t="inlineStr">
        <is>
          <t>Asia</t>
        </is>
      </c>
      <c r="F2499" t="inlineStr">
        <is>
          <t>India</t>
        </is>
      </c>
      <c r="G2499" t="inlineStr">
        <is>
          <t>Arab Heavy</t>
        </is>
      </c>
      <c r="H2499" t="inlineStr">
        <is>
          <t>Spot</t>
        </is>
      </c>
      <c r="I2499" t="inlineStr">
        <is>
          <t>National oil company</t>
        </is>
      </c>
      <c r="J2499" t="inlineStr">
        <is>
          <t>Olivia Brown</t>
        </is>
      </c>
      <c r="K2499" s="70" t="n">
        <v>1817200</v>
      </c>
      <c r="L2499" s="71" t="n">
        <v>80.38</v>
      </c>
      <c r="M2499" s="71" t="n">
        <v>146066536</v>
      </c>
      <c r="N2499" s="71" t="n">
        <v>0</v>
      </c>
      <c r="O2499" s="71" t="n">
        <v>146066536</v>
      </c>
      <c r="P2499" s="71" t="n">
        <v>32984922.17</v>
      </c>
      <c r="Q2499" s="71" t="n">
        <v>113081613.83</v>
      </c>
      <c r="R2499" t="inlineStr">
        <is>
          <t>Crude</t>
        </is>
      </c>
      <c r="S2499" t="inlineStr">
        <is>
          <t>Yes</t>
        </is>
      </c>
      <c r="T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SA102491</t>
        </is>
      </c>
      <c r="B2500" s="68" t="n">
        <v>46018</v>
      </c>
      <c r="C2500" s="69" t="n">
        <v>2025</v>
      </c>
      <c r="D2500" t="inlineStr">
        <is>
          <t>Dec</t>
        </is>
      </c>
      <c r="E2500" t="inlineStr">
        <is>
          <t>Middle East</t>
        </is>
      </c>
      <c r="F2500" t="inlineStr">
        <is>
          <t>Bahrain</t>
        </is>
      </c>
      <c r="G2500" t="inlineStr">
        <is>
          <t>Arab Heavy</t>
        </is>
      </c>
      <c r="H2500" t="inlineStr">
        <is>
          <t>Term contract</t>
        </is>
      </c>
      <c r="I2500" t="inlineStr">
        <is>
          <t>Refiner</t>
        </is>
      </c>
      <c r="J2500" t="inlineStr">
        <is>
          <t>Fatima Al-Saud</t>
        </is>
      </c>
      <c r="K2500" s="70" t="n">
        <v>410640</v>
      </c>
      <c r="L2500" s="71" t="n">
        <v>78.05</v>
      </c>
      <c r="M2500" s="71" t="n">
        <v>32050452</v>
      </c>
      <c r="N2500" s="71" t="n">
        <v>0</v>
      </c>
      <c r="O2500" s="71" t="n">
        <v>32050452</v>
      </c>
      <c r="P2500" s="71" t="n">
        <v>7541256.07</v>
      </c>
      <c r="Q2500" s="71" t="n">
        <v>24509195.93</v>
      </c>
      <c r="R2500" t="inlineStr">
        <is>
          <t>Crude</t>
        </is>
      </c>
      <c r="S2500" t="inlineStr">
        <is>
          <t>Yes</t>
        </is>
      </c>
      <c r="T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SA102492</t>
        </is>
      </c>
      <c r="B2501" s="68" t="n">
        <v>46018</v>
      </c>
      <c r="C2501" s="69" t="n">
        <v>2025</v>
      </c>
      <c r="D2501" t="inlineStr">
        <is>
          <t>Dec</t>
        </is>
      </c>
      <c r="E2501" t="inlineStr">
        <is>
          <t>North America</t>
        </is>
      </c>
      <c r="F2501" t="inlineStr">
        <is>
          <t>USA</t>
        </is>
      </c>
      <c r="G2501" t="inlineStr">
        <is>
          <t>Arab Light</t>
        </is>
      </c>
      <c r="H2501" t="inlineStr">
        <is>
          <t>Spot</t>
        </is>
      </c>
      <c r="I2501" t="inlineStr">
        <is>
          <t>National oil company</t>
        </is>
      </c>
      <c r="J2501" t="inlineStr">
        <is>
          <t>Yuki Sato</t>
        </is>
      </c>
      <c r="K2501" s="70" t="n">
        <v>1018340</v>
      </c>
      <c r="L2501" s="71" t="n">
        <v>87.86</v>
      </c>
      <c r="M2501" s="71" t="n">
        <v>89471352.40000001</v>
      </c>
      <c r="N2501" s="71" t="n">
        <v>0</v>
      </c>
      <c r="O2501" s="71" t="n">
        <v>89471352.40000001</v>
      </c>
      <c r="P2501" s="71" t="n">
        <v>17855110.32</v>
      </c>
      <c r="Q2501" s="71" t="n">
        <v>71616242.08</v>
      </c>
      <c r="R2501" t="inlineStr">
        <is>
          <t>Crude</t>
        </is>
      </c>
      <c r="S2501" t="inlineStr">
        <is>
          <t>Yes</t>
        </is>
      </c>
      <c r="T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SA102493</t>
        </is>
      </c>
      <c r="B2502" s="68" t="n">
        <v>46018</v>
      </c>
      <c r="C2502" s="69" t="n">
        <v>2025</v>
      </c>
      <c r="D2502" t="inlineStr">
        <is>
          <t>Dec</t>
        </is>
      </c>
      <c r="E2502" t="inlineStr">
        <is>
          <t>Asia</t>
        </is>
      </c>
      <c r="F2502" t="inlineStr">
        <is>
          <t>India</t>
        </is>
      </c>
      <c r="G2502" t="inlineStr">
        <is>
          <t>Arab Light</t>
        </is>
      </c>
      <c r="H2502" t="inlineStr">
        <is>
          <t>Term contract</t>
        </is>
      </c>
      <c r="I2502" t="inlineStr">
        <is>
          <t>Refiner</t>
        </is>
      </c>
      <c r="J2502" t="inlineStr">
        <is>
          <t>Lucas Martin</t>
        </is>
      </c>
      <c r="K2502" s="70" t="n">
        <v>2180640</v>
      </c>
      <c r="L2502" s="71" t="n">
        <v>82.81</v>
      </c>
      <c r="M2502" s="71" t="n">
        <v>180578798.4</v>
      </c>
      <c r="N2502" s="71" t="n">
        <v>3611575.97</v>
      </c>
      <c r="O2502" s="71" t="n">
        <v>176967222.43</v>
      </c>
      <c r="P2502" s="71" t="n">
        <v>39383732.97</v>
      </c>
      <c r="Q2502" s="71" t="n">
        <v>137583489.46</v>
      </c>
      <c r="R2502" t="inlineStr">
        <is>
          <t>Crude</t>
        </is>
      </c>
      <c r="S2502" t="inlineStr">
        <is>
          <t>Yes</t>
        </is>
      </c>
      <c r="T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SA102494</t>
        </is>
      </c>
      <c r="B2503" s="68" t="n">
        <v>46018</v>
      </c>
      <c r="C2503" s="69" t="n">
        <v>2025</v>
      </c>
      <c r="D2503" t="inlineStr">
        <is>
          <t>Dec</t>
        </is>
      </c>
      <c r="E2503" t="inlineStr">
        <is>
          <t>Middle East</t>
        </is>
      </c>
      <c r="F2503" t="inlineStr">
        <is>
          <t>Bahrain</t>
        </is>
      </c>
      <c r="G2503" t="inlineStr">
        <is>
          <t>Arab Medium</t>
        </is>
      </c>
      <c r="H2503" t="inlineStr">
        <is>
          <t>Term contract</t>
        </is>
      </c>
      <c r="I2503" t="inlineStr">
        <is>
          <t>National oil company</t>
        </is>
      </c>
      <c r="J2503" t="inlineStr">
        <is>
          <t>Hiroshi Tanaka</t>
        </is>
      </c>
      <c r="K2503" s="70" t="n">
        <v>1125720</v>
      </c>
      <c r="L2503" s="71" t="n">
        <v>78.97</v>
      </c>
      <c r="M2503" s="71" t="n">
        <v>88898108.40000001</v>
      </c>
      <c r="N2503" s="71" t="n">
        <v>0</v>
      </c>
      <c r="O2503" s="71" t="n">
        <v>88898108.40000001</v>
      </c>
      <c r="P2503" s="71" t="n">
        <v>19803041.36</v>
      </c>
      <c r="Q2503" s="71" t="n">
        <v>69095067.04000001</v>
      </c>
      <c r="R2503" t="inlineStr">
        <is>
          <t>Crude</t>
        </is>
      </c>
      <c r="S2503" t="inlineStr">
        <is>
          <t>Yes</t>
        </is>
      </c>
      <c r="T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SA102495</t>
        </is>
      </c>
      <c r="B2504" s="68" t="n">
        <v>46018</v>
      </c>
      <c r="C2504" s="69" t="n">
        <v>2025</v>
      </c>
      <c r="D2504" t="inlineStr">
        <is>
          <t>Dec</t>
        </is>
      </c>
      <c r="E2504" t="inlineStr">
        <is>
          <t>North America</t>
        </is>
      </c>
      <c r="F2504" t="inlineStr">
        <is>
          <t>USA</t>
        </is>
      </c>
      <c r="G2504" t="inlineStr">
        <is>
          <t>Arab Light</t>
        </is>
      </c>
      <c r="H2504" t="inlineStr">
        <is>
          <t>Term contract</t>
        </is>
      </c>
      <c r="I2504" t="inlineStr">
        <is>
          <t>Refiner</t>
        </is>
      </c>
      <c r="J2504" t="inlineStr">
        <is>
          <t>Fatima Al-Saud</t>
        </is>
      </c>
      <c r="K2504" s="70" t="n">
        <v>1900980</v>
      </c>
      <c r="L2504" s="71" t="n">
        <v>76.34</v>
      </c>
      <c r="M2504" s="71" t="n">
        <v>145120813.2</v>
      </c>
      <c r="N2504" s="71" t="n">
        <v>2902416.26</v>
      </c>
      <c r="O2504" s="71" t="n">
        <v>142218396.94</v>
      </c>
      <c r="P2504" s="71" t="n">
        <v>33821705.94</v>
      </c>
      <c r="Q2504" s="71" t="n">
        <v>108396691</v>
      </c>
      <c r="R2504" t="inlineStr">
        <is>
          <t>Crude</t>
        </is>
      </c>
      <c r="S2504" t="inlineStr">
        <is>
          <t>Yes</t>
        </is>
      </c>
      <c r="T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SA102496</t>
        </is>
      </c>
      <c r="B2505" s="68" t="n">
        <v>46018</v>
      </c>
      <c r="C2505" s="69" t="n">
        <v>2025</v>
      </c>
      <c r="D2505" t="inlineStr">
        <is>
          <t>Dec</t>
        </is>
      </c>
      <c r="E2505" t="inlineStr">
        <is>
          <t>Asia</t>
        </is>
      </c>
      <c r="F2505" t="inlineStr">
        <is>
          <t>Japan</t>
        </is>
      </c>
      <c r="G2505" t="inlineStr">
        <is>
          <t>Arab Light</t>
        </is>
      </c>
      <c r="H2505" t="inlineStr">
        <is>
          <t>Spot</t>
        </is>
      </c>
      <c r="I2505" t="inlineStr">
        <is>
          <t>National oil company</t>
        </is>
      </c>
      <c r="J2505" t="inlineStr">
        <is>
          <t>Emma Clarke</t>
        </is>
      </c>
      <c r="K2505" s="70" t="n">
        <v>1900980</v>
      </c>
      <c r="L2505" s="71" t="n">
        <v>84.34</v>
      </c>
      <c r="M2505" s="71" t="n">
        <v>160328653.2</v>
      </c>
      <c r="N2505" s="71" t="n">
        <v>0</v>
      </c>
      <c r="O2505" s="71" t="n">
        <v>160328653.2</v>
      </c>
      <c r="P2505" s="71" t="n">
        <v>34400727.76</v>
      </c>
      <c r="Q2505" s="71" t="n">
        <v>125927925.44</v>
      </c>
      <c r="R2505" t="inlineStr">
        <is>
          <t>Crude</t>
        </is>
      </c>
      <c r="S2505" t="inlineStr">
        <is>
          <t>Yes</t>
        </is>
      </c>
      <c r="T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SA102497</t>
        </is>
      </c>
      <c r="B2506" s="68" t="n">
        <v>46019</v>
      </c>
      <c r="C2506" s="69" t="n">
        <v>2025</v>
      </c>
      <c r="D2506" t="inlineStr">
        <is>
          <t>Dec</t>
        </is>
      </c>
      <c r="E2506" t="inlineStr">
        <is>
          <t>Asia</t>
        </is>
      </c>
      <c r="F2506" t="inlineStr">
        <is>
          <t>China</t>
        </is>
      </c>
      <c r="G2506" t="inlineStr">
        <is>
          <t>Arab Heavy</t>
        </is>
      </c>
      <c r="H2506" t="inlineStr">
        <is>
          <t>Spot</t>
        </is>
      </c>
      <c r="I2506" t="inlineStr">
        <is>
          <t>Trader</t>
        </is>
      </c>
      <c r="J2506" t="inlineStr">
        <is>
          <t>Carlos Silva</t>
        </is>
      </c>
      <c r="K2506" s="70" t="n">
        <v>1432520</v>
      </c>
      <c r="L2506" s="71" t="n">
        <v>77.66</v>
      </c>
      <c r="M2506" s="71" t="n">
        <v>111249503.2</v>
      </c>
      <c r="N2506" s="71" t="n">
        <v>0</v>
      </c>
      <c r="O2506" s="71" t="n">
        <v>111249503.2</v>
      </c>
      <c r="P2506" s="71" t="n">
        <v>25791159.14</v>
      </c>
      <c r="Q2506" s="71" t="n">
        <v>85458344.06</v>
      </c>
      <c r="R2506" t="inlineStr">
        <is>
          <t>Crude</t>
        </is>
      </c>
      <c r="S2506" t="inlineStr">
        <is>
          <t>Yes</t>
        </is>
      </c>
      <c r="T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SA102498</t>
        </is>
      </c>
      <c r="B2507" s="68" t="n">
        <v>46019</v>
      </c>
      <c r="C2507" s="69" t="n">
        <v>2025</v>
      </c>
      <c r="D2507" t="inlineStr">
        <is>
          <t>Dec</t>
        </is>
      </c>
      <c r="E2507" t="inlineStr">
        <is>
          <t>Asia</t>
        </is>
      </c>
      <c r="F2507" t="inlineStr">
        <is>
          <t>India</t>
        </is>
      </c>
      <c r="G2507" t="inlineStr">
        <is>
          <t>Arab Extra Light</t>
        </is>
      </c>
      <c r="H2507" t="inlineStr">
        <is>
          <t>Term contract</t>
        </is>
      </c>
      <c r="I2507" t="inlineStr">
        <is>
          <t>National oil company</t>
        </is>
      </c>
      <c r="J2507" t="inlineStr">
        <is>
          <t>Aisha Bello</t>
        </is>
      </c>
      <c r="K2507" s="70" t="n">
        <v>502680</v>
      </c>
      <c r="L2507" s="71" t="n">
        <v>88.84999999999999</v>
      </c>
      <c r="M2507" s="71" t="n">
        <v>44663118</v>
      </c>
      <c r="N2507" s="71" t="n">
        <v>0</v>
      </c>
      <c r="O2507" s="71" t="n">
        <v>44663118</v>
      </c>
      <c r="P2507" s="71" t="n">
        <v>9516172.050000001</v>
      </c>
      <c r="Q2507" s="71" t="n">
        <v>35146945.95</v>
      </c>
      <c r="R2507" t="inlineStr">
        <is>
          <t>Crude</t>
        </is>
      </c>
      <c r="S2507" t="inlineStr">
        <is>
          <t>Yes</t>
        </is>
      </c>
      <c r="T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SA102499</t>
        </is>
      </c>
      <c r="B2508" s="68" t="n">
        <v>46019</v>
      </c>
      <c r="C2508" s="69" t="n">
        <v>2025</v>
      </c>
      <c r="D2508" t="inlineStr">
        <is>
          <t>Dec</t>
        </is>
      </c>
      <c r="E2508" t="inlineStr">
        <is>
          <t>Asia</t>
        </is>
      </c>
      <c r="F2508" t="inlineStr">
        <is>
          <t>China</t>
        </is>
      </c>
      <c r="G2508" t="inlineStr">
        <is>
          <t>Arab Light</t>
        </is>
      </c>
      <c r="H2508" t="inlineStr">
        <is>
          <t>Term contract</t>
        </is>
      </c>
      <c r="I2508" t="inlineStr">
        <is>
          <t>National oil company</t>
        </is>
      </c>
      <c r="J2508" t="inlineStr">
        <is>
          <t>Kofi Mensah</t>
        </is>
      </c>
      <c r="K2508" s="70" t="n">
        <v>863760</v>
      </c>
      <c r="L2508" s="71" t="n">
        <v>80.56</v>
      </c>
      <c r="M2508" s="71" t="n">
        <v>69584505.59999999</v>
      </c>
      <c r="N2508" s="71" t="n">
        <v>1391690.11</v>
      </c>
      <c r="O2508" s="71" t="n">
        <v>68192815.48999999</v>
      </c>
      <c r="P2508" s="71" t="n">
        <v>15784892.18</v>
      </c>
      <c r="Q2508" s="71" t="n">
        <v>52407923.31</v>
      </c>
      <c r="R2508" t="inlineStr">
        <is>
          <t>Crude</t>
        </is>
      </c>
      <c r="S2508" t="inlineStr">
        <is>
          <t>Yes</t>
        </is>
      </c>
      <c r="T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SA102500</t>
        </is>
      </c>
      <c r="B2509" s="68" t="n">
        <v>46019</v>
      </c>
      <c r="C2509" s="69" t="n">
        <v>2025</v>
      </c>
      <c r="D2509" t="inlineStr">
        <is>
          <t>Dec</t>
        </is>
      </c>
      <c r="E2509" t="inlineStr">
        <is>
          <t>Middle East</t>
        </is>
      </c>
      <c r="F2509" t="inlineStr">
        <is>
          <t>UAE</t>
        </is>
      </c>
      <c r="G2509" t="inlineStr">
        <is>
          <t>Gasoline</t>
        </is>
      </c>
      <c r="H2509" t="inlineStr">
        <is>
          <t>Term contract</t>
        </is>
      </c>
      <c r="I2509" t="inlineStr">
        <is>
          <t>Refiner</t>
        </is>
      </c>
      <c r="J2509" t="inlineStr">
        <is>
          <t>Aisha Bello</t>
        </is>
      </c>
      <c r="K2509" s="70" t="n">
        <v>267860</v>
      </c>
      <c r="L2509" s="71" t="n">
        <v>88.97</v>
      </c>
      <c r="M2509" s="71" t="n">
        <v>23831504.2</v>
      </c>
      <c r="N2509" s="71" t="n">
        <v>0</v>
      </c>
      <c r="O2509" s="71" t="n">
        <v>23831504.2</v>
      </c>
      <c r="P2509" s="71" t="n">
        <v>18770210.63</v>
      </c>
      <c r="Q2509" s="71" t="n">
        <v>5061293.57</v>
      </c>
      <c r="R2509" t="inlineStr">
        <is>
          <t>Refined</t>
        </is>
      </c>
      <c r="S2509" t="inlineStr">
        <is>
          <t>Yes</t>
        </is>
      </c>
      <c r="T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SA102501</t>
        </is>
      </c>
      <c r="B2510" s="68" t="n">
        <v>46023</v>
      </c>
      <c r="C2510" s="69" t="n">
        <v>2026</v>
      </c>
      <c r="D2510" t="inlineStr">
        <is>
          <t>Jan</t>
        </is>
      </c>
      <c r="E2510" t="inlineStr">
        <is>
          <t>Europe</t>
        </is>
      </c>
      <c r="F2510" t="inlineStr">
        <is>
          <t>Italy</t>
        </is>
      </c>
      <c r="G2510" t="inlineStr">
        <is>
          <t>Arab Light</t>
        </is>
      </c>
      <c r="H2510" t="inlineStr">
        <is>
          <t>Term contract</t>
        </is>
      </c>
      <c r="I2510" t="inlineStr">
        <is>
          <t>National oil company</t>
        </is>
      </c>
      <c r="J2510" t="inlineStr">
        <is>
          <t>Priya Nair</t>
        </is>
      </c>
      <c r="K2510" s="70" t="n">
        <v>880724</v>
      </c>
      <c r="L2510" s="71" t="n">
        <v>81.77</v>
      </c>
      <c r="M2510" s="71" t="n">
        <v>72016801.48</v>
      </c>
      <c r="N2510" s="71" t="n">
        <v>1440336.03</v>
      </c>
      <c r="O2510" s="71" t="n">
        <v>70576465.45</v>
      </c>
      <c r="P2510" s="71" t="n">
        <v>16201541.09</v>
      </c>
      <c r="Q2510" s="71" t="n">
        <v>54374924.36</v>
      </c>
      <c r="R2510" t="inlineStr">
        <is>
          <t>Crude</t>
        </is>
      </c>
      <c r="S2510" t="inlineStr">
        <is>
          <t>Yes</t>
        </is>
      </c>
      <c r="T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SA102502</t>
        </is>
      </c>
      <c r="B2511" s="68" t="n">
        <v>46023</v>
      </c>
      <c r="C2511" s="69" t="n">
        <v>2026</v>
      </c>
      <c r="D2511" t="inlineStr">
        <is>
          <t>Jan</t>
        </is>
      </c>
      <c r="E2511" t="inlineStr">
        <is>
          <t>Asia</t>
        </is>
      </c>
      <c r="F2511" t="inlineStr">
        <is>
          <t>India</t>
        </is>
      </c>
      <c r="G2511" t="inlineStr">
        <is>
          <t>Jet fuel</t>
        </is>
      </c>
      <c r="H2511" t="inlineStr">
        <is>
          <t>Spot</t>
        </is>
      </c>
      <c r="I2511" t="inlineStr">
        <is>
          <t>Trader</t>
        </is>
      </c>
      <c r="J2511" t="inlineStr">
        <is>
          <t>Emma Clarke</t>
        </is>
      </c>
      <c r="K2511" s="70" t="n">
        <v>498226</v>
      </c>
      <c r="L2511" s="71" t="n">
        <v>93.03</v>
      </c>
      <c r="M2511" s="71" t="n">
        <v>46349964.78</v>
      </c>
      <c r="N2511" s="71" t="n">
        <v>0</v>
      </c>
      <c r="O2511" s="71" t="n">
        <v>46349964.78</v>
      </c>
      <c r="P2511" s="71" t="n">
        <v>35601650.06</v>
      </c>
      <c r="Q2511" s="71" t="n">
        <v>10748314.72</v>
      </c>
      <c r="R2511" t="inlineStr">
        <is>
          <t>Refined</t>
        </is>
      </c>
      <c r="S2511" t="inlineStr">
        <is>
          <t>Yes</t>
        </is>
      </c>
      <c r="T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SA102503</t>
        </is>
      </c>
      <c r="B2512" s="68" t="n">
        <v>46023</v>
      </c>
      <c r="C2512" s="69" t="n">
        <v>2026</v>
      </c>
      <c r="D2512" t="inlineStr">
        <is>
          <t>Jan</t>
        </is>
      </c>
      <c r="E2512" t="inlineStr">
        <is>
          <t>Asia</t>
        </is>
      </c>
      <c r="F2512" t="inlineStr">
        <is>
          <t>Japan</t>
        </is>
      </c>
      <c r="G2512" t="inlineStr">
        <is>
          <t>Arab Light</t>
        </is>
      </c>
      <c r="H2512" t="inlineStr">
        <is>
          <t>Term contract</t>
        </is>
      </c>
      <c r="I2512" t="inlineStr">
        <is>
          <t>Trader</t>
        </is>
      </c>
      <c r="J2512" t="inlineStr">
        <is>
          <t>Emma Clarke</t>
        </is>
      </c>
      <c r="K2512" s="70" t="n">
        <v>1080971</v>
      </c>
      <c r="L2512" s="71" t="n">
        <v>82.48</v>
      </c>
      <c r="M2512" s="71" t="n">
        <v>89158488.08</v>
      </c>
      <c r="N2512" s="71" t="n">
        <v>0</v>
      </c>
      <c r="O2512" s="71" t="n">
        <v>89158488.08</v>
      </c>
      <c r="P2512" s="71" t="n">
        <v>19341713.35</v>
      </c>
      <c r="Q2512" s="71" t="n">
        <v>69816774.73</v>
      </c>
      <c r="R2512" t="inlineStr">
        <is>
          <t>Crude</t>
        </is>
      </c>
      <c r="S2512" t="inlineStr">
        <is>
          <t>Yes</t>
        </is>
      </c>
      <c r="T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SA102504</t>
        </is>
      </c>
      <c r="B2513" s="68" t="n">
        <v>46023</v>
      </c>
      <c r="C2513" s="69" t="n">
        <v>2026</v>
      </c>
      <c r="D2513" t="inlineStr">
        <is>
          <t>Jan</t>
        </is>
      </c>
      <c r="E2513" t="inlineStr">
        <is>
          <t>Europe</t>
        </is>
      </c>
      <c r="F2513" t="inlineStr">
        <is>
          <t>Netherlands</t>
        </is>
      </c>
      <c r="G2513" t="inlineStr">
        <is>
          <t>Arab Light</t>
        </is>
      </c>
      <c r="H2513" t="inlineStr">
        <is>
          <t>Spot</t>
        </is>
      </c>
      <c r="I2513" t="inlineStr">
        <is>
          <t>Trader</t>
        </is>
      </c>
      <c r="J2513" t="inlineStr">
        <is>
          <t>Hiroshi Tanaka</t>
        </is>
      </c>
      <c r="K2513" s="70" t="n">
        <v>1601976</v>
      </c>
      <c r="L2513" s="71" t="n">
        <v>79.52</v>
      </c>
      <c r="M2513" s="71" t="n">
        <v>127389131.52</v>
      </c>
      <c r="N2513" s="71" t="n">
        <v>0</v>
      </c>
      <c r="O2513" s="71" t="n">
        <v>127389131.52</v>
      </c>
      <c r="P2513" s="71" t="n">
        <v>29442027.93</v>
      </c>
      <c r="Q2513" s="71" t="n">
        <v>97947103.59</v>
      </c>
      <c r="R2513" t="inlineStr">
        <is>
          <t>Crude</t>
        </is>
      </c>
      <c r="S2513" t="inlineStr">
        <is>
          <t>Yes</t>
        </is>
      </c>
      <c r="T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SA102505</t>
        </is>
      </c>
      <c r="B2514" s="68" t="n">
        <v>46023</v>
      </c>
      <c r="C2514" s="69" t="n">
        <v>2026</v>
      </c>
      <c r="D2514" t="inlineStr">
        <is>
          <t>Jan</t>
        </is>
      </c>
      <c r="E2514" t="inlineStr">
        <is>
          <t>Asia</t>
        </is>
      </c>
      <c r="F2514" t="inlineStr">
        <is>
          <t>China</t>
        </is>
      </c>
      <c r="G2514" t="inlineStr">
        <is>
          <t>Diesel</t>
        </is>
      </c>
      <c r="H2514" t="inlineStr">
        <is>
          <t>Term contract</t>
        </is>
      </c>
      <c r="I2514" t="inlineStr">
        <is>
          <t>National oil company</t>
        </is>
      </c>
      <c r="J2514" t="inlineStr">
        <is>
          <t>Amir Khan</t>
        </is>
      </c>
      <c r="K2514" s="70" t="n">
        <v>479430</v>
      </c>
      <c r="L2514" s="71" t="n">
        <v>99.28</v>
      </c>
      <c r="M2514" s="71" t="n">
        <v>47597810.4</v>
      </c>
      <c r="N2514" s="71" t="n">
        <v>0</v>
      </c>
      <c r="O2514" s="71" t="n">
        <v>47597810.4</v>
      </c>
      <c r="P2514" s="71" t="n">
        <v>32789038.7</v>
      </c>
      <c r="Q2514" s="71" t="n">
        <v>14808771.7</v>
      </c>
      <c r="R2514" t="inlineStr">
        <is>
          <t>Refined</t>
        </is>
      </c>
      <c r="S2514" t="inlineStr">
        <is>
          <t>Yes</t>
        </is>
      </c>
      <c r="T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SA102506</t>
        </is>
      </c>
      <c r="B2515" s="68" t="n">
        <v>46023</v>
      </c>
      <c r="C2515" s="69" t="n">
        <v>2026</v>
      </c>
      <c r="D2515" t="inlineStr">
        <is>
          <t>Jan</t>
        </is>
      </c>
      <c r="E2515" t="inlineStr">
        <is>
          <t>Middle East</t>
        </is>
      </c>
      <c r="F2515" t="inlineStr">
        <is>
          <t>Saudi Arabia</t>
        </is>
      </c>
      <c r="G2515" t="inlineStr">
        <is>
          <t>Diesel</t>
        </is>
      </c>
      <c r="H2515" t="inlineStr">
        <is>
          <t>Domestic</t>
        </is>
      </c>
      <c r="I2515" t="inlineStr">
        <is>
          <t>Refiner</t>
        </is>
      </c>
      <c r="J2515" t="inlineStr">
        <is>
          <t>Noah Smith</t>
        </is>
      </c>
      <c r="K2515" s="70" t="n">
        <v>503824</v>
      </c>
      <c r="L2515" s="71" t="n">
        <v>100.97</v>
      </c>
      <c r="M2515" s="71" t="n">
        <v>50871109.28</v>
      </c>
      <c r="N2515" s="71" t="n">
        <v>0</v>
      </c>
      <c r="O2515" s="71" t="n">
        <v>50871109.28</v>
      </c>
      <c r="P2515" s="71" t="n">
        <v>36214708.28</v>
      </c>
      <c r="Q2515" s="71" t="n">
        <v>14656401</v>
      </c>
      <c r="R2515" t="inlineStr">
        <is>
          <t>Refined</t>
        </is>
      </c>
      <c r="S2515" t="inlineStr">
        <is>
          <t>No</t>
        </is>
      </c>
      <c r="T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SA102507</t>
        </is>
      </c>
      <c r="B2516" s="68" t="n">
        <v>46023</v>
      </c>
      <c r="C2516" s="69" t="n">
        <v>2026</v>
      </c>
      <c r="D2516" t="inlineStr">
        <is>
          <t>Jan</t>
        </is>
      </c>
      <c r="E2516" t="inlineStr">
        <is>
          <t>Asia</t>
        </is>
      </c>
      <c r="F2516" t="inlineStr">
        <is>
          <t>Japan</t>
        </is>
      </c>
      <c r="G2516" t="inlineStr">
        <is>
          <t>Diesel</t>
        </is>
      </c>
      <c r="H2516" t="inlineStr">
        <is>
          <t>Term contract</t>
        </is>
      </c>
      <c r="I2516" t="inlineStr">
        <is>
          <t>National oil company</t>
        </is>
      </c>
      <c r="J2516" t="inlineStr">
        <is>
          <t>Hiroshi Tanaka</t>
        </is>
      </c>
      <c r="K2516" s="70" t="n">
        <v>288972</v>
      </c>
      <c r="L2516" s="71" t="n">
        <v>87.41</v>
      </c>
      <c r="M2516" s="71" t="n">
        <v>25259042.52</v>
      </c>
      <c r="N2516" s="71" t="n">
        <v>0</v>
      </c>
      <c r="O2516" s="71" t="n">
        <v>25259042.52</v>
      </c>
      <c r="P2516" s="71" t="n">
        <v>19912641.5</v>
      </c>
      <c r="Q2516" s="71" t="n">
        <v>5346401.02</v>
      </c>
      <c r="R2516" t="inlineStr">
        <is>
          <t>Refined</t>
        </is>
      </c>
      <c r="S2516" t="inlineStr">
        <is>
          <t>Yes</t>
        </is>
      </c>
      <c r="T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SA102508</t>
        </is>
      </c>
      <c r="B2517" s="68" t="n">
        <v>46024</v>
      </c>
      <c r="C2517" s="69" t="n">
        <v>2026</v>
      </c>
      <c r="D2517" t="inlineStr">
        <is>
          <t>Jan</t>
        </is>
      </c>
      <c r="E2517" t="inlineStr">
        <is>
          <t>Asia</t>
        </is>
      </c>
      <c r="F2517" t="inlineStr">
        <is>
          <t>China</t>
        </is>
      </c>
      <c r="G2517" t="inlineStr">
        <is>
          <t>Arab Light</t>
        </is>
      </c>
      <c r="H2517" t="inlineStr">
        <is>
          <t>Spot</t>
        </is>
      </c>
      <c r="I2517" t="inlineStr">
        <is>
          <t>Refiner</t>
        </is>
      </c>
      <c r="J2517" t="inlineStr">
        <is>
          <t>Sophie Müller</t>
        </is>
      </c>
      <c r="K2517" s="70" t="n">
        <v>1380889</v>
      </c>
      <c r="L2517" s="71" t="n">
        <v>81.54000000000001</v>
      </c>
      <c r="M2517" s="71" t="n">
        <v>112597689.06</v>
      </c>
      <c r="N2517" s="71" t="n">
        <v>2251953.78</v>
      </c>
      <c r="O2517" s="71" t="n">
        <v>110345735.28</v>
      </c>
      <c r="P2517" s="71" t="n">
        <v>24681445.2</v>
      </c>
      <c r="Q2517" s="71" t="n">
        <v>85664290.08</v>
      </c>
      <c r="R2517" t="inlineStr">
        <is>
          <t>Crude</t>
        </is>
      </c>
      <c r="S2517" t="inlineStr">
        <is>
          <t>Yes</t>
        </is>
      </c>
      <c r="T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SA102509</t>
        </is>
      </c>
      <c r="B2518" s="68" t="n">
        <v>46024</v>
      </c>
      <c r="C2518" s="69" t="n">
        <v>2026</v>
      </c>
      <c r="D2518" t="inlineStr">
        <is>
          <t>Jan</t>
        </is>
      </c>
      <c r="E2518" t="inlineStr">
        <is>
          <t>Asia</t>
        </is>
      </c>
      <c r="F2518" t="inlineStr">
        <is>
          <t>China</t>
        </is>
      </c>
      <c r="G2518" t="inlineStr">
        <is>
          <t>Arab Light</t>
        </is>
      </c>
      <c r="H2518" t="inlineStr">
        <is>
          <t>Term contract</t>
        </is>
      </c>
      <c r="I2518" t="inlineStr">
        <is>
          <t>National oil company</t>
        </is>
      </c>
      <c r="J2518" t="inlineStr">
        <is>
          <t>Fatima Al-Saud</t>
        </is>
      </c>
      <c r="K2518" s="70" t="n">
        <v>1260378</v>
      </c>
      <c r="L2518" s="71" t="n">
        <v>84.43000000000001</v>
      </c>
      <c r="M2518" s="71" t="n">
        <v>106413714.54</v>
      </c>
      <c r="N2518" s="71" t="n">
        <v>1064137.15</v>
      </c>
      <c r="O2518" s="71" t="n">
        <v>105349577.39</v>
      </c>
      <c r="P2518" s="71" t="n">
        <v>23408427.8</v>
      </c>
      <c r="Q2518" s="71" t="n">
        <v>81941149.59</v>
      </c>
      <c r="R2518" t="inlineStr">
        <is>
          <t>Crude</t>
        </is>
      </c>
      <c r="S2518" t="inlineStr">
        <is>
          <t>Yes</t>
        </is>
      </c>
      <c r="T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SA102510</t>
        </is>
      </c>
      <c r="B2519" s="68" t="n">
        <v>46024</v>
      </c>
      <c r="C2519" s="69" t="n">
        <v>2026</v>
      </c>
      <c r="D2519" t="inlineStr">
        <is>
          <t>Jan</t>
        </is>
      </c>
      <c r="E2519" t="inlineStr">
        <is>
          <t>Asia</t>
        </is>
      </c>
      <c r="F2519" t="inlineStr">
        <is>
          <t>Japan</t>
        </is>
      </c>
      <c r="G2519" t="inlineStr">
        <is>
          <t>Arab Medium</t>
        </is>
      </c>
      <c r="H2519" t="inlineStr">
        <is>
          <t>Term contract</t>
        </is>
      </c>
      <c r="I2519" t="inlineStr">
        <is>
          <t>National oil company</t>
        </is>
      </c>
      <c r="J2519" t="inlineStr">
        <is>
          <t>Ravindra Patil</t>
        </is>
      </c>
      <c r="K2519" s="70" t="n">
        <v>1699834</v>
      </c>
      <c r="L2519" s="71" t="n">
        <v>74.98</v>
      </c>
      <c r="M2519" s="71" t="n">
        <v>127453553.32</v>
      </c>
      <c r="N2519" s="71" t="n">
        <v>0</v>
      </c>
      <c r="O2519" s="71" t="n">
        <v>127453553.32</v>
      </c>
      <c r="P2519" s="71" t="n">
        <v>30755343.63</v>
      </c>
      <c r="Q2519" s="71" t="n">
        <v>96698209.69</v>
      </c>
      <c r="R2519" t="inlineStr">
        <is>
          <t>Crude</t>
        </is>
      </c>
      <c r="S2519" t="inlineStr">
        <is>
          <t>Yes</t>
        </is>
      </c>
      <c r="T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SA102511</t>
        </is>
      </c>
      <c r="B2520" s="68" t="n">
        <v>46024</v>
      </c>
      <c r="C2520" s="69" t="n">
        <v>2026</v>
      </c>
      <c r="D2520" t="inlineStr">
        <is>
          <t>Jan</t>
        </is>
      </c>
      <c r="E2520" t="inlineStr">
        <is>
          <t>Asia</t>
        </is>
      </c>
      <c r="F2520" t="inlineStr">
        <is>
          <t>China</t>
        </is>
      </c>
      <c r="G2520" t="inlineStr">
        <is>
          <t>Arab Medium</t>
        </is>
      </c>
      <c r="H2520" t="inlineStr">
        <is>
          <t>Term contract</t>
        </is>
      </c>
      <c r="I2520" t="inlineStr">
        <is>
          <t>National oil company</t>
        </is>
      </c>
      <c r="J2520" t="inlineStr">
        <is>
          <t>Ruhi Shaikh</t>
        </is>
      </c>
      <c r="K2520" s="70" t="n">
        <v>482042</v>
      </c>
      <c r="L2520" s="71" t="n">
        <v>71.17</v>
      </c>
      <c r="M2520" s="71" t="n">
        <v>34306929.14</v>
      </c>
      <c r="N2520" s="71" t="n">
        <v>343069.29</v>
      </c>
      <c r="O2520" s="71" t="n">
        <v>33963859.85</v>
      </c>
      <c r="P2520" s="71" t="n">
        <v>8343098.31</v>
      </c>
      <c r="Q2520" s="71" t="n">
        <v>25620761.54</v>
      </c>
      <c r="R2520" t="inlineStr">
        <is>
          <t>Crude</t>
        </is>
      </c>
      <c r="S2520" t="inlineStr">
        <is>
          <t>Yes</t>
        </is>
      </c>
      <c r="T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SA102512</t>
        </is>
      </c>
      <c r="B2521" s="68" t="n">
        <v>46024</v>
      </c>
      <c r="C2521" s="69" t="n">
        <v>2026</v>
      </c>
      <c r="D2521" t="inlineStr">
        <is>
          <t>Jan</t>
        </is>
      </c>
      <c r="E2521" t="inlineStr">
        <is>
          <t>Asia</t>
        </is>
      </c>
      <c r="F2521" t="inlineStr">
        <is>
          <t>India</t>
        </is>
      </c>
      <c r="G2521" t="inlineStr">
        <is>
          <t>Diesel</t>
        </is>
      </c>
      <c r="H2521" t="inlineStr">
        <is>
          <t>Term contract</t>
        </is>
      </c>
      <c r="I2521" t="inlineStr">
        <is>
          <t>Trader</t>
        </is>
      </c>
      <c r="J2521" t="inlineStr">
        <is>
          <t>Yuki Sato</t>
        </is>
      </c>
      <c r="K2521" s="70" t="n">
        <v>391238</v>
      </c>
      <c r="L2521" s="71" t="n">
        <v>93.2</v>
      </c>
      <c r="M2521" s="71" t="n">
        <v>36463381.6</v>
      </c>
      <c r="N2521" s="71" t="n">
        <v>0</v>
      </c>
      <c r="O2521" s="71" t="n">
        <v>36463381.6</v>
      </c>
      <c r="P2521" s="71" t="n">
        <v>27302573.51</v>
      </c>
      <c r="Q2521" s="71" t="n">
        <v>9160808.09</v>
      </c>
      <c r="R2521" t="inlineStr">
        <is>
          <t>Refined</t>
        </is>
      </c>
      <c r="S2521" t="inlineStr">
        <is>
          <t>Yes</t>
        </is>
      </c>
      <c r="T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SA102513</t>
        </is>
      </c>
      <c r="B2522" s="68" t="n">
        <v>46024</v>
      </c>
      <c r="C2522" s="69" t="n">
        <v>2026</v>
      </c>
      <c r="D2522" t="inlineStr">
        <is>
          <t>Jan</t>
        </is>
      </c>
      <c r="E2522" t="inlineStr">
        <is>
          <t>Asia</t>
        </is>
      </c>
      <c r="F2522" t="inlineStr">
        <is>
          <t>Japan</t>
        </is>
      </c>
      <c r="G2522" t="inlineStr">
        <is>
          <t>Arab Extra Light</t>
        </is>
      </c>
      <c r="H2522" t="inlineStr">
        <is>
          <t>Term contract</t>
        </is>
      </c>
      <c r="I2522" t="inlineStr">
        <is>
          <t>Trader</t>
        </is>
      </c>
      <c r="J2522" t="inlineStr">
        <is>
          <t>Kofi Mensah</t>
        </is>
      </c>
      <c r="K2522" s="70" t="n">
        <v>1518615</v>
      </c>
      <c r="L2522" s="71" t="n">
        <v>81.26000000000001</v>
      </c>
      <c r="M2522" s="71" t="n">
        <v>123402654.9</v>
      </c>
      <c r="N2522" s="71" t="n">
        <v>0</v>
      </c>
      <c r="O2522" s="71" t="n">
        <v>123402654.9</v>
      </c>
      <c r="P2522" s="71" t="n">
        <v>28180653.02</v>
      </c>
      <c r="Q2522" s="71" t="n">
        <v>95222001.88</v>
      </c>
      <c r="R2522" t="inlineStr">
        <is>
          <t>Crude</t>
        </is>
      </c>
      <c r="S2522" t="inlineStr">
        <is>
          <t>Yes</t>
        </is>
      </c>
      <c r="T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SA102514</t>
        </is>
      </c>
      <c r="B2523" s="68" t="n">
        <v>46025</v>
      </c>
      <c r="C2523" s="69" t="n">
        <v>2026</v>
      </c>
      <c r="D2523" t="inlineStr">
        <is>
          <t>Jan</t>
        </is>
      </c>
      <c r="E2523" t="inlineStr">
        <is>
          <t>Asia</t>
        </is>
      </c>
      <c r="F2523" t="inlineStr">
        <is>
          <t>Japan</t>
        </is>
      </c>
      <c r="G2523" t="inlineStr">
        <is>
          <t>Arab Light</t>
        </is>
      </c>
      <c r="H2523" t="inlineStr">
        <is>
          <t>Spot</t>
        </is>
      </c>
      <c r="I2523" t="inlineStr">
        <is>
          <t>National oil company</t>
        </is>
      </c>
      <c r="J2523" t="inlineStr">
        <is>
          <t>Kofi Mensah</t>
        </is>
      </c>
      <c r="K2523" s="70" t="n">
        <v>665980</v>
      </c>
      <c r="L2523" s="71" t="n">
        <v>74.81999999999999</v>
      </c>
      <c r="M2523" s="71" t="n">
        <v>49828623.6</v>
      </c>
      <c r="N2523" s="71" t="n">
        <v>0</v>
      </c>
      <c r="O2523" s="71" t="n">
        <v>49828623.6</v>
      </c>
      <c r="P2523" s="71" t="n">
        <v>11593076.33</v>
      </c>
      <c r="Q2523" s="71" t="n">
        <v>38235547.27</v>
      </c>
      <c r="R2523" t="inlineStr">
        <is>
          <t>Crude</t>
        </is>
      </c>
      <c r="S2523" t="inlineStr">
        <is>
          <t>Yes</t>
        </is>
      </c>
      <c r="T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SA102515</t>
        </is>
      </c>
      <c r="B2524" s="68" t="n">
        <v>46025</v>
      </c>
      <c r="C2524" s="69" t="n">
        <v>2026</v>
      </c>
      <c r="D2524" t="inlineStr">
        <is>
          <t>Jan</t>
        </is>
      </c>
      <c r="E2524" t="inlineStr">
        <is>
          <t>Asia</t>
        </is>
      </c>
      <c r="F2524" t="inlineStr">
        <is>
          <t>India</t>
        </is>
      </c>
      <c r="G2524" t="inlineStr">
        <is>
          <t>Arab Light</t>
        </is>
      </c>
      <c r="H2524" t="inlineStr">
        <is>
          <t>Term contract</t>
        </is>
      </c>
      <c r="I2524" t="inlineStr">
        <is>
          <t>Trader</t>
        </is>
      </c>
      <c r="J2524" t="inlineStr">
        <is>
          <t>Ruhi Shaikh</t>
        </is>
      </c>
      <c r="K2524" s="70" t="n">
        <v>390527</v>
      </c>
      <c r="L2524" s="71" t="n">
        <v>70.25</v>
      </c>
      <c r="M2524" s="71" t="n">
        <v>27434521.75</v>
      </c>
      <c r="N2524" s="71" t="n">
        <v>0</v>
      </c>
      <c r="O2524" s="71" t="n">
        <v>27434521.75</v>
      </c>
      <c r="P2524" s="71" t="n">
        <v>6824711.77</v>
      </c>
      <c r="Q2524" s="71" t="n">
        <v>20609809.98</v>
      </c>
      <c r="R2524" t="inlineStr">
        <is>
          <t>Crude</t>
        </is>
      </c>
      <c r="S2524" t="inlineStr">
        <is>
          <t>Yes</t>
        </is>
      </c>
      <c r="T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SA102516</t>
        </is>
      </c>
      <c r="B2525" s="68" t="n">
        <v>46025</v>
      </c>
      <c r="C2525" s="69" t="n">
        <v>2026</v>
      </c>
      <c r="D2525" t="inlineStr">
        <is>
          <t>Jan</t>
        </is>
      </c>
      <c r="E2525" t="inlineStr">
        <is>
          <t>Asia</t>
        </is>
      </c>
      <c r="F2525" t="inlineStr">
        <is>
          <t>Japan</t>
        </is>
      </c>
      <c r="G2525" t="inlineStr">
        <is>
          <t>Arab Light</t>
        </is>
      </c>
      <c r="H2525" t="inlineStr">
        <is>
          <t>Spot</t>
        </is>
      </c>
      <c r="I2525" t="inlineStr">
        <is>
          <t>National oil company</t>
        </is>
      </c>
      <c r="J2525" t="inlineStr">
        <is>
          <t>Carlos Silva</t>
        </is>
      </c>
      <c r="K2525" s="70" t="n">
        <v>826359</v>
      </c>
      <c r="L2525" s="71" t="n">
        <v>74.34</v>
      </c>
      <c r="M2525" s="71" t="n">
        <v>61431528.06</v>
      </c>
      <c r="N2525" s="71" t="n">
        <v>0</v>
      </c>
      <c r="O2525" s="71" t="n">
        <v>61431528.06</v>
      </c>
      <c r="P2525" s="71" t="n">
        <v>14663305</v>
      </c>
      <c r="Q2525" s="71" t="n">
        <v>46768223.06</v>
      </c>
      <c r="R2525" t="inlineStr">
        <is>
          <t>Crude</t>
        </is>
      </c>
      <c r="S2525" t="inlineStr">
        <is>
          <t>Yes</t>
        </is>
      </c>
      <c r="T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SA102517</t>
        </is>
      </c>
      <c r="B2526" s="68" t="n">
        <v>46025</v>
      </c>
      <c r="C2526" s="69" t="n">
        <v>2026</v>
      </c>
      <c r="D2526" t="inlineStr">
        <is>
          <t>Jan</t>
        </is>
      </c>
      <c r="E2526" t="inlineStr">
        <is>
          <t>Asia</t>
        </is>
      </c>
      <c r="F2526" t="inlineStr">
        <is>
          <t>South Korea</t>
        </is>
      </c>
      <c r="G2526" t="inlineStr">
        <is>
          <t>Arab Light</t>
        </is>
      </c>
      <c r="H2526" t="inlineStr">
        <is>
          <t>Term contract</t>
        </is>
      </c>
      <c r="I2526" t="inlineStr">
        <is>
          <t>Trader</t>
        </is>
      </c>
      <c r="J2526" t="inlineStr">
        <is>
          <t>Sophie Müller</t>
        </is>
      </c>
      <c r="K2526" s="70" t="n">
        <v>855354</v>
      </c>
      <c r="L2526" s="71" t="n">
        <v>81.3</v>
      </c>
      <c r="M2526" s="71" t="n">
        <v>69540280.2</v>
      </c>
      <c r="N2526" s="71" t="n">
        <v>0</v>
      </c>
      <c r="O2526" s="71" t="n">
        <v>69540280.2</v>
      </c>
      <c r="P2526" s="71" t="n">
        <v>15174367.15</v>
      </c>
      <c r="Q2526" s="71" t="n">
        <v>54365913.05</v>
      </c>
      <c r="R2526" t="inlineStr">
        <is>
          <t>Crude</t>
        </is>
      </c>
      <c r="S2526" t="inlineStr">
        <is>
          <t>Yes</t>
        </is>
      </c>
      <c r="T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SA102518</t>
        </is>
      </c>
      <c r="B2527" s="68" t="n">
        <v>46025</v>
      </c>
      <c r="C2527" s="69" t="n">
        <v>2026</v>
      </c>
      <c r="D2527" t="inlineStr">
        <is>
          <t>Jan</t>
        </is>
      </c>
      <c r="E2527" t="inlineStr">
        <is>
          <t>Asia</t>
        </is>
      </c>
      <c r="F2527" t="inlineStr">
        <is>
          <t>China</t>
        </is>
      </c>
      <c r="G2527" t="inlineStr">
        <is>
          <t>Arab Light</t>
        </is>
      </c>
      <c r="H2527" t="inlineStr">
        <is>
          <t>Term contract</t>
        </is>
      </c>
      <c r="I2527" t="inlineStr">
        <is>
          <t>Refiner</t>
        </is>
      </c>
      <c r="J2527" t="inlineStr">
        <is>
          <t>Priya Nair</t>
        </is>
      </c>
      <c r="K2527" s="70" t="n">
        <v>1543986</v>
      </c>
      <c r="L2527" s="71" t="n">
        <v>70.14</v>
      </c>
      <c r="M2527" s="71" t="n">
        <v>108295178.04</v>
      </c>
      <c r="N2527" s="71" t="n">
        <v>1082951.78</v>
      </c>
      <c r="O2527" s="71" t="n">
        <v>107212226.26</v>
      </c>
      <c r="P2527" s="71" t="n">
        <v>27424219.98</v>
      </c>
      <c r="Q2527" s="71" t="n">
        <v>79788006.28</v>
      </c>
      <c r="R2527" t="inlineStr">
        <is>
          <t>Crude</t>
        </is>
      </c>
      <c r="S2527" t="inlineStr">
        <is>
          <t>Yes</t>
        </is>
      </c>
      <c r="T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SA102519</t>
        </is>
      </c>
      <c r="B2528" s="68" t="n">
        <v>46025</v>
      </c>
      <c r="C2528" s="69" t="n">
        <v>2026</v>
      </c>
      <c r="D2528" t="inlineStr">
        <is>
          <t>Jan</t>
        </is>
      </c>
      <c r="E2528" t="inlineStr">
        <is>
          <t>North America</t>
        </is>
      </c>
      <c r="F2528" t="inlineStr">
        <is>
          <t>USA</t>
        </is>
      </c>
      <c r="G2528" t="inlineStr">
        <is>
          <t>Arab Medium</t>
        </is>
      </c>
      <c r="H2528" t="inlineStr">
        <is>
          <t>Term contract</t>
        </is>
      </c>
      <c r="I2528" t="inlineStr">
        <is>
          <t>Refiner</t>
        </is>
      </c>
      <c r="J2528" t="inlineStr">
        <is>
          <t>Lucas Martin</t>
        </is>
      </c>
      <c r="K2528" s="70" t="n">
        <v>328006</v>
      </c>
      <c r="L2528" s="71" t="n">
        <v>81.26000000000001</v>
      </c>
      <c r="M2528" s="71" t="n">
        <v>26653767.56</v>
      </c>
      <c r="N2528" s="71" t="n">
        <v>533075.35</v>
      </c>
      <c r="O2528" s="71" t="n">
        <v>26120692.21</v>
      </c>
      <c r="P2528" s="71" t="n">
        <v>5554738.48</v>
      </c>
      <c r="Q2528" s="71" t="n">
        <v>20565953.73</v>
      </c>
      <c r="R2528" t="inlineStr">
        <is>
          <t>Crude</t>
        </is>
      </c>
      <c r="S2528" t="inlineStr">
        <is>
          <t>Yes</t>
        </is>
      </c>
      <c r="T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SA102520</t>
        </is>
      </c>
      <c r="B2529" s="68" t="n">
        <v>46025</v>
      </c>
      <c r="C2529" s="69" t="n">
        <v>2026</v>
      </c>
      <c r="D2529" t="inlineStr">
        <is>
          <t>Jan</t>
        </is>
      </c>
      <c r="E2529" t="inlineStr">
        <is>
          <t>Asia</t>
        </is>
      </c>
      <c r="F2529" t="inlineStr">
        <is>
          <t>China</t>
        </is>
      </c>
      <c r="G2529" t="inlineStr">
        <is>
          <t>Diesel</t>
        </is>
      </c>
      <c r="H2529" t="inlineStr">
        <is>
          <t>Spot</t>
        </is>
      </c>
      <c r="I2529" t="inlineStr">
        <is>
          <t>Refiner</t>
        </is>
      </c>
      <c r="J2529" t="inlineStr">
        <is>
          <t>Yuki Sato</t>
        </is>
      </c>
      <c r="K2529" s="70" t="n">
        <v>497256</v>
      </c>
      <c r="L2529" s="71" t="n">
        <v>105.23</v>
      </c>
      <c r="M2529" s="71" t="n">
        <v>52326248.88</v>
      </c>
      <c r="N2529" s="71" t="n">
        <v>523262.49</v>
      </c>
      <c r="O2529" s="71" t="n">
        <v>51802986.39</v>
      </c>
      <c r="P2529" s="71" t="n">
        <v>36041224.09</v>
      </c>
      <c r="Q2529" s="71" t="n">
        <v>15761762.3</v>
      </c>
      <c r="R2529" t="inlineStr">
        <is>
          <t>Refined</t>
        </is>
      </c>
      <c r="S2529" t="inlineStr">
        <is>
          <t>Yes</t>
        </is>
      </c>
      <c r="T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SA102521</t>
        </is>
      </c>
      <c r="B2530" s="68" t="n">
        <v>46025</v>
      </c>
      <c r="C2530" s="69" t="n">
        <v>2026</v>
      </c>
      <c r="D2530" t="inlineStr">
        <is>
          <t>Jan</t>
        </is>
      </c>
      <c r="E2530" t="inlineStr">
        <is>
          <t>Europe</t>
        </is>
      </c>
      <c r="F2530" t="inlineStr">
        <is>
          <t>Netherlands</t>
        </is>
      </c>
      <c r="G2530" t="inlineStr">
        <is>
          <t>Gasoline</t>
        </is>
      </c>
      <c r="H2530" t="inlineStr">
        <is>
          <t>Term contract</t>
        </is>
      </c>
      <c r="I2530" t="inlineStr">
        <is>
          <t>Trader</t>
        </is>
      </c>
      <c r="J2530" t="inlineStr">
        <is>
          <t>Ravindra Patil</t>
        </is>
      </c>
      <c r="K2530" s="70" t="n">
        <v>183937</v>
      </c>
      <c r="L2530" s="71" t="n">
        <v>82.86</v>
      </c>
      <c r="M2530" s="71" t="n">
        <v>15241019.82</v>
      </c>
      <c r="N2530" s="71" t="n">
        <v>304820.4</v>
      </c>
      <c r="O2530" s="71" t="n">
        <v>14936199.42</v>
      </c>
      <c r="P2530" s="71" t="n">
        <v>13424799.24</v>
      </c>
      <c r="Q2530" s="71" t="n">
        <v>1511400.18</v>
      </c>
      <c r="R2530" t="inlineStr">
        <is>
          <t>Refined</t>
        </is>
      </c>
      <c r="S2530" t="inlineStr">
        <is>
          <t>Yes</t>
        </is>
      </c>
      <c r="T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SA102522</t>
        </is>
      </c>
      <c r="B2531" s="68" t="n">
        <v>46025</v>
      </c>
      <c r="C2531" s="69" t="n">
        <v>2026</v>
      </c>
      <c r="D2531" t="inlineStr">
        <is>
          <t>Jan</t>
        </is>
      </c>
      <c r="E2531" t="inlineStr">
        <is>
          <t>Middle East</t>
        </is>
      </c>
      <c r="F2531" t="inlineStr">
        <is>
          <t>Saudi Arabia</t>
        </is>
      </c>
      <c r="G2531" t="inlineStr">
        <is>
          <t>Jet fuel</t>
        </is>
      </c>
      <c r="H2531" t="inlineStr">
        <is>
          <t>Domestic</t>
        </is>
      </c>
      <c r="I2531" t="inlineStr">
        <is>
          <t>Refiner</t>
        </is>
      </c>
      <c r="J2531" t="inlineStr">
        <is>
          <t>Aisha Bello</t>
        </is>
      </c>
      <c r="K2531" s="70" t="n">
        <v>326783</v>
      </c>
      <c r="L2531" s="71" t="n">
        <v>98.70999999999999</v>
      </c>
      <c r="M2531" s="71" t="n">
        <v>32256749.93</v>
      </c>
      <c r="N2531" s="71" t="n">
        <v>645135</v>
      </c>
      <c r="O2531" s="71" t="n">
        <v>31611614.93</v>
      </c>
      <c r="P2531" s="71" t="n">
        <v>24217347.09</v>
      </c>
      <c r="Q2531" s="71" t="n">
        <v>7394267.84</v>
      </c>
      <c r="R2531" t="inlineStr">
        <is>
          <t>Refined</t>
        </is>
      </c>
      <c r="S2531" t="inlineStr">
        <is>
          <t>No</t>
        </is>
      </c>
      <c r="T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SA102523</t>
        </is>
      </c>
      <c r="B2532" s="68" t="n">
        <v>46026</v>
      </c>
      <c r="C2532" s="69" t="n">
        <v>2026</v>
      </c>
      <c r="D2532" t="inlineStr">
        <is>
          <t>Jan</t>
        </is>
      </c>
      <c r="E2532" t="inlineStr">
        <is>
          <t>Middle East</t>
        </is>
      </c>
      <c r="F2532" t="inlineStr">
        <is>
          <t>Bahrain</t>
        </is>
      </c>
      <c r="G2532" t="inlineStr">
        <is>
          <t>Arab Light</t>
        </is>
      </c>
      <c r="H2532" t="inlineStr">
        <is>
          <t>Spot</t>
        </is>
      </c>
      <c r="I2532" t="inlineStr">
        <is>
          <t>Refiner</t>
        </is>
      </c>
      <c r="J2532" t="inlineStr">
        <is>
          <t>Omar Haddad</t>
        </is>
      </c>
      <c r="K2532" s="70" t="n">
        <v>923311</v>
      </c>
      <c r="L2532" s="71" t="n">
        <v>83.56999999999999</v>
      </c>
      <c r="M2532" s="71" t="n">
        <v>77161100.27</v>
      </c>
      <c r="N2532" s="71" t="n">
        <v>771611</v>
      </c>
      <c r="O2532" s="71" t="n">
        <v>76389489.27</v>
      </c>
      <c r="P2532" s="71" t="n">
        <v>16774456.48</v>
      </c>
      <c r="Q2532" s="71" t="n">
        <v>59615032.79</v>
      </c>
      <c r="R2532" t="inlineStr">
        <is>
          <t>Crude</t>
        </is>
      </c>
      <c r="S2532" t="inlineStr">
        <is>
          <t>Yes</t>
        </is>
      </c>
      <c r="T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SA102524</t>
        </is>
      </c>
      <c r="B2533" s="68" t="n">
        <v>46026</v>
      </c>
      <c r="C2533" s="69" t="n">
        <v>2026</v>
      </c>
      <c r="D2533" t="inlineStr">
        <is>
          <t>Jan</t>
        </is>
      </c>
      <c r="E2533" t="inlineStr">
        <is>
          <t>Middle East</t>
        </is>
      </c>
      <c r="F2533" t="inlineStr">
        <is>
          <t>Saudi Arabia</t>
        </is>
      </c>
      <c r="G2533" t="inlineStr">
        <is>
          <t>Diesel</t>
        </is>
      </c>
      <c r="H2533" t="inlineStr">
        <is>
          <t>Domestic</t>
        </is>
      </c>
      <c r="I2533" t="inlineStr">
        <is>
          <t>Trader</t>
        </is>
      </c>
      <c r="J2533" t="inlineStr">
        <is>
          <t>Amir Khan</t>
        </is>
      </c>
      <c r="K2533" s="70" t="n">
        <v>474739</v>
      </c>
      <c r="L2533" s="71" t="n">
        <v>94.45999999999999</v>
      </c>
      <c r="M2533" s="71" t="n">
        <v>44843845.94</v>
      </c>
      <c r="N2533" s="71" t="n">
        <v>896876.92</v>
      </c>
      <c r="O2533" s="71" t="n">
        <v>43946969.02</v>
      </c>
      <c r="P2533" s="71" t="n">
        <v>33087458.07</v>
      </c>
      <c r="Q2533" s="71" t="n">
        <v>10859510.95</v>
      </c>
      <c r="R2533" t="inlineStr">
        <is>
          <t>Refined</t>
        </is>
      </c>
      <c r="S2533" t="inlineStr">
        <is>
          <t>No</t>
        </is>
      </c>
      <c r="T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SA102525</t>
        </is>
      </c>
      <c r="B2534" s="68" t="n">
        <v>46026</v>
      </c>
      <c r="C2534" s="69" t="n">
        <v>2026</v>
      </c>
      <c r="D2534" t="inlineStr">
        <is>
          <t>Jan</t>
        </is>
      </c>
      <c r="E2534" t="inlineStr">
        <is>
          <t>Asia</t>
        </is>
      </c>
      <c r="F2534" t="inlineStr">
        <is>
          <t>South Korea</t>
        </is>
      </c>
      <c r="G2534" t="inlineStr">
        <is>
          <t>Arab Heavy</t>
        </is>
      </c>
      <c r="H2534" t="inlineStr">
        <is>
          <t>Spot</t>
        </is>
      </c>
      <c r="I2534" t="inlineStr">
        <is>
          <t>National oil company</t>
        </is>
      </c>
      <c r="J2534" t="inlineStr">
        <is>
          <t>Olivia Brown</t>
        </is>
      </c>
      <c r="K2534" s="70" t="n">
        <v>843574</v>
      </c>
      <c r="L2534" s="71" t="n">
        <v>75.90000000000001</v>
      </c>
      <c r="M2534" s="71" t="n">
        <v>64027266.6</v>
      </c>
      <c r="N2534" s="71" t="n">
        <v>1280545.33</v>
      </c>
      <c r="O2534" s="71" t="n">
        <v>62746721.27</v>
      </c>
      <c r="P2534" s="71" t="n">
        <v>15117712.72</v>
      </c>
      <c r="Q2534" s="71" t="n">
        <v>47629008.55</v>
      </c>
      <c r="R2534" t="inlineStr">
        <is>
          <t>Crude</t>
        </is>
      </c>
      <c r="S2534" t="inlineStr">
        <is>
          <t>Yes</t>
        </is>
      </c>
      <c r="T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SA102526</t>
        </is>
      </c>
      <c r="B2535" s="68" t="n">
        <v>46026</v>
      </c>
      <c r="C2535" s="69" t="n">
        <v>2026</v>
      </c>
      <c r="D2535" t="inlineStr">
        <is>
          <t>Jan</t>
        </is>
      </c>
      <c r="E2535" t="inlineStr">
        <is>
          <t>Middle East</t>
        </is>
      </c>
      <c r="F2535" t="inlineStr">
        <is>
          <t>Saudi Arabia</t>
        </is>
      </c>
      <c r="G2535" t="inlineStr">
        <is>
          <t>Arab Medium</t>
        </is>
      </c>
      <c r="H2535" t="inlineStr">
        <is>
          <t>Domestic</t>
        </is>
      </c>
      <c r="I2535" t="inlineStr">
        <is>
          <t>National oil company</t>
        </is>
      </c>
      <c r="J2535" t="inlineStr">
        <is>
          <t>Priya Nair</t>
        </is>
      </c>
      <c r="K2535" s="70" t="n">
        <v>646952</v>
      </c>
      <c r="L2535" s="71" t="n">
        <v>70.62</v>
      </c>
      <c r="M2535" s="71" t="n">
        <v>45687750.24</v>
      </c>
      <c r="N2535" s="71" t="n">
        <v>0</v>
      </c>
      <c r="O2535" s="71" t="n">
        <v>45687750.24</v>
      </c>
      <c r="P2535" s="71" t="n">
        <v>11231819.33</v>
      </c>
      <c r="Q2535" s="71" t="n">
        <v>34455930.91</v>
      </c>
      <c r="R2535" t="inlineStr">
        <is>
          <t>Crude</t>
        </is>
      </c>
      <c r="S2535" t="inlineStr">
        <is>
          <t>No</t>
        </is>
      </c>
      <c r="T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SA102527</t>
        </is>
      </c>
      <c r="B2536" s="68" t="n">
        <v>46026</v>
      </c>
      <c r="C2536" s="69" t="n">
        <v>2026</v>
      </c>
      <c r="D2536" t="inlineStr">
        <is>
          <t>Jan</t>
        </is>
      </c>
      <c r="E2536" t="inlineStr">
        <is>
          <t>Asia</t>
        </is>
      </c>
      <c r="F2536" t="inlineStr">
        <is>
          <t>China</t>
        </is>
      </c>
      <c r="G2536" t="inlineStr">
        <is>
          <t>Arab Extra Light</t>
        </is>
      </c>
      <c r="H2536" t="inlineStr">
        <is>
          <t>Term contract</t>
        </is>
      </c>
      <c r="I2536" t="inlineStr">
        <is>
          <t>Refiner</t>
        </is>
      </c>
      <c r="J2536" t="inlineStr">
        <is>
          <t>Emma Clarke</t>
        </is>
      </c>
      <c r="K2536" s="70" t="n">
        <v>359720</v>
      </c>
      <c r="L2536" s="71" t="n">
        <v>86.81</v>
      </c>
      <c r="M2536" s="71" t="n">
        <v>31227293.2</v>
      </c>
      <c r="N2536" s="71" t="n">
        <v>0</v>
      </c>
      <c r="O2536" s="71" t="n">
        <v>31227293.2</v>
      </c>
      <c r="P2536" s="71" t="n">
        <v>6701101.03</v>
      </c>
      <c r="Q2536" s="71" t="n">
        <v>24526192.17</v>
      </c>
      <c r="R2536" t="inlineStr">
        <is>
          <t>Crude</t>
        </is>
      </c>
      <c r="S2536" t="inlineStr">
        <is>
          <t>Yes</t>
        </is>
      </c>
      <c r="T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SA102528</t>
        </is>
      </c>
      <c r="B2537" s="68" t="n">
        <v>46027</v>
      </c>
      <c r="C2537" s="69" t="n">
        <v>2026</v>
      </c>
      <c r="D2537" t="inlineStr">
        <is>
          <t>Jan</t>
        </is>
      </c>
      <c r="E2537" t="inlineStr">
        <is>
          <t>Asia</t>
        </is>
      </c>
      <c r="F2537" t="inlineStr">
        <is>
          <t>China</t>
        </is>
      </c>
      <c r="G2537" t="inlineStr">
        <is>
          <t>Arab Heavy</t>
        </is>
      </c>
      <c r="H2537" t="inlineStr">
        <is>
          <t>Term contract</t>
        </is>
      </c>
      <c r="I2537" t="inlineStr">
        <is>
          <t>National oil company</t>
        </is>
      </c>
      <c r="J2537" t="inlineStr">
        <is>
          <t>Ravindra Patil</t>
        </is>
      </c>
      <c r="K2537" s="70" t="n">
        <v>1657248</v>
      </c>
      <c r="L2537" s="71" t="n">
        <v>65.61</v>
      </c>
      <c r="M2537" s="71" t="n">
        <v>108732041.28</v>
      </c>
      <c r="N2537" s="71" t="n">
        <v>0</v>
      </c>
      <c r="O2537" s="71" t="n">
        <v>108732041.28</v>
      </c>
      <c r="P2537" s="71" t="n">
        <v>30469437.73</v>
      </c>
      <c r="Q2537" s="71" t="n">
        <v>78262603.55</v>
      </c>
      <c r="R2537" t="inlineStr">
        <is>
          <t>Crude</t>
        </is>
      </c>
      <c r="S2537" t="inlineStr">
        <is>
          <t>Yes</t>
        </is>
      </c>
      <c r="T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SA102529</t>
        </is>
      </c>
      <c r="B2538" s="68" t="n">
        <v>46027</v>
      </c>
      <c r="C2538" s="69" t="n">
        <v>2026</v>
      </c>
      <c r="D2538" t="inlineStr">
        <is>
          <t>Jan</t>
        </is>
      </c>
      <c r="E2538" t="inlineStr">
        <is>
          <t>Middle East</t>
        </is>
      </c>
      <c r="F2538" t="inlineStr">
        <is>
          <t>Bahrain</t>
        </is>
      </c>
      <c r="G2538" t="inlineStr">
        <is>
          <t>Arab Extra Light</t>
        </is>
      </c>
      <c r="H2538" t="inlineStr">
        <is>
          <t>Spot</t>
        </is>
      </c>
      <c r="I2538" t="inlineStr">
        <is>
          <t>National oil company</t>
        </is>
      </c>
      <c r="J2538" t="inlineStr">
        <is>
          <t>Omar Haddad</t>
        </is>
      </c>
      <c r="K2538" s="70" t="n">
        <v>626112</v>
      </c>
      <c r="L2538" s="71" t="n">
        <v>76.5</v>
      </c>
      <c r="M2538" s="71" t="n">
        <v>47897568</v>
      </c>
      <c r="N2538" s="71" t="n">
        <v>0</v>
      </c>
      <c r="O2538" s="71" t="n">
        <v>47897568</v>
      </c>
      <c r="P2538" s="71" t="n">
        <v>11199355.12</v>
      </c>
      <c r="Q2538" s="71" t="n">
        <v>36698212.88</v>
      </c>
      <c r="R2538" t="inlineStr">
        <is>
          <t>Crude</t>
        </is>
      </c>
      <c r="S2538" t="inlineStr">
        <is>
          <t>Yes</t>
        </is>
      </c>
      <c r="T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SA102530</t>
        </is>
      </c>
      <c r="B2539" s="68" t="n">
        <v>46027</v>
      </c>
      <c r="C2539" s="69" t="n">
        <v>2026</v>
      </c>
      <c r="D2539" t="inlineStr">
        <is>
          <t>Jan</t>
        </is>
      </c>
      <c r="E2539" t="inlineStr">
        <is>
          <t>North America</t>
        </is>
      </c>
      <c r="F2539" t="inlineStr">
        <is>
          <t>USA</t>
        </is>
      </c>
      <c r="G2539" t="inlineStr">
        <is>
          <t>Arab Extra Light</t>
        </is>
      </c>
      <c r="H2539" t="inlineStr">
        <is>
          <t>Spot</t>
        </is>
      </c>
      <c r="I2539" t="inlineStr">
        <is>
          <t>Trader</t>
        </is>
      </c>
      <c r="J2539" t="inlineStr">
        <is>
          <t>Hiroshi Tanaka</t>
        </is>
      </c>
      <c r="K2539" s="70" t="n">
        <v>828171</v>
      </c>
      <c r="L2539" s="71" t="n">
        <v>75.73</v>
      </c>
      <c r="M2539" s="71" t="n">
        <v>62717389.83</v>
      </c>
      <c r="N2539" s="71" t="n">
        <v>1254347.8</v>
      </c>
      <c r="O2539" s="71" t="n">
        <v>61463042.03</v>
      </c>
      <c r="P2539" s="71" t="n">
        <v>15109293.52</v>
      </c>
      <c r="Q2539" s="71" t="n">
        <v>46353748.51</v>
      </c>
      <c r="R2539" t="inlineStr">
        <is>
          <t>Crude</t>
        </is>
      </c>
      <c r="S2539" t="inlineStr">
        <is>
          <t>Yes</t>
        </is>
      </c>
      <c r="T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SA102531</t>
        </is>
      </c>
      <c r="B2540" s="68" t="n">
        <v>46027</v>
      </c>
      <c r="C2540" s="69" t="n">
        <v>2026</v>
      </c>
      <c r="D2540" t="inlineStr">
        <is>
          <t>Jan</t>
        </is>
      </c>
      <c r="E2540" t="inlineStr">
        <is>
          <t>Middle East</t>
        </is>
      </c>
      <c r="F2540" t="inlineStr">
        <is>
          <t>Bahrain</t>
        </is>
      </c>
      <c r="G2540" t="inlineStr">
        <is>
          <t>Gasoline</t>
        </is>
      </c>
      <c r="H2540" t="inlineStr">
        <is>
          <t>Term contract</t>
        </is>
      </c>
      <c r="I2540" t="inlineStr">
        <is>
          <t>National oil company</t>
        </is>
      </c>
      <c r="J2540" t="inlineStr">
        <is>
          <t>Yuki Sato</t>
        </is>
      </c>
      <c r="K2540" s="70" t="n">
        <v>155848</v>
      </c>
      <c r="L2540" s="71" t="n">
        <v>94.48</v>
      </c>
      <c r="M2540" s="71" t="n">
        <v>14724519.04</v>
      </c>
      <c r="N2540" s="71" t="n">
        <v>0</v>
      </c>
      <c r="O2540" s="71" t="n">
        <v>14724519.04</v>
      </c>
      <c r="P2540" s="71" t="n">
        <v>10735847.97</v>
      </c>
      <c r="Q2540" s="71" t="n">
        <v>3988671.07</v>
      </c>
      <c r="R2540" t="inlineStr">
        <is>
          <t>Refined</t>
        </is>
      </c>
      <c r="S2540" t="inlineStr">
        <is>
          <t>Yes</t>
        </is>
      </c>
      <c r="T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SA102532</t>
        </is>
      </c>
      <c r="B2541" s="68" t="n">
        <v>46027</v>
      </c>
      <c r="C2541" s="69" t="n">
        <v>2026</v>
      </c>
      <c r="D2541" t="inlineStr">
        <is>
          <t>Jan</t>
        </is>
      </c>
      <c r="E2541" t="inlineStr">
        <is>
          <t>Asia</t>
        </is>
      </c>
      <c r="F2541" t="inlineStr">
        <is>
          <t>China</t>
        </is>
      </c>
      <c r="G2541" t="inlineStr">
        <is>
          <t>Diesel</t>
        </is>
      </c>
      <c r="H2541" t="inlineStr">
        <is>
          <t>Spot</t>
        </is>
      </c>
      <c r="I2541" t="inlineStr">
        <is>
          <t>National oil company</t>
        </is>
      </c>
      <c r="J2541" t="inlineStr">
        <is>
          <t>Fatima Al-Saud</t>
        </is>
      </c>
      <c r="K2541" s="70" t="n">
        <v>254258</v>
      </c>
      <c r="L2541" s="71" t="n">
        <v>99.40000000000001</v>
      </c>
      <c r="M2541" s="71" t="n">
        <v>25273245.2</v>
      </c>
      <c r="N2541" s="71" t="n">
        <v>0</v>
      </c>
      <c r="O2541" s="71" t="n">
        <v>25273245.2</v>
      </c>
      <c r="P2541" s="71" t="n">
        <v>17861171.22</v>
      </c>
      <c r="Q2541" s="71" t="n">
        <v>7412073.98</v>
      </c>
      <c r="R2541" t="inlineStr">
        <is>
          <t>Refined</t>
        </is>
      </c>
      <c r="S2541" t="inlineStr">
        <is>
          <t>Yes</t>
        </is>
      </c>
      <c r="T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SA102533</t>
        </is>
      </c>
      <c r="B2542" s="68" t="n">
        <v>46027</v>
      </c>
      <c r="C2542" s="69" t="n">
        <v>2026</v>
      </c>
      <c r="D2542" t="inlineStr">
        <is>
          <t>Jan</t>
        </is>
      </c>
      <c r="E2542" t="inlineStr">
        <is>
          <t>North America</t>
        </is>
      </c>
      <c r="F2542" t="inlineStr">
        <is>
          <t>USA</t>
        </is>
      </c>
      <c r="G2542" t="inlineStr">
        <is>
          <t>Arab Heavy</t>
        </is>
      </c>
      <c r="H2542" t="inlineStr">
        <is>
          <t>Term contract</t>
        </is>
      </c>
      <c r="I2542" t="inlineStr">
        <is>
          <t>National oil company</t>
        </is>
      </c>
      <c r="J2542" t="inlineStr">
        <is>
          <t>Yuki Sato</t>
        </is>
      </c>
      <c r="K2542" s="70" t="n">
        <v>1413508</v>
      </c>
      <c r="L2542" s="71" t="n">
        <v>79.75</v>
      </c>
      <c r="M2542" s="71" t="n">
        <v>112727263</v>
      </c>
      <c r="N2542" s="71" t="n">
        <v>1127272.63</v>
      </c>
      <c r="O2542" s="71" t="n">
        <v>111599990.37</v>
      </c>
      <c r="P2542" s="71" t="n">
        <v>24857341.25</v>
      </c>
      <c r="Q2542" s="71" t="n">
        <v>86742649.12</v>
      </c>
      <c r="R2542" t="inlineStr">
        <is>
          <t>Crude</t>
        </is>
      </c>
      <c r="S2542" t="inlineStr">
        <is>
          <t>Yes</t>
        </is>
      </c>
      <c r="T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SA102534</t>
        </is>
      </c>
      <c r="B2543" s="68" t="n">
        <v>46027</v>
      </c>
      <c r="C2543" s="69" t="n">
        <v>2026</v>
      </c>
      <c r="D2543" t="inlineStr">
        <is>
          <t>Jan</t>
        </is>
      </c>
      <c r="E2543" t="inlineStr">
        <is>
          <t>Middle East</t>
        </is>
      </c>
      <c r="F2543" t="inlineStr">
        <is>
          <t>UAE</t>
        </is>
      </c>
      <c r="G2543" t="inlineStr">
        <is>
          <t>Arab Light</t>
        </is>
      </c>
      <c r="H2543" t="inlineStr">
        <is>
          <t>Term contract</t>
        </is>
      </c>
      <c r="I2543" t="inlineStr">
        <is>
          <t>Refiner</t>
        </is>
      </c>
      <c r="J2543" t="inlineStr">
        <is>
          <t>Lucas Martin</t>
        </is>
      </c>
      <c r="K2543" s="70" t="n">
        <v>1012108</v>
      </c>
      <c r="L2543" s="71" t="n">
        <v>75.19</v>
      </c>
      <c r="M2543" s="71" t="n">
        <v>76100400.52</v>
      </c>
      <c r="N2543" s="71" t="n">
        <v>1522008.01</v>
      </c>
      <c r="O2543" s="71" t="n">
        <v>74578392.51000001</v>
      </c>
      <c r="P2543" s="71" t="n">
        <v>17537893.15</v>
      </c>
      <c r="Q2543" s="71" t="n">
        <v>57040499.36</v>
      </c>
      <c r="R2543" t="inlineStr">
        <is>
          <t>Crude</t>
        </is>
      </c>
      <c r="S2543" t="inlineStr">
        <is>
          <t>Yes</t>
        </is>
      </c>
      <c r="T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SA102535</t>
        </is>
      </c>
      <c r="B2544" s="68" t="n">
        <v>46028</v>
      </c>
      <c r="C2544" s="69" t="n">
        <v>2026</v>
      </c>
      <c r="D2544" t="inlineStr">
        <is>
          <t>Jan</t>
        </is>
      </c>
      <c r="E2544" t="inlineStr">
        <is>
          <t>Asia</t>
        </is>
      </c>
      <c r="F2544" t="inlineStr">
        <is>
          <t>Japan</t>
        </is>
      </c>
      <c r="G2544" t="inlineStr">
        <is>
          <t>Diesel</t>
        </is>
      </c>
      <c r="H2544" t="inlineStr">
        <is>
          <t>Term contract</t>
        </is>
      </c>
      <c r="I2544" t="inlineStr">
        <is>
          <t>Refiner</t>
        </is>
      </c>
      <c r="J2544" t="inlineStr">
        <is>
          <t>Lucas Martin</t>
        </is>
      </c>
      <c r="K2544" s="70" t="n">
        <v>501009</v>
      </c>
      <c r="L2544" s="71" t="n">
        <v>98.45999999999999</v>
      </c>
      <c r="M2544" s="71" t="n">
        <v>49329346.14</v>
      </c>
      <c r="N2544" s="71" t="n">
        <v>493293.46</v>
      </c>
      <c r="O2544" s="71" t="n">
        <v>48836052.68</v>
      </c>
      <c r="P2544" s="71" t="n">
        <v>36352149.42</v>
      </c>
      <c r="Q2544" s="71" t="n">
        <v>12483903.26</v>
      </c>
      <c r="R2544" t="inlineStr">
        <is>
          <t>Refined</t>
        </is>
      </c>
      <c r="S2544" t="inlineStr">
        <is>
          <t>Yes</t>
        </is>
      </c>
      <c r="T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SA102536</t>
        </is>
      </c>
      <c r="B2545" s="68" t="n">
        <v>46028</v>
      </c>
      <c r="C2545" s="69" t="n">
        <v>2026</v>
      </c>
      <c r="D2545" t="inlineStr">
        <is>
          <t>Jan</t>
        </is>
      </c>
      <c r="E2545" t="inlineStr">
        <is>
          <t>Europe</t>
        </is>
      </c>
      <c r="F2545" t="inlineStr">
        <is>
          <t>France</t>
        </is>
      </c>
      <c r="G2545" t="inlineStr">
        <is>
          <t>Arab Light</t>
        </is>
      </c>
      <c r="H2545" t="inlineStr">
        <is>
          <t>Term contract</t>
        </is>
      </c>
      <c r="I2545" t="inlineStr">
        <is>
          <t>Refiner</t>
        </is>
      </c>
      <c r="J2545" t="inlineStr">
        <is>
          <t>Hiroshi Tanaka</t>
        </is>
      </c>
      <c r="K2545" s="70" t="n">
        <v>1768697</v>
      </c>
      <c r="L2545" s="71" t="n">
        <v>83.65000000000001</v>
      </c>
      <c r="M2545" s="71" t="n">
        <v>147951504.05</v>
      </c>
      <c r="N2545" s="71" t="n">
        <v>0</v>
      </c>
      <c r="O2545" s="71" t="n">
        <v>147951504.05</v>
      </c>
      <c r="P2545" s="71" t="n">
        <v>30739899.75</v>
      </c>
      <c r="Q2545" s="71" t="n">
        <v>117211604.3</v>
      </c>
      <c r="R2545" t="inlineStr">
        <is>
          <t>Crude</t>
        </is>
      </c>
      <c r="S2545" t="inlineStr">
        <is>
          <t>Yes</t>
        </is>
      </c>
      <c r="T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SA102537</t>
        </is>
      </c>
      <c r="B2546" s="68" t="n">
        <v>46028</v>
      </c>
      <c r="C2546" s="69" t="n">
        <v>2026</v>
      </c>
      <c r="D2546" t="inlineStr">
        <is>
          <t>Jan</t>
        </is>
      </c>
      <c r="E2546" t="inlineStr">
        <is>
          <t>Asia</t>
        </is>
      </c>
      <c r="F2546" t="inlineStr">
        <is>
          <t>South Korea</t>
        </is>
      </c>
      <c r="G2546" t="inlineStr">
        <is>
          <t>Arab Light</t>
        </is>
      </c>
      <c r="H2546" t="inlineStr">
        <is>
          <t>Term contract</t>
        </is>
      </c>
      <c r="I2546" t="inlineStr">
        <is>
          <t>Refiner</t>
        </is>
      </c>
      <c r="J2546" t="inlineStr">
        <is>
          <t>Ana Costa</t>
        </is>
      </c>
      <c r="K2546" s="70" t="n">
        <v>1402635</v>
      </c>
      <c r="L2546" s="71" t="n">
        <v>70.94</v>
      </c>
      <c r="M2546" s="71" t="n">
        <v>99502926.90000001</v>
      </c>
      <c r="N2546" s="71" t="n">
        <v>995029.27</v>
      </c>
      <c r="O2546" s="71" t="n">
        <v>98507897.63</v>
      </c>
      <c r="P2546" s="71" t="n">
        <v>24447649.7</v>
      </c>
      <c r="Q2546" s="71" t="n">
        <v>74060247.93000001</v>
      </c>
      <c r="R2546" t="inlineStr">
        <is>
          <t>Crude</t>
        </is>
      </c>
      <c r="S2546" t="inlineStr">
        <is>
          <t>Yes</t>
        </is>
      </c>
      <c r="T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SA102538</t>
        </is>
      </c>
      <c r="B2547" s="68" t="n">
        <v>46028</v>
      </c>
      <c r="C2547" s="69" t="n">
        <v>2026</v>
      </c>
      <c r="D2547" t="inlineStr">
        <is>
          <t>Jan</t>
        </is>
      </c>
      <c r="E2547" t="inlineStr">
        <is>
          <t>Asia</t>
        </is>
      </c>
      <c r="F2547" t="inlineStr">
        <is>
          <t>South Korea</t>
        </is>
      </c>
      <c r="G2547" t="inlineStr">
        <is>
          <t>Arab Light</t>
        </is>
      </c>
      <c r="H2547" t="inlineStr">
        <is>
          <t>Term contract</t>
        </is>
      </c>
      <c r="I2547" t="inlineStr">
        <is>
          <t>Trader</t>
        </is>
      </c>
      <c r="J2547" t="inlineStr">
        <is>
          <t>Ravindra Patil</t>
        </is>
      </c>
      <c r="K2547" s="70" t="n">
        <v>909719</v>
      </c>
      <c r="L2547" s="71" t="n">
        <v>77.7</v>
      </c>
      <c r="M2547" s="71" t="n">
        <v>70685166.3</v>
      </c>
      <c r="N2547" s="71" t="n">
        <v>0</v>
      </c>
      <c r="O2547" s="71" t="n">
        <v>70685166.3</v>
      </c>
      <c r="P2547" s="71" t="n">
        <v>16682003.12</v>
      </c>
      <c r="Q2547" s="71" t="n">
        <v>54003163.18</v>
      </c>
      <c r="R2547" t="inlineStr">
        <is>
          <t>Crude</t>
        </is>
      </c>
      <c r="S2547" t="inlineStr">
        <is>
          <t>Yes</t>
        </is>
      </c>
      <c r="T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SA102539</t>
        </is>
      </c>
      <c r="B2548" s="68" t="n">
        <v>46028</v>
      </c>
      <c r="C2548" s="69" t="n">
        <v>2026</v>
      </c>
      <c r="D2548" t="inlineStr">
        <is>
          <t>Jan</t>
        </is>
      </c>
      <c r="E2548" t="inlineStr">
        <is>
          <t>Europe</t>
        </is>
      </c>
      <c r="F2548" t="inlineStr">
        <is>
          <t>Netherlands</t>
        </is>
      </c>
      <c r="G2548" t="inlineStr">
        <is>
          <t>Arab Extra Light</t>
        </is>
      </c>
      <c r="H2548" t="inlineStr">
        <is>
          <t>Term contract</t>
        </is>
      </c>
      <c r="I2548" t="inlineStr">
        <is>
          <t>Refiner</t>
        </is>
      </c>
      <c r="J2548" t="inlineStr">
        <is>
          <t>Sophie Müller</t>
        </is>
      </c>
      <c r="K2548" s="70" t="n">
        <v>1354612</v>
      </c>
      <c r="L2548" s="71" t="n">
        <v>86.06999999999999</v>
      </c>
      <c r="M2548" s="71" t="n">
        <v>116591454.84</v>
      </c>
      <c r="N2548" s="71" t="n">
        <v>0</v>
      </c>
      <c r="O2548" s="71" t="n">
        <v>116591454.84</v>
      </c>
      <c r="P2548" s="71" t="n">
        <v>25653776.42</v>
      </c>
      <c r="Q2548" s="71" t="n">
        <v>90937678.42</v>
      </c>
      <c r="R2548" t="inlineStr">
        <is>
          <t>Crude</t>
        </is>
      </c>
      <c r="S2548" t="inlineStr">
        <is>
          <t>Yes</t>
        </is>
      </c>
      <c r="T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SA102540</t>
        </is>
      </c>
      <c r="B2549" s="68" t="n">
        <v>46028</v>
      </c>
      <c r="C2549" s="69" t="n">
        <v>2026</v>
      </c>
      <c r="D2549" t="inlineStr">
        <is>
          <t>Jan</t>
        </is>
      </c>
      <c r="E2549" t="inlineStr">
        <is>
          <t>Asia</t>
        </is>
      </c>
      <c r="F2549" t="inlineStr">
        <is>
          <t>South Korea</t>
        </is>
      </c>
      <c r="G2549" t="inlineStr">
        <is>
          <t>Arab Medium</t>
        </is>
      </c>
      <c r="H2549" t="inlineStr">
        <is>
          <t>Spot</t>
        </is>
      </c>
      <c r="I2549" t="inlineStr">
        <is>
          <t>Refiner</t>
        </is>
      </c>
      <c r="J2549" t="inlineStr">
        <is>
          <t>Kofi Mensah</t>
        </is>
      </c>
      <c r="K2549" s="70" t="n">
        <v>346128</v>
      </c>
      <c r="L2549" s="71" t="n">
        <v>70.18000000000001</v>
      </c>
      <c r="M2549" s="71" t="n">
        <v>24291263.04</v>
      </c>
      <c r="N2549" s="71" t="n">
        <v>485825.26</v>
      </c>
      <c r="O2549" s="71" t="n">
        <v>23805437.78</v>
      </c>
      <c r="P2549" s="71" t="n">
        <v>5936568.31</v>
      </c>
      <c r="Q2549" s="71" t="n">
        <v>17868869.47</v>
      </c>
      <c r="R2549" t="inlineStr">
        <is>
          <t>Crude</t>
        </is>
      </c>
      <c r="S2549" t="inlineStr">
        <is>
          <t>Yes</t>
        </is>
      </c>
      <c r="T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SA102541</t>
        </is>
      </c>
      <c r="B2550" s="68" t="n">
        <v>46028</v>
      </c>
      <c r="C2550" s="69" t="n">
        <v>2026</v>
      </c>
      <c r="D2550" t="inlineStr">
        <is>
          <t>Jan</t>
        </is>
      </c>
      <c r="E2550" t="inlineStr">
        <is>
          <t>Europe</t>
        </is>
      </c>
      <c r="F2550" t="inlineStr">
        <is>
          <t>Italy</t>
        </is>
      </c>
      <c r="G2550" t="inlineStr">
        <is>
          <t>Jet fuel</t>
        </is>
      </c>
      <c r="H2550" t="inlineStr">
        <is>
          <t>Term contract</t>
        </is>
      </c>
      <c r="I2550" t="inlineStr">
        <is>
          <t>Trader</t>
        </is>
      </c>
      <c r="J2550" t="inlineStr">
        <is>
          <t>Priya Nair</t>
        </is>
      </c>
      <c r="K2550" s="70" t="n">
        <v>438553</v>
      </c>
      <c r="L2550" s="71" t="n">
        <v>105.84</v>
      </c>
      <c r="M2550" s="71" t="n">
        <v>46416449.52</v>
      </c>
      <c r="N2550" s="71" t="n">
        <v>0</v>
      </c>
      <c r="O2550" s="71" t="n">
        <v>46416449.52</v>
      </c>
      <c r="P2550" s="71" t="n">
        <v>30885087.09</v>
      </c>
      <c r="Q2550" s="71" t="n">
        <v>15531362.43</v>
      </c>
      <c r="R2550" t="inlineStr">
        <is>
          <t>Refined</t>
        </is>
      </c>
      <c r="S2550" t="inlineStr">
        <is>
          <t>Yes</t>
        </is>
      </c>
      <c r="T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SA102542</t>
        </is>
      </c>
      <c r="B2551" s="68" t="n">
        <v>46028</v>
      </c>
      <c r="C2551" s="69" t="n">
        <v>2026</v>
      </c>
      <c r="D2551" t="inlineStr">
        <is>
          <t>Jan</t>
        </is>
      </c>
      <c r="E2551" t="inlineStr">
        <is>
          <t>Europe</t>
        </is>
      </c>
      <c r="F2551" t="inlineStr">
        <is>
          <t>France</t>
        </is>
      </c>
      <c r="G2551" t="inlineStr">
        <is>
          <t>Arab Medium</t>
        </is>
      </c>
      <c r="H2551" t="inlineStr">
        <is>
          <t>Spot</t>
        </is>
      </c>
      <c r="I2551" t="inlineStr">
        <is>
          <t>Trader</t>
        </is>
      </c>
      <c r="J2551" t="inlineStr">
        <is>
          <t>Ravindra Patil</t>
        </is>
      </c>
      <c r="K2551" s="70" t="n">
        <v>685914</v>
      </c>
      <c r="L2551" s="71" t="n">
        <v>81.37</v>
      </c>
      <c r="M2551" s="71" t="n">
        <v>55812822.18</v>
      </c>
      <c r="N2551" s="71" t="n">
        <v>558128.22</v>
      </c>
      <c r="O2551" s="71" t="n">
        <v>55254693.96</v>
      </c>
      <c r="P2551" s="71" t="n">
        <v>12158529.72</v>
      </c>
      <c r="Q2551" s="71" t="n">
        <v>43096164.24</v>
      </c>
      <c r="R2551" t="inlineStr">
        <is>
          <t>Crude</t>
        </is>
      </c>
      <c r="S2551" t="inlineStr">
        <is>
          <t>Yes</t>
        </is>
      </c>
      <c r="T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SA102543</t>
        </is>
      </c>
      <c r="B2552" s="68" t="n">
        <v>46028</v>
      </c>
      <c r="C2552" s="69" t="n">
        <v>2026</v>
      </c>
      <c r="D2552" t="inlineStr">
        <is>
          <t>Jan</t>
        </is>
      </c>
      <c r="E2552" t="inlineStr">
        <is>
          <t>Asia</t>
        </is>
      </c>
      <c r="F2552" t="inlineStr">
        <is>
          <t>India</t>
        </is>
      </c>
      <c r="G2552" t="inlineStr">
        <is>
          <t>Arab Light</t>
        </is>
      </c>
      <c r="H2552" t="inlineStr">
        <is>
          <t>Term contract</t>
        </is>
      </c>
      <c r="I2552" t="inlineStr">
        <is>
          <t>Refiner</t>
        </is>
      </c>
      <c r="J2552" t="inlineStr">
        <is>
          <t>Olivia Brown</t>
        </is>
      </c>
      <c r="K2552" s="70" t="n">
        <v>969522</v>
      </c>
      <c r="L2552" s="71" t="n">
        <v>82.48999999999999</v>
      </c>
      <c r="M2552" s="71" t="n">
        <v>79975869.78</v>
      </c>
      <c r="N2552" s="71" t="n">
        <v>1599517.4</v>
      </c>
      <c r="O2552" s="71" t="n">
        <v>78376352.38</v>
      </c>
      <c r="P2552" s="71" t="n">
        <v>18181609.07</v>
      </c>
      <c r="Q2552" s="71" t="n">
        <v>60194743.31</v>
      </c>
      <c r="R2552" t="inlineStr">
        <is>
          <t>Crude</t>
        </is>
      </c>
      <c r="S2552" t="inlineStr">
        <is>
          <t>Yes</t>
        </is>
      </c>
      <c r="T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SA102544</t>
        </is>
      </c>
      <c r="B2553" s="68" t="n">
        <v>46028</v>
      </c>
      <c r="C2553" s="69" t="n">
        <v>2026</v>
      </c>
      <c r="D2553" t="inlineStr">
        <is>
          <t>Jan</t>
        </is>
      </c>
      <c r="E2553" t="inlineStr">
        <is>
          <t>Asia</t>
        </is>
      </c>
      <c r="F2553" t="inlineStr">
        <is>
          <t>India</t>
        </is>
      </c>
      <c r="G2553" t="inlineStr">
        <is>
          <t>Arab Extra Light</t>
        </is>
      </c>
      <c r="H2553" t="inlineStr">
        <is>
          <t>Term contract</t>
        </is>
      </c>
      <c r="I2553" t="inlineStr">
        <is>
          <t>National oil company</t>
        </is>
      </c>
      <c r="J2553" t="inlineStr">
        <is>
          <t>Emma Clarke</t>
        </is>
      </c>
      <c r="K2553" s="70" t="n">
        <v>1289373</v>
      </c>
      <c r="L2553" s="71" t="n">
        <v>81.73</v>
      </c>
      <c r="M2553" s="71" t="n">
        <v>105380455.29</v>
      </c>
      <c r="N2553" s="71" t="n">
        <v>0</v>
      </c>
      <c r="O2553" s="71" t="n">
        <v>105380455.29</v>
      </c>
      <c r="P2553" s="71" t="n">
        <v>22946713.44</v>
      </c>
      <c r="Q2553" s="71" t="n">
        <v>82433741.84999999</v>
      </c>
      <c r="R2553" t="inlineStr">
        <is>
          <t>Crude</t>
        </is>
      </c>
      <c r="S2553" t="inlineStr">
        <is>
          <t>Yes</t>
        </is>
      </c>
      <c r="T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SA102545</t>
        </is>
      </c>
      <c r="B2554" s="68" t="n">
        <v>46028</v>
      </c>
      <c r="C2554" s="69" t="n">
        <v>2026</v>
      </c>
      <c r="D2554" t="inlineStr">
        <is>
          <t>Jan</t>
        </is>
      </c>
      <c r="E2554" t="inlineStr">
        <is>
          <t>Middle East</t>
        </is>
      </c>
      <c r="F2554" t="inlineStr">
        <is>
          <t>Bahrain</t>
        </is>
      </c>
      <c r="G2554" t="inlineStr">
        <is>
          <t>Diesel</t>
        </is>
      </c>
      <c r="H2554" t="inlineStr">
        <is>
          <t>Term contract</t>
        </is>
      </c>
      <c r="I2554" t="inlineStr">
        <is>
          <t>Refiner</t>
        </is>
      </c>
      <c r="J2554" t="inlineStr">
        <is>
          <t>Sophie Müller</t>
        </is>
      </c>
      <c r="K2554" s="70" t="n">
        <v>160436</v>
      </c>
      <c r="L2554" s="71" t="n">
        <v>104.71</v>
      </c>
      <c r="M2554" s="71" t="n">
        <v>16799253.56</v>
      </c>
      <c r="N2554" s="71" t="n">
        <v>335985.07</v>
      </c>
      <c r="O2554" s="71" t="n">
        <v>16463268.49</v>
      </c>
      <c r="P2554" s="71" t="n">
        <v>11526567.48</v>
      </c>
      <c r="Q2554" s="71" t="n">
        <v>4936701.01</v>
      </c>
      <c r="R2554" t="inlineStr">
        <is>
          <t>Refined</t>
        </is>
      </c>
      <c r="S2554" t="inlineStr">
        <is>
          <t>Yes</t>
        </is>
      </c>
      <c r="T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SA102546</t>
        </is>
      </c>
      <c r="B2555" s="68" t="n">
        <v>46028</v>
      </c>
      <c r="C2555" s="69" t="n">
        <v>2026</v>
      </c>
      <c r="D2555" t="inlineStr">
        <is>
          <t>Jan</t>
        </is>
      </c>
      <c r="E2555" t="inlineStr">
        <is>
          <t>Europe</t>
        </is>
      </c>
      <c r="F2555" t="inlineStr">
        <is>
          <t>France</t>
        </is>
      </c>
      <c r="G2555" t="inlineStr">
        <is>
          <t>Arab Light</t>
        </is>
      </c>
      <c r="H2555" t="inlineStr">
        <is>
          <t>Term contract</t>
        </is>
      </c>
      <c r="I2555" t="inlineStr">
        <is>
          <t>Refiner</t>
        </is>
      </c>
      <c r="J2555" t="inlineStr">
        <is>
          <t>Sophie Müller</t>
        </is>
      </c>
      <c r="K2555" s="70" t="n">
        <v>300824</v>
      </c>
      <c r="L2555" s="71" t="n">
        <v>74.48999999999999</v>
      </c>
      <c r="M2555" s="71" t="n">
        <v>22408379.76</v>
      </c>
      <c r="N2555" s="71" t="n">
        <v>448167.6</v>
      </c>
      <c r="O2555" s="71" t="n">
        <v>21960212.16</v>
      </c>
      <c r="P2555" s="71" t="n">
        <v>5252550.43</v>
      </c>
      <c r="Q2555" s="71" t="n">
        <v>16707661.73</v>
      </c>
      <c r="R2555" t="inlineStr">
        <is>
          <t>Crude</t>
        </is>
      </c>
      <c r="S2555" t="inlineStr">
        <is>
          <t>Yes</t>
        </is>
      </c>
      <c r="T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SA102547</t>
        </is>
      </c>
      <c r="B2556" s="68" t="n">
        <v>46028</v>
      </c>
      <c r="C2556" s="69" t="n">
        <v>2026</v>
      </c>
      <c r="D2556" t="inlineStr">
        <is>
          <t>Jan</t>
        </is>
      </c>
      <c r="E2556" t="inlineStr">
        <is>
          <t>Middle East</t>
        </is>
      </c>
      <c r="F2556" t="inlineStr">
        <is>
          <t>UAE</t>
        </is>
      </c>
      <c r="G2556" t="inlineStr">
        <is>
          <t>Diesel</t>
        </is>
      </c>
      <c r="H2556" t="inlineStr">
        <is>
          <t>Term contract</t>
        </is>
      </c>
      <c r="I2556" t="inlineStr">
        <is>
          <t>National oil company</t>
        </is>
      </c>
      <c r="J2556" t="inlineStr">
        <is>
          <t>Ravindra Patil</t>
        </is>
      </c>
      <c r="K2556" s="70" t="n">
        <v>271145</v>
      </c>
      <c r="L2556" s="71" t="n">
        <v>87.89</v>
      </c>
      <c r="M2556" s="71" t="n">
        <v>23830934.05</v>
      </c>
      <c r="N2556" s="71" t="n">
        <v>238309.34</v>
      </c>
      <c r="O2556" s="71" t="n">
        <v>23592624.71</v>
      </c>
      <c r="P2556" s="71" t="n">
        <v>19853085.38</v>
      </c>
      <c r="Q2556" s="71" t="n">
        <v>3739539.33</v>
      </c>
      <c r="R2556" t="inlineStr">
        <is>
          <t>Refined</t>
        </is>
      </c>
      <c r="S2556" t="inlineStr">
        <is>
          <t>Yes</t>
        </is>
      </c>
      <c r="T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SA102548</t>
        </is>
      </c>
      <c r="B2557" s="68" t="n">
        <v>46029</v>
      </c>
      <c r="C2557" s="69" t="n">
        <v>2026</v>
      </c>
      <c r="D2557" t="inlineStr">
        <is>
          <t>Jan</t>
        </is>
      </c>
      <c r="E2557" t="inlineStr">
        <is>
          <t>Asia</t>
        </is>
      </c>
      <c r="F2557" t="inlineStr">
        <is>
          <t>South Korea</t>
        </is>
      </c>
      <c r="G2557" t="inlineStr">
        <is>
          <t>Gasoline</t>
        </is>
      </c>
      <c r="H2557" t="inlineStr">
        <is>
          <t>Spot</t>
        </is>
      </c>
      <c r="I2557" t="inlineStr">
        <is>
          <t>National oil company</t>
        </is>
      </c>
      <c r="J2557" t="inlineStr">
        <is>
          <t>Fatima Al-Saud</t>
        </is>
      </c>
      <c r="K2557" s="70" t="n">
        <v>529159</v>
      </c>
      <c r="L2557" s="71" t="n">
        <v>85.73999999999999</v>
      </c>
      <c r="M2557" s="71" t="n">
        <v>45370092.66</v>
      </c>
      <c r="N2557" s="71" t="n">
        <v>907401.85</v>
      </c>
      <c r="O2557" s="71" t="n">
        <v>44462690.81</v>
      </c>
      <c r="P2557" s="71" t="n">
        <v>36085199.95</v>
      </c>
      <c r="Q2557" s="71" t="n">
        <v>8377490.86</v>
      </c>
      <c r="R2557" t="inlineStr">
        <is>
          <t>Refined</t>
        </is>
      </c>
      <c r="S2557" t="inlineStr">
        <is>
          <t>Yes</t>
        </is>
      </c>
      <c r="T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SA102549</t>
        </is>
      </c>
      <c r="B2558" s="68" t="n">
        <v>46029</v>
      </c>
      <c r="C2558" s="69" t="n">
        <v>2026</v>
      </c>
      <c r="D2558" t="inlineStr">
        <is>
          <t>Jan</t>
        </is>
      </c>
      <c r="E2558" t="inlineStr">
        <is>
          <t>Asia</t>
        </is>
      </c>
      <c r="F2558" t="inlineStr">
        <is>
          <t>India</t>
        </is>
      </c>
      <c r="G2558" t="inlineStr">
        <is>
          <t>Arab Light</t>
        </is>
      </c>
      <c r="H2558" t="inlineStr">
        <is>
          <t>Spot</t>
        </is>
      </c>
      <c r="I2558" t="inlineStr">
        <is>
          <t>National oil company</t>
        </is>
      </c>
      <c r="J2558" t="inlineStr">
        <is>
          <t>Ruhi Shaikh</t>
        </is>
      </c>
      <c r="K2558" s="70" t="n">
        <v>1374546</v>
      </c>
      <c r="L2558" s="71" t="n">
        <v>82.76000000000001</v>
      </c>
      <c r="M2558" s="71" t="n">
        <v>113757426.96</v>
      </c>
      <c r="N2558" s="71" t="n">
        <v>1137574.27</v>
      </c>
      <c r="O2558" s="71" t="n">
        <v>112619852.69</v>
      </c>
      <c r="P2558" s="71" t="n">
        <v>25490967.89</v>
      </c>
      <c r="Q2558" s="71" t="n">
        <v>87128884.8</v>
      </c>
      <c r="R2558" t="inlineStr">
        <is>
          <t>Crude</t>
        </is>
      </c>
      <c r="S2558" t="inlineStr">
        <is>
          <t>Yes</t>
        </is>
      </c>
      <c r="T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SA102550</t>
        </is>
      </c>
      <c r="B2559" s="68" t="n">
        <v>46029</v>
      </c>
      <c r="C2559" s="69" t="n">
        <v>2026</v>
      </c>
      <c r="D2559" t="inlineStr">
        <is>
          <t>Jan</t>
        </is>
      </c>
      <c r="E2559" t="inlineStr">
        <is>
          <t>Asia</t>
        </is>
      </c>
      <c r="F2559" t="inlineStr">
        <is>
          <t>China</t>
        </is>
      </c>
      <c r="G2559" t="inlineStr">
        <is>
          <t>Arab Heavy</t>
        </is>
      </c>
      <c r="H2559" t="inlineStr">
        <is>
          <t>Spot</t>
        </is>
      </c>
      <c r="I2559" t="inlineStr">
        <is>
          <t>Refiner</t>
        </is>
      </c>
      <c r="J2559" t="inlineStr">
        <is>
          <t>Olivia Brown</t>
        </is>
      </c>
      <c r="K2559" s="70" t="n">
        <v>1660872</v>
      </c>
      <c r="L2559" s="71" t="n">
        <v>72.59</v>
      </c>
      <c r="M2559" s="71" t="n">
        <v>120562698.48</v>
      </c>
      <c r="N2559" s="71" t="n">
        <v>0</v>
      </c>
      <c r="O2559" s="71" t="n">
        <v>120562698.48</v>
      </c>
      <c r="P2559" s="71" t="n">
        <v>30496480.55</v>
      </c>
      <c r="Q2559" s="71" t="n">
        <v>90066217.93000001</v>
      </c>
      <c r="R2559" t="inlineStr">
        <is>
          <t>Crude</t>
        </is>
      </c>
      <c r="S2559" t="inlineStr">
        <is>
          <t>Yes</t>
        </is>
      </c>
      <c r="T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SA102551</t>
        </is>
      </c>
      <c r="B2560" s="68" t="n">
        <v>46029</v>
      </c>
      <c r="C2560" s="69" t="n">
        <v>2026</v>
      </c>
      <c r="D2560" t="inlineStr">
        <is>
          <t>Jan</t>
        </is>
      </c>
      <c r="E2560" t="inlineStr">
        <is>
          <t>Asia</t>
        </is>
      </c>
      <c r="F2560" t="inlineStr">
        <is>
          <t>China</t>
        </is>
      </c>
      <c r="G2560" t="inlineStr">
        <is>
          <t>Jet fuel</t>
        </is>
      </c>
      <c r="H2560" t="inlineStr">
        <is>
          <t>Spot</t>
        </is>
      </c>
      <c r="I2560" t="inlineStr">
        <is>
          <t>Trader</t>
        </is>
      </c>
      <c r="J2560" t="inlineStr">
        <is>
          <t>Olivia Brown</t>
        </is>
      </c>
      <c r="K2560" s="70" t="n">
        <v>204595</v>
      </c>
      <c r="L2560" s="71" t="n">
        <v>103.13</v>
      </c>
      <c r="M2560" s="71" t="n">
        <v>21099882.35</v>
      </c>
      <c r="N2560" s="71" t="n">
        <v>0</v>
      </c>
      <c r="O2560" s="71" t="n">
        <v>21099882.35</v>
      </c>
      <c r="P2560" s="71" t="n">
        <v>14933590.33</v>
      </c>
      <c r="Q2560" s="71" t="n">
        <v>6166292.02</v>
      </c>
      <c r="R2560" t="inlineStr">
        <is>
          <t>Refined</t>
        </is>
      </c>
      <c r="S2560" t="inlineStr">
        <is>
          <t>Yes</t>
        </is>
      </c>
      <c r="T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SA102552</t>
        </is>
      </c>
      <c r="B2561" s="68" t="n">
        <v>46029</v>
      </c>
      <c r="C2561" s="69" t="n">
        <v>2026</v>
      </c>
      <c r="D2561" t="inlineStr">
        <is>
          <t>Jan</t>
        </is>
      </c>
      <c r="E2561" t="inlineStr">
        <is>
          <t>Asia</t>
        </is>
      </c>
      <c r="F2561" t="inlineStr">
        <is>
          <t>India</t>
        </is>
      </c>
      <c r="G2561" t="inlineStr">
        <is>
          <t>Jet fuel</t>
        </is>
      </c>
      <c r="H2561" t="inlineStr">
        <is>
          <t>Spot</t>
        </is>
      </c>
      <c r="I2561" t="inlineStr">
        <is>
          <t>National oil company</t>
        </is>
      </c>
      <c r="J2561" t="inlineStr">
        <is>
          <t>Zoya Ahmed</t>
        </is>
      </c>
      <c r="K2561" s="70" t="n">
        <v>161024</v>
      </c>
      <c r="L2561" s="71" t="n">
        <v>94.81</v>
      </c>
      <c r="M2561" s="71" t="n">
        <v>15266685.44</v>
      </c>
      <c r="N2561" s="71" t="n">
        <v>0</v>
      </c>
      <c r="O2561" s="71" t="n">
        <v>15266685.44</v>
      </c>
      <c r="P2561" s="71" t="n">
        <v>11578859.04</v>
      </c>
      <c r="Q2561" s="71" t="n">
        <v>3687826.4</v>
      </c>
      <c r="R2561" t="inlineStr">
        <is>
          <t>Refined</t>
        </is>
      </c>
      <c r="S2561" t="inlineStr">
        <is>
          <t>Yes</t>
        </is>
      </c>
      <c r="T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SA102553</t>
        </is>
      </c>
      <c r="B2562" s="68" t="n">
        <v>46030</v>
      </c>
      <c r="C2562" s="69" t="n">
        <v>2026</v>
      </c>
      <c r="D2562" t="inlineStr">
        <is>
          <t>Jan</t>
        </is>
      </c>
      <c r="E2562" t="inlineStr">
        <is>
          <t>Asia</t>
        </is>
      </c>
      <c r="F2562" t="inlineStr">
        <is>
          <t>China</t>
        </is>
      </c>
      <c r="G2562" t="inlineStr">
        <is>
          <t>Arab Medium</t>
        </is>
      </c>
      <c r="H2562" t="inlineStr">
        <is>
          <t>Term contract</t>
        </is>
      </c>
      <c r="I2562" t="inlineStr">
        <is>
          <t>National oil company</t>
        </is>
      </c>
      <c r="J2562" t="inlineStr">
        <is>
          <t>Ravindra Patil</t>
        </is>
      </c>
      <c r="K2562" s="70" t="n">
        <v>1130806</v>
      </c>
      <c r="L2562" s="71" t="n">
        <v>72.89</v>
      </c>
      <c r="M2562" s="71" t="n">
        <v>82424449.34</v>
      </c>
      <c r="N2562" s="71" t="n">
        <v>1648488.99</v>
      </c>
      <c r="O2562" s="71" t="n">
        <v>80775960.34999999</v>
      </c>
      <c r="P2562" s="71" t="n">
        <v>19734281.91</v>
      </c>
      <c r="Q2562" s="71" t="n">
        <v>61041678.44</v>
      </c>
      <c r="R2562" t="inlineStr">
        <is>
          <t>Crude</t>
        </is>
      </c>
      <c r="S2562" t="inlineStr">
        <is>
          <t>Yes</t>
        </is>
      </c>
      <c r="T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SA102554</t>
        </is>
      </c>
      <c r="B2563" s="68" t="n">
        <v>46030</v>
      </c>
      <c r="C2563" s="69" t="n">
        <v>2026</v>
      </c>
      <c r="D2563" t="inlineStr">
        <is>
          <t>Jan</t>
        </is>
      </c>
      <c r="E2563" t="inlineStr">
        <is>
          <t>Asia</t>
        </is>
      </c>
      <c r="F2563" t="inlineStr">
        <is>
          <t>Japan</t>
        </is>
      </c>
      <c r="G2563" t="inlineStr">
        <is>
          <t>Arab Heavy</t>
        </is>
      </c>
      <c r="H2563" t="inlineStr">
        <is>
          <t>Term contract</t>
        </is>
      </c>
      <c r="I2563" t="inlineStr">
        <is>
          <t>National oil company</t>
        </is>
      </c>
      <c r="J2563" t="inlineStr">
        <is>
          <t>Kofi Mensah</t>
        </is>
      </c>
      <c r="K2563" s="70" t="n">
        <v>1636407</v>
      </c>
      <c r="L2563" s="71" t="n">
        <v>76.09999999999999</v>
      </c>
      <c r="M2563" s="71" t="n">
        <v>124530572.7</v>
      </c>
      <c r="N2563" s="71" t="n">
        <v>0</v>
      </c>
      <c r="O2563" s="71" t="n">
        <v>124530572.7</v>
      </c>
      <c r="P2563" s="71" t="n">
        <v>28921429.61</v>
      </c>
      <c r="Q2563" s="71" t="n">
        <v>95609143.09</v>
      </c>
      <c r="R2563" t="inlineStr">
        <is>
          <t>Crude</t>
        </is>
      </c>
      <c r="S2563" t="inlineStr">
        <is>
          <t>Yes</t>
        </is>
      </c>
      <c r="T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SA102555</t>
        </is>
      </c>
      <c r="B2564" s="68" t="n">
        <v>46030</v>
      </c>
      <c r="C2564" s="69" t="n">
        <v>2026</v>
      </c>
      <c r="D2564" t="inlineStr">
        <is>
          <t>Jan</t>
        </is>
      </c>
      <c r="E2564" t="inlineStr">
        <is>
          <t>Middle East</t>
        </is>
      </c>
      <c r="F2564" t="inlineStr">
        <is>
          <t>Bahrain</t>
        </is>
      </c>
      <c r="G2564" t="inlineStr">
        <is>
          <t>Diesel</t>
        </is>
      </c>
      <c r="H2564" t="inlineStr">
        <is>
          <t>Term contract</t>
        </is>
      </c>
      <c r="I2564" t="inlineStr">
        <is>
          <t>Refiner</t>
        </is>
      </c>
      <c r="J2564" t="inlineStr">
        <is>
          <t>Kofi Mensah</t>
        </is>
      </c>
      <c r="K2564" s="70" t="n">
        <v>298354</v>
      </c>
      <c r="L2564" s="71" t="n">
        <v>101.73</v>
      </c>
      <c r="M2564" s="71" t="n">
        <v>30351552.42</v>
      </c>
      <c r="N2564" s="71" t="n">
        <v>303515.52</v>
      </c>
      <c r="O2564" s="71" t="n">
        <v>30048036.9</v>
      </c>
      <c r="P2564" s="71" t="n">
        <v>20694702.37</v>
      </c>
      <c r="Q2564" s="71" t="n">
        <v>9353334.529999999</v>
      </c>
      <c r="R2564" t="inlineStr">
        <is>
          <t>Refined</t>
        </is>
      </c>
      <c r="S2564" t="inlineStr">
        <is>
          <t>Yes</t>
        </is>
      </c>
      <c r="T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SA102556</t>
        </is>
      </c>
      <c r="B2565" s="68" t="n">
        <v>46030</v>
      </c>
      <c r="C2565" s="69" t="n">
        <v>2026</v>
      </c>
      <c r="D2565" t="inlineStr">
        <is>
          <t>Jan</t>
        </is>
      </c>
      <c r="E2565" t="inlineStr">
        <is>
          <t>Asia</t>
        </is>
      </c>
      <c r="F2565" t="inlineStr">
        <is>
          <t>South Korea</t>
        </is>
      </c>
      <c r="G2565" t="inlineStr">
        <is>
          <t>Jet fuel</t>
        </is>
      </c>
      <c r="H2565" t="inlineStr">
        <is>
          <t>Term contract</t>
        </is>
      </c>
      <c r="I2565" t="inlineStr">
        <is>
          <t>National oil company</t>
        </is>
      </c>
      <c r="J2565" t="inlineStr">
        <is>
          <t>Liam O'Brien</t>
        </is>
      </c>
      <c r="K2565" s="70" t="n">
        <v>474546</v>
      </c>
      <c r="L2565" s="71" t="n">
        <v>95.56</v>
      </c>
      <c r="M2565" s="71" t="n">
        <v>45347615.76</v>
      </c>
      <c r="N2565" s="71" t="n">
        <v>0</v>
      </c>
      <c r="O2565" s="71" t="n">
        <v>45347615.76</v>
      </c>
      <c r="P2565" s="71" t="n">
        <v>35788073.89</v>
      </c>
      <c r="Q2565" s="71" t="n">
        <v>9559541.869999999</v>
      </c>
      <c r="R2565" t="inlineStr">
        <is>
          <t>Refined</t>
        </is>
      </c>
      <c r="S2565" t="inlineStr">
        <is>
          <t>Yes</t>
        </is>
      </c>
      <c r="T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SA102557</t>
        </is>
      </c>
      <c r="B2566" s="68" t="n">
        <v>46030</v>
      </c>
      <c r="C2566" s="69" t="n">
        <v>2026</v>
      </c>
      <c r="D2566" t="inlineStr">
        <is>
          <t>Jan</t>
        </is>
      </c>
      <c r="E2566" t="inlineStr">
        <is>
          <t>Asia</t>
        </is>
      </c>
      <c r="F2566" t="inlineStr">
        <is>
          <t>Japan</t>
        </is>
      </c>
      <c r="G2566" t="inlineStr">
        <is>
          <t>Arab Light</t>
        </is>
      </c>
      <c r="H2566" t="inlineStr">
        <is>
          <t>Spot</t>
        </is>
      </c>
      <c r="I2566" t="inlineStr">
        <is>
          <t>Refiner</t>
        </is>
      </c>
      <c r="J2566" t="inlineStr">
        <is>
          <t>Shraddha Kulkarni</t>
        </is>
      </c>
      <c r="K2566" s="70" t="n">
        <v>766556</v>
      </c>
      <c r="L2566" s="71" t="n">
        <v>70.98</v>
      </c>
      <c r="M2566" s="71" t="n">
        <v>54410144.88</v>
      </c>
      <c r="N2566" s="71" t="n">
        <v>0</v>
      </c>
      <c r="O2566" s="71" t="n">
        <v>54410144.88</v>
      </c>
      <c r="P2566" s="71" t="n">
        <v>13618889.83</v>
      </c>
      <c r="Q2566" s="71" t="n">
        <v>40791255.05</v>
      </c>
      <c r="R2566" t="inlineStr">
        <is>
          <t>Crude</t>
        </is>
      </c>
      <c r="S2566" t="inlineStr">
        <is>
          <t>Yes</t>
        </is>
      </c>
      <c r="T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SA102558</t>
        </is>
      </c>
      <c r="B2567" s="68" t="n">
        <v>46031</v>
      </c>
      <c r="C2567" s="69" t="n">
        <v>2026</v>
      </c>
      <c r="D2567" t="inlineStr">
        <is>
          <t>Jan</t>
        </is>
      </c>
      <c r="E2567" t="inlineStr">
        <is>
          <t>Middle East</t>
        </is>
      </c>
      <c r="F2567" t="inlineStr">
        <is>
          <t>Bahrain</t>
        </is>
      </c>
      <c r="G2567" t="inlineStr">
        <is>
          <t>Jet fuel</t>
        </is>
      </c>
      <c r="H2567" t="inlineStr">
        <is>
          <t>Spot</t>
        </is>
      </c>
      <c r="I2567" t="inlineStr">
        <is>
          <t>Trader</t>
        </is>
      </c>
      <c r="J2567" t="inlineStr">
        <is>
          <t>Ruhi Shaikh</t>
        </is>
      </c>
      <c r="K2567" s="70" t="n">
        <v>106086</v>
      </c>
      <c r="L2567" s="71" t="n">
        <v>102.87</v>
      </c>
      <c r="M2567" s="71" t="n">
        <v>10913066.82</v>
      </c>
      <c r="N2567" s="71" t="n">
        <v>0</v>
      </c>
      <c r="O2567" s="71" t="n">
        <v>10913066.82</v>
      </c>
      <c r="P2567" s="71" t="n">
        <v>7937410.62</v>
      </c>
      <c r="Q2567" s="71" t="n">
        <v>2975656.2</v>
      </c>
      <c r="R2567" t="inlineStr">
        <is>
          <t>Refined</t>
        </is>
      </c>
      <c r="S2567" t="inlineStr">
        <is>
          <t>Yes</t>
        </is>
      </c>
      <c r="T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SA102559</t>
        </is>
      </c>
      <c r="B2568" s="68" t="n">
        <v>46031</v>
      </c>
      <c r="C2568" s="69" t="n">
        <v>2026</v>
      </c>
      <c r="D2568" t="inlineStr">
        <is>
          <t>Jan</t>
        </is>
      </c>
      <c r="E2568" t="inlineStr">
        <is>
          <t>Asia</t>
        </is>
      </c>
      <c r="F2568" t="inlineStr">
        <is>
          <t>Japan</t>
        </is>
      </c>
      <c r="G2568" t="inlineStr">
        <is>
          <t>Arab Light</t>
        </is>
      </c>
      <c r="H2568" t="inlineStr">
        <is>
          <t>Term contract</t>
        </is>
      </c>
      <c r="I2568" t="inlineStr">
        <is>
          <t>Refiner</t>
        </is>
      </c>
      <c r="J2568" t="inlineStr">
        <is>
          <t>Yuki Sato</t>
        </is>
      </c>
      <c r="K2568" s="70" t="n">
        <v>1668121</v>
      </c>
      <c r="L2568" s="71" t="n">
        <v>69.89</v>
      </c>
      <c r="M2568" s="71" t="n">
        <v>116584976.69</v>
      </c>
      <c r="N2568" s="71" t="n">
        <v>2331699.53</v>
      </c>
      <c r="O2568" s="71" t="n">
        <v>114253277.16</v>
      </c>
      <c r="P2568" s="71" t="n">
        <v>30409438.6</v>
      </c>
      <c r="Q2568" s="71" t="n">
        <v>83843838.56</v>
      </c>
      <c r="R2568" t="inlineStr">
        <is>
          <t>Crude</t>
        </is>
      </c>
      <c r="S2568" t="inlineStr">
        <is>
          <t>Yes</t>
        </is>
      </c>
      <c r="T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SA102560</t>
        </is>
      </c>
      <c r="B2569" s="68" t="n">
        <v>46031</v>
      </c>
      <c r="C2569" s="69" t="n">
        <v>2026</v>
      </c>
      <c r="D2569" t="inlineStr">
        <is>
          <t>Jan</t>
        </is>
      </c>
      <c r="E2569" t="inlineStr">
        <is>
          <t>Middle East</t>
        </is>
      </c>
      <c r="F2569" t="inlineStr">
        <is>
          <t>UAE</t>
        </is>
      </c>
      <c r="G2569" t="inlineStr">
        <is>
          <t>Arab Medium</t>
        </is>
      </c>
      <c r="H2569" t="inlineStr">
        <is>
          <t>Term contract</t>
        </is>
      </c>
      <c r="I2569" t="inlineStr">
        <is>
          <t>Refiner</t>
        </is>
      </c>
      <c r="J2569" t="inlineStr">
        <is>
          <t>Carlos Silva</t>
        </is>
      </c>
      <c r="K2569" s="70" t="n">
        <v>1119027</v>
      </c>
      <c r="L2569" s="71" t="n">
        <v>81.13</v>
      </c>
      <c r="M2569" s="71" t="n">
        <v>90786660.51000001</v>
      </c>
      <c r="N2569" s="71" t="n">
        <v>907866.61</v>
      </c>
      <c r="O2569" s="71" t="n">
        <v>89878793.90000001</v>
      </c>
      <c r="P2569" s="71" t="n">
        <v>20356570.94</v>
      </c>
      <c r="Q2569" s="71" t="n">
        <v>69522222.95999999</v>
      </c>
      <c r="R2569" t="inlineStr">
        <is>
          <t>Crude</t>
        </is>
      </c>
      <c r="S2569" t="inlineStr">
        <is>
          <t>Yes</t>
        </is>
      </c>
      <c r="T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SA102561</t>
        </is>
      </c>
      <c r="B2570" s="68" t="n">
        <v>46031</v>
      </c>
      <c r="C2570" s="69" t="n">
        <v>2026</v>
      </c>
      <c r="D2570" t="inlineStr">
        <is>
          <t>Jan</t>
        </is>
      </c>
      <c r="E2570" t="inlineStr">
        <is>
          <t>Middle East</t>
        </is>
      </c>
      <c r="F2570" t="inlineStr">
        <is>
          <t>Bahrain</t>
        </is>
      </c>
      <c r="G2570" t="inlineStr">
        <is>
          <t>Arab Light</t>
        </is>
      </c>
      <c r="H2570" t="inlineStr">
        <is>
          <t>Term contract</t>
        </is>
      </c>
      <c r="I2570" t="inlineStr">
        <is>
          <t>Refiner</t>
        </is>
      </c>
      <c r="J2570" t="inlineStr">
        <is>
          <t>Lucas Martin</t>
        </is>
      </c>
      <c r="K2570" s="70" t="n">
        <v>484761</v>
      </c>
      <c r="L2570" s="71" t="n">
        <v>79.18000000000001</v>
      </c>
      <c r="M2570" s="71" t="n">
        <v>38383375.98</v>
      </c>
      <c r="N2570" s="71" t="n">
        <v>767667.52</v>
      </c>
      <c r="O2570" s="71" t="n">
        <v>37615708.46</v>
      </c>
      <c r="P2570" s="71" t="n">
        <v>8794750.41</v>
      </c>
      <c r="Q2570" s="71" t="n">
        <v>28820958.05</v>
      </c>
      <c r="R2570" t="inlineStr">
        <is>
          <t>Crude</t>
        </is>
      </c>
      <c r="S2570" t="inlineStr">
        <is>
          <t>Yes</t>
        </is>
      </c>
      <c r="T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SA102562</t>
        </is>
      </c>
      <c r="B2571" s="68" t="n">
        <v>46032</v>
      </c>
      <c r="C2571" s="69" t="n">
        <v>2026</v>
      </c>
      <c r="D2571" t="inlineStr">
        <is>
          <t>Jan</t>
        </is>
      </c>
      <c r="E2571" t="inlineStr">
        <is>
          <t>Asia</t>
        </is>
      </c>
      <c r="F2571" t="inlineStr">
        <is>
          <t>India</t>
        </is>
      </c>
      <c r="G2571" t="inlineStr">
        <is>
          <t>Arab Extra Light</t>
        </is>
      </c>
      <c r="H2571" t="inlineStr">
        <is>
          <t>Spot</t>
        </is>
      </c>
      <c r="I2571" t="inlineStr">
        <is>
          <t>Trader</t>
        </is>
      </c>
      <c r="J2571" t="inlineStr">
        <is>
          <t>Aisha Bello</t>
        </is>
      </c>
      <c r="K2571" s="70" t="n">
        <v>613426</v>
      </c>
      <c r="L2571" s="71" t="n">
        <v>83.69</v>
      </c>
      <c r="M2571" s="71" t="n">
        <v>51337621.94</v>
      </c>
      <c r="N2571" s="71" t="n">
        <v>0</v>
      </c>
      <c r="O2571" s="71" t="n">
        <v>51337621.94</v>
      </c>
      <c r="P2571" s="71" t="n">
        <v>11214879.61</v>
      </c>
      <c r="Q2571" s="71" t="n">
        <v>40122742.33</v>
      </c>
      <c r="R2571" t="inlineStr">
        <is>
          <t>Crude</t>
        </is>
      </c>
      <c r="S2571" t="inlineStr">
        <is>
          <t>Yes</t>
        </is>
      </c>
      <c r="T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SA102563</t>
        </is>
      </c>
      <c r="B2572" s="68" t="n">
        <v>46032</v>
      </c>
      <c r="C2572" s="69" t="n">
        <v>2026</v>
      </c>
      <c r="D2572" t="inlineStr">
        <is>
          <t>Jan</t>
        </is>
      </c>
      <c r="E2572" t="inlineStr">
        <is>
          <t>Europe</t>
        </is>
      </c>
      <c r="F2572" t="inlineStr">
        <is>
          <t>Italy</t>
        </is>
      </c>
      <c r="G2572" t="inlineStr">
        <is>
          <t>Diesel</t>
        </is>
      </c>
      <c r="H2572" t="inlineStr">
        <is>
          <t>Spot</t>
        </is>
      </c>
      <c r="I2572" t="inlineStr">
        <is>
          <t>Trader</t>
        </is>
      </c>
      <c r="J2572" t="inlineStr">
        <is>
          <t>Ravindra Patil</t>
        </is>
      </c>
      <c r="K2572" s="70" t="n">
        <v>426890</v>
      </c>
      <c r="L2572" s="71" t="n">
        <v>88.42</v>
      </c>
      <c r="M2572" s="71" t="n">
        <v>37745613.8</v>
      </c>
      <c r="N2572" s="71" t="n">
        <v>377456.14</v>
      </c>
      <c r="O2572" s="71" t="n">
        <v>37368157.66</v>
      </c>
      <c r="P2572" s="71" t="n">
        <v>30438546.95</v>
      </c>
      <c r="Q2572" s="71" t="n">
        <v>6929610.71</v>
      </c>
      <c r="R2572" t="inlineStr">
        <is>
          <t>Refined</t>
        </is>
      </c>
      <c r="S2572" t="inlineStr">
        <is>
          <t>Yes</t>
        </is>
      </c>
      <c r="T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SA102564</t>
        </is>
      </c>
      <c r="B2573" s="68" t="n">
        <v>46032</v>
      </c>
      <c r="C2573" s="69" t="n">
        <v>2026</v>
      </c>
      <c r="D2573" t="inlineStr">
        <is>
          <t>Jan</t>
        </is>
      </c>
      <c r="E2573" t="inlineStr">
        <is>
          <t>Asia</t>
        </is>
      </c>
      <c r="F2573" t="inlineStr">
        <is>
          <t>India</t>
        </is>
      </c>
      <c r="G2573" t="inlineStr">
        <is>
          <t>Arab Extra Light</t>
        </is>
      </c>
      <c r="H2573" t="inlineStr">
        <is>
          <t>Term contract</t>
        </is>
      </c>
      <c r="I2573" t="inlineStr">
        <is>
          <t>Refiner</t>
        </is>
      </c>
      <c r="J2573" t="inlineStr">
        <is>
          <t>Ana Costa</t>
        </is>
      </c>
      <c r="K2573" s="70" t="n">
        <v>1758730</v>
      </c>
      <c r="L2573" s="71" t="n">
        <v>74.01000000000001</v>
      </c>
      <c r="M2573" s="71" t="n">
        <v>130163607.3</v>
      </c>
      <c r="N2573" s="71" t="n">
        <v>1301636.07</v>
      </c>
      <c r="O2573" s="71" t="n">
        <v>128861971.23</v>
      </c>
      <c r="P2573" s="71" t="n">
        <v>31516246.4</v>
      </c>
      <c r="Q2573" s="71" t="n">
        <v>97345724.83</v>
      </c>
      <c r="R2573" t="inlineStr">
        <is>
          <t>Crude</t>
        </is>
      </c>
      <c r="S2573" t="inlineStr">
        <is>
          <t>Yes</t>
        </is>
      </c>
      <c r="T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SA102565</t>
        </is>
      </c>
      <c r="B2574" s="68" t="n">
        <v>46032</v>
      </c>
      <c r="C2574" s="69" t="n">
        <v>2026</v>
      </c>
      <c r="D2574" t="inlineStr">
        <is>
          <t>Jan</t>
        </is>
      </c>
      <c r="E2574" t="inlineStr">
        <is>
          <t>Asia</t>
        </is>
      </c>
      <c r="F2574" t="inlineStr">
        <is>
          <t>Japan</t>
        </is>
      </c>
      <c r="G2574" t="inlineStr">
        <is>
          <t>Gasoline</t>
        </is>
      </c>
      <c r="H2574" t="inlineStr">
        <is>
          <t>Spot</t>
        </is>
      </c>
      <c r="I2574" t="inlineStr">
        <is>
          <t>Trader</t>
        </is>
      </c>
      <c r="J2574" t="inlineStr">
        <is>
          <t>Ruhi Shaikh</t>
        </is>
      </c>
      <c r="K2574" s="70" t="n">
        <v>280889</v>
      </c>
      <c r="L2574" s="71" t="n">
        <v>96.73</v>
      </c>
      <c r="M2574" s="71" t="n">
        <v>27170392.97</v>
      </c>
      <c r="N2574" s="71" t="n">
        <v>271703.93</v>
      </c>
      <c r="O2574" s="71" t="n">
        <v>26898689.04</v>
      </c>
      <c r="P2574" s="71" t="n">
        <v>20144853.47</v>
      </c>
      <c r="Q2574" s="71" t="n">
        <v>6753835.57</v>
      </c>
      <c r="R2574" t="inlineStr">
        <is>
          <t>Refined</t>
        </is>
      </c>
      <c r="S2574" t="inlineStr">
        <is>
          <t>Yes</t>
        </is>
      </c>
      <c r="T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SA102566</t>
        </is>
      </c>
      <c r="B2575" s="68" t="n">
        <v>46032</v>
      </c>
      <c r="C2575" s="69" t="n">
        <v>2026</v>
      </c>
      <c r="D2575" t="inlineStr">
        <is>
          <t>Jan</t>
        </is>
      </c>
      <c r="E2575" t="inlineStr">
        <is>
          <t>North America</t>
        </is>
      </c>
      <c r="F2575" t="inlineStr">
        <is>
          <t>USA</t>
        </is>
      </c>
      <c r="G2575" t="inlineStr">
        <is>
          <t>Arab Medium</t>
        </is>
      </c>
      <c r="H2575" t="inlineStr">
        <is>
          <t>Spot</t>
        </is>
      </c>
      <c r="I2575" t="inlineStr">
        <is>
          <t>Refiner</t>
        </is>
      </c>
      <c r="J2575" t="inlineStr">
        <is>
          <t>Shraddha Kulkarni</t>
        </is>
      </c>
      <c r="K2575" s="70" t="n">
        <v>835420</v>
      </c>
      <c r="L2575" s="71" t="n">
        <v>78.67</v>
      </c>
      <c r="M2575" s="71" t="n">
        <v>65722491.4</v>
      </c>
      <c r="N2575" s="71" t="n">
        <v>0</v>
      </c>
      <c r="O2575" s="71" t="n">
        <v>65722491.4</v>
      </c>
      <c r="P2575" s="71" t="n">
        <v>15119952.21</v>
      </c>
      <c r="Q2575" s="71" t="n">
        <v>50602539.19</v>
      </c>
      <c r="R2575" t="inlineStr">
        <is>
          <t>Crude</t>
        </is>
      </c>
      <c r="S2575" t="inlineStr">
        <is>
          <t>Yes</t>
        </is>
      </c>
      <c r="T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SA102567</t>
        </is>
      </c>
      <c r="B2576" s="68" t="n">
        <v>46032</v>
      </c>
      <c r="C2576" s="69" t="n">
        <v>2026</v>
      </c>
      <c r="D2576" t="inlineStr">
        <is>
          <t>Jan</t>
        </is>
      </c>
      <c r="E2576" t="inlineStr">
        <is>
          <t>Asia</t>
        </is>
      </c>
      <c r="F2576" t="inlineStr">
        <is>
          <t>China</t>
        </is>
      </c>
      <c r="G2576" t="inlineStr">
        <is>
          <t>Diesel</t>
        </is>
      </c>
      <c r="H2576" t="inlineStr">
        <is>
          <t>Term contract</t>
        </is>
      </c>
      <c r="I2576" t="inlineStr">
        <is>
          <t>Trader</t>
        </is>
      </c>
      <c r="J2576" t="inlineStr">
        <is>
          <t>Olivia Brown</t>
        </is>
      </c>
      <c r="K2576" s="70" t="n">
        <v>142609</v>
      </c>
      <c r="L2576" s="71" t="n">
        <v>97.88</v>
      </c>
      <c r="M2576" s="71" t="n">
        <v>13958568.92</v>
      </c>
      <c r="N2576" s="71" t="n">
        <v>0</v>
      </c>
      <c r="O2576" s="71" t="n">
        <v>13958568.92</v>
      </c>
      <c r="P2576" s="71" t="n">
        <v>10102419.25</v>
      </c>
      <c r="Q2576" s="71" t="n">
        <v>3856149.67</v>
      </c>
      <c r="R2576" t="inlineStr">
        <is>
          <t>Refined</t>
        </is>
      </c>
      <c r="S2576" t="inlineStr">
        <is>
          <t>Yes</t>
        </is>
      </c>
      <c r="T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SA102568</t>
        </is>
      </c>
      <c r="B2577" s="68" t="n">
        <v>46032</v>
      </c>
      <c r="C2577" s="69" t="n">
        <v>2026</v>
      </c>
      <c r="D2577" t="inlineStr">
        <is>
          <t>Jan</t>
        </is>
      </c>
      <c r="E2577" t="inlineStr">
        <is>
          <t>Middle East</t>
        </is>
      </c>
      <c r="F2577" t="inlineStr">
        <is>
          <t>Bahrain</t>
        </is>
      </c>
      <c r="G2577" t="inlineStr">
        <is>
          <t>Arab Heavy</t>
        </is>
      </c>
      <c r="H2577" t="inlineStr">
        <is>
          <t>Term contract</t>
        </is>
      </c>
      <c r="I2577" t="inlineStr">
        <is>
          <t>Refiner</t>
        </is>
      </c>
      <c r="J2577" t="inlineStr">
        <is>
          <t>Kofi Mensah</t>
        </is>
      </c>
      <c r="K2577" s="70" t="n">
        <v>509225</v>
      </c>
      <c r="L2577" s="71" t="n">
        <v>76.65000000000001</v>
      </c>
      <c r="M2577" s="71" t="n">
        <v>39032096.25</v>
      </c>
      <c r="N2577" s="71" t="n">
        <v>390320.96</v>
      </c>
      <c r="O2577" s="71" t="n">
        <v>38641775.29</v>
      </c>
      <c r="P2577" s="71" t="n">
        <v>9036360.810000001</v>
      </c>
      <c r="Q2577" s="71" t="n">
        <v>29605414.48</v>
      </c>
      <c r="R2577" t="inlineStr">
        <is>
          <t>Crude</t>
        </is>
      </c>
      <c r="S2577" t="inlineStr">
        <is>
          <t>Yes</t>
        </is>
      </c>
      <c r="T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SA102569</t>
        </is>
      </c>
      <c r="B2578" s="68" t="n">
        <v>46032</v>
      </c>
      <c r="C2578" s="69" t="n">
        <v>2026</v>
      </c>
      <c r="D2578" t="inlineStr">
        <is>
          <t>Jan</t>
        </is>
      </c>
      <c r="E2578" t="inlineStr">
        <is>
          <t>Asia</t>
        </is>
      </c>
      <c r="F2578" t="inlineStr">
        <is>
          <t>Japan</t>
        </is>
      </c>
      <c r="G2578" t="inlineStr">
        <is>
          <t>Arab Light</t>
        </is>
      </c>
      <c r="H2578" t="inlineStr">
        <is>
          <t>Term contract</t>
        </is>
      </c>
      <c r="I2578" t="inlineStr">
        <is>
          <t>Refiner</t>
        </is>
      </c>
      <c r="J2578" t="inlineStr">
        <is>
          <t>Ruhi Shaikh</t>
        </is>
      </c>
      <c r="K2578" s="70" t="n">
        <v>1202388</v>
      </c>
      <c r="L2578" s="71" t="n">
        <v>80.72</v>
      </c>
      <c r="M2578" s="71" t="n">
        <v>97056759.36</v>
      </c>
      <c r="N2578" s="71" t="n">
        <v>0</v>
      </c>
      <c r="O2578" s="71" t="n">
        <v>97056759.36</v>
      </c>
      <c r="P2578" s="71" t="n">
        <v>22502092.33</v>
      </c>
      <c r="Q2578" s="71" t="n">
        <v>74554667.03</v>
      </c>
      <c r="R2578" t="inlineStr">
        <is>
          <t>Crude</t>
        </is>
      </c>
      <c r="S2578" t="inlineStr">
        <is>
          <t>Yes</t>
        </is>
      </c>
      <c r="T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SA102570</t>
        </is>
      </c>
      <c r="B2579" s="68" t="n">
        <v>46032</v>
      </c>
      <c r="C2579" s="69" t="n">
        <v>2026</v>
      </c>
      <c r="D2579" t="inlineStr">
        <is>
          <t>Jan</t>
        </is>
      </c>
      <c r="E2579" t="inlineStr">
        <is>
          <t>Asia</t>
        </is>
      </c>
      <c r="F2579" t="inlineStr">
        <is>
          <t>India</t>
        </is>
      </c>
      <c r="G2579" t="inlineStr">
        <is>
          <t>Arab Medium</t>
        </is>
      </c>
      <c r="H2579" t="inlineStr">
        <is>
          <t>Term contract</t>
        </is>
      </c>
      <c r="I2579" t="inlineStr">
        <is>
          <t>Refiner</t>
        </is>
      </c>
      <c r="J2579" t="inlineStr">
        <is>
          <t>Shraddha Kulkarni</t>
        </is>
      </c>
      <c r="K2579" s="70" t="n">
        <v>559061</v>
      </c>
      <c r="L2579" s="71" t="n">
        <v>70.73</v>
      </c>
      <c r="M2579" s="71" t="n">
        <v>39542384.53</v>
      </c>
      <c r="N2579" s="71" t="n">
        <v>395423.85</v>
      </c>
      <c r="O2579" s="71" t="n">
        <v>39146960.68</v>
      </c>
      <c r="P2579" s="71" t="n">
        <v>10076796.78</v>
      </c>
      <c r="Q2579" s="71" t="n">
        <v>29070163.9</v>
      </c>
      <c r="R2579" t="inlineStr">
        <is>
          <t>Crude</t>
        </is>
      </c>
      <c r="S2579" t="inlineStr">
        <is>
          <t>Yes</t>
        </is>
      </c>
      <c r="T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SA102571</t>
        </is>
      </c>
      <c r="B2580" s="68" t="n">
        <v>46032</v>
      </c>
      <c r="C2580" s="69" t="n">
        <v>2026</v>
      </c>
      <c r="D2580" t="inlineStr">
        <is>
          <t>Jan</t>
        </is>
      </c>
      <c r="E2580" t="inlineStr">
        <is>
          <t>Europe</t>
        </is>
      </c>
      <c r="F2580" t="inlineStr">
        <is>
          <t>Netherlands</t>
        </is>
      </c>
      <c r="G2580" t="inlineStr">
        <is>
          <t>Gasoline</t>
        </is>
      </c>
      <c r="H2580" t="inlineStr">
        <is>
          <t>Spot</t>
        </is>
      </c>
      <c r="I2580" t="inlineStr">
        <is>
          <t>Refiner</t>
        </is>
      </c>
      <c r="J2580" t="inlineStr">
        <is>
          <t>Kofi Mensah</t>
        </is>
      </c>
      <c r="K2580" s="70" t="n">
        <v>406837</v>
      </c>
      <c r="L2580" s="71" t="n">
        <v>96.26000000000001</v>
      </c>
      <c r="M2580" s="71" t="n">
        <v>39162129.62</v>
      </c>
      <c r="N2580" s="71" t="n">
        <v>391621.3</v>
      </c>
      <c r="O2580" s="71" t="n">
        <v>38770508.32</v>
      </c>
      <c r="P2580" s="71" t="n">
        <v>27535872.89</v>
      </c>
      <c r="Q2580" s="71" t="n">
        <v>11234635.43</v>
      </c>
      <c r="R2580" t="inlineStr">
        <is>
          <t>Refined</t>
        </is>
      </c>
      <c r="S2580" t="inlineStr">
        <is>
          <t>Yes</t>
        </is>
      </c>
      <c r="T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SA102572</t>
        </is>
      </c>
      <c r="B2581" s="68" t="n">
        <v>46033</v>
      </c>
      <c r="C2581" s="69" t="n">
        <v>2026</v>
      </c>
      <c r="D2581" t="inlineStr">
        <is>
          <t>Jan</t>
        </is>
      </c>
      <c r="E2581" t="inlineStr">
        <is>
          <t>North America</t>
        </is>
      </c>
      <c r="F2581" t="inlineStr">
        <is>
          <t>USA</t>
        </is>
      </c>
      <c r="G2581" t="inlineStr">
        <is>
          <t>Arab Light</t>
        </is>
      </c>
      <c r="H2581" t="inlineStr">
        <is>
          <t>Spot</t>
        </is>
      </c>
      <c r="I2581" t="inlineStr">
        <is>
          <t>Trader</t>
        </is>
      </c>
      <c r="J2581" t="inlineStr">
        <is>
          <t>Zoya Ahmed</t>
        </is>
      </c>
      <c r="K2581" s="70" t="n">
        <v>702224</v>
      </c>
      <c r="L2581" s="71" t="n">
        <v>70.95999999999999</v>
      </c>
      <c r="M2581" s="71" t="n">
        <v>49829815.04</v>
      </c>
      <c r="N2581" s="71" t="n">
        <v>498298.15</v>
      </c>
      <c r="O2581" s="71" t="n">
        <v>49331516.89</v>
      </c>
      <c r="P2581" s="71" t="n">
        <v>12724316.83</v>
      </c>
      <c r="Q2581" s="71" t="n">
        <v>36607200.06</v>
      </c>
      <c r="R2581" t="inlineStr">
        <is>
          <t>Crude</t>
        </is>
      </c>
      <c r="S2581" t="inlineStr">
        <is>
          <t>Yes</t>
        </is>
      </c>
      <c r="T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SA102573</t>
        </is>
      </c>
      <c r="B2582" s="68" t="n">
        <v>46033</v>
      </c>
      <c r="C2582" s="69" t="n">
        <v>2026</v>
      </c>
      <c r="D2582" t="inlineStr">
        <is>
          <t>Jan</t>
        </is>
      </c>
      <c r="E2582" t="inlineStr">
        <is>
          <t>Asia</t>
        </is>
      </c>
      <c r="F2582" t="inlineStr">
        <is>
          <t>Japan</t>
        </is>
      </c>
      <c r="G2582" t="inlineStr">
        <is>
          <t>Gasoline</t>
        </is>
      </c>
      <c r="H2582" t="inlineStr">
        <is>
          <t>Term contract</t>
        </is>
      </c>
      <c r="I2582" t="inlineStr">
        <is>
          <t>Refiner</t>
        </is>
      </c>
      <c r="J2582" t="inlineStr">
        <is>
          <t>Shraddha Kulkarni</t>
        </is>
      </c>
      <c r="K2582" s="70" t="n">
        <v>430395</v>
      </c>
      <c r="L2582" s="71" t="n">
        <v>90.64</v>
      </c>
      <c r="M2582" s="71" t="n">
        <v>39011002.8</v>
      </c>
      <c r="N2582" s="71" t="n">
        <v>780220.0600000001</v>
      </c>
      <c r="O2582" s="71" t="n">
        <v>38230782.74</v>
      </c>
      <c r="P2582" s="71" t="n">
        <v>29427181.43</v>
      </c>
      <c r="Q2582" s="71" t="n">
        <v>8803601.310000001</v>
      </c>
      <c r="R2582" t="inlineStr">
        <is>
          <t>Refined</t>
        </is>
      </c>
      <c r="S2582" t="inlineStr">
        <is>
          <t>Yes</t>
        </is>
      </c>
      <c r="T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SA102574</t>
        </is>
      </c>
      <c r="B2583" s="68" t="n">
        <v>46033</v>
      </c>
      <c r="C2583" s="69" t="n">
        <v>2026</v>
      </c>
      <c r="D2583" t="inlineStr">
        <is>
          <t>Jan</t>
        </is>
      </c>
      <c r="E2583" t="inlineStr">
        <is>
          <t>Asia</t>
        </is>
      </c>
      <c r="F2583" t="inlineStr">
        <is>
          <t>India</t>
        </is>
      </c>
      <c r="G2583" t="inlineStr">
        <is>
          <t>Arab Medium</t>
        </is>
      </c>
      <c r="H2583" t="inlineStr">
        <is>
          <t>Term contract</t>
        </is>
      </c>
      <c r="I2583" t="inlineStr">
        <is>
          <t>Trader</t>
        </is>
      </c>
      <c r="J2583" t="inlineStr">
        <is>
          <t>Wei Chen</t>
        </is>
      </c>
      <c r="K2583" s="70" t="n">
        <v>807331</v>
      </c>
      <c r="L2583" s="71" t="n">
        <v>75.90000000000001</v>
      </c>
      <c r="M2583" s="71" t="n">
        <v>61276422.9</v>
      </c>
      <c r="N2583" s="71" t="n">
        <v>612764.23</v>
      </c>
      <c r="O2583" s="71" t="n">
        <v>60663658.67</v>
      </c>
      <c r="P2583" s="71" t="n">
        <v>14472511.52</v>
      </c>
      <c r="Q2583" s="71" t="n">
        <v>46191147.15</v>
      </c>
      <c r="R2583" t="inlineStr">
        <is>
          <t>Crude</t>
        </is>
      </c>
      <c r="S2583" t="inlineStr">
        <is>
          <t>Yes</t>
        </is>
      </c>
      <c r="T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SA102575</t>
        </is>
      </c>
      <c r="B2584" s="68" t="n">
        <v>46033</v>
      </c>
      <c r="C2584" s="69" t="n">
        <v>2026</v>
      </c>
      <c r="D2584" t="inlineStr">
        <is>
          <t>Jan</t>
        </is>
      </c>
      <c r="E2584" t="inlineStr">
        <is>
          <t>Asia</t>
        </is>
      </c>
      <c r="F2584" t="inlineStr">
        <is>
          <t>India</t>
        </is>
      </c>
      <c r="G2584" t="inlineStr">
        <is>
          <t>Arab Light</t>
        </is>
      </c>
      <c r="H2584" t="inlineStr">
        <is>
          <t>Term contract</t>
        </is>
      </c>
      <c r="I2584" t="inlineStr">
        <is>
          <t>National oil company</t>
        </is>
      </c>
      <c r="J2584" t="inlineStr">
        <is>
          <t>Ruhi Shaikh</t>
        </is>
      </c>
      <c r="K2584" s="70" t="n">
        <v>843574</v>
      </c>
      <c r="L2584" s="71" t="n">
        <v>80.75</v>
      </c>
      <c r="M2584" s="71" t="n">
        <v>68118600.5</v>
      </c>
      <c r="N2584" s="71" t="n">
        <v>0</v>
      </c>
      <c r="O2584" s="71" t="n">
        <v>68118600.5</v>
      </c>
      <c r="P2584" s="71" t="n">
        <v>14638066.66</v>
      </c>
      <c r="Q2584" s="71" t="n">
        <v>53480533.84</v>
      </c>
      <c r="R2584" t="inlineStr">
        <is>
          <t>Crude</t>
        </is>
      </c>
      <c r="S2584" t="inlineStr">
        <is>
          <t>Yes</t>
        </is>
      </c>
      <c r="T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SA102576</t>
        </is>
      </c>
      <c r="B2585" s="68" t="n">
        <v>46033</v>
      </c>
      <c r="C2585" s="69" t="n">
        <v>2026</v>
      </c>
      <c r="D2585" t="inlineStr">
        <is>
          <t>Jan</t>
        </is>
      </c>
      <c r="E2585" t="inlineStr">
        <is>
          <t>Asia</t>
        </is>
      </c>
      <c r="F2585" t="inlineStr">
        <is>
          <t>China</t>
        </is>
      </c>
      <c r="G2585" t="inlineStr">
        <is>
          <t>Arab Heavy</t>
        </is>
      </c>
      <c r="H2585" t="inlineStr">
        <is>
          <t>Spot</t>
        </is>
      </c>
      <c r="I2585" t="inlineStr">
        <is>
          <t>Trader</t>
        </is>
      </c>
      <c r="J2585" t="inlineStr">
        <is>
          <t>Hiroshi Tanaka</t>
        </is>
      </c>
      <c r="K2585" s="70" t="n">
        <v>827265</v>
      </c>
      <c r="L2585" s="71" t="n">
        <v>79.42</v>
      </c>
      <c r="M2585" s="71" t="n">
        <v>65701386.3</v>
      </c>
      <c r="N2585" s="71" t="n">
        <v>657013.86</v>
      </c>
      <c r="O2585" s="71" t="n">
        <v>65044372.44</v>
      </c>
      <c r="P2585" s="71" t="n">
        <v>15223180</v>
      </c>
      <c r="Q2585" s="71" t="n">
        <v>49821192.44</v>
      </c>
      <c r="R2585" t="inlineStr">
        <is>
          <t>Crude</t>
        </is>
      </c>
      <c r="S2585" t="inlineStr">
        <is>
          <t>Yes</t>
        </is>
      </c>
      <c r="T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SA102577</t>
        </is>
      </c>
      <c r="B2586" s="68" t="n">
        <v>46033</v>
      </c>
      <c r="C2586" s="69" t="n">
        <v>2026</v>
      </c>
      <c r="D2586" t="inlineStr">
        <is>
          <t>Jan</t>
        </is>
      </c>
      <c r="E2586" t="inlineStr">
        <is>
          <t>Asia</t>
        </is>
      </c>
      <c r="F2586" t="inlineStr">
        <is>
          <t>China</t>
        </is>
      </c>
      <c r="G2586" t="inlineStr">
        <is>
          <t>Arab Extra Light</t>
        </is>
      </c>
      <c r="H2586" t="inlineStr">
        <is>
          <t>Term contract</t>
        </is>
      </c>
      <c r="I2586" t="inlineStr">
        <is>
          <t>Refiner</t>
        </is>
      </c>
      <c r="J2586" t="inlineStr">
        <is>
          <t>Ravindra Patil</t>
        </is>
      </c>
      <c r="K2586" s="70" t="n">
        <v>1399011</v>
      </c>
      <c r="L2586" s="71" t="n">
        <v>75.73999999999999</v>
      </c>
      <c r="M2586" s="71" t="n">
        <v>105961093.14</v>
      </c>
      <c r="N2586" s="71" t="n">
        <v>0</v>
      </c>
      <c r="O2586" s="71" t="n">
        <v>105961093.14</v>
      </c>
      <c r="P2586" s="71" t="n">
        <v>25758457.35</v>
      </c>
      <c r="Q2586" s="71" t="n">
        <v>80202635.79000001</v>
      </c>
      <c r="R2586" t="inlineStr">
        <is>
          <t>Crude</t>
        </is>
      </c>
      <c r="S2586" t="inlineStr">
        <is>
          <t>Yes</t>
        </is>
      </c>
      <c r="T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SA102578</t>
        </is>
      </c>
      <c r="B2587" s="68" t="n">
        <v>46033</v>
      </c>
      <c r="C2587" s="69" t="n">
        <v>2026</v>
      </c>
      <c r="D2587" t="inlineStr">
        <is>
          <t>Jan</t>
        </is>
      </c>
      <c r="E2587" t="inlineStr">
        <is>
          <t>Asia</t>
        </is>
      </c>
      <c r="F2587" t="inlineStr">
        <is>
          <t>Japan</t>
        </is>
      </c>
      <c r="G2587" t="inlineStr">
        <is>
          <t>Arab Extra Light</t>
        </is>
      </c>
      <c r="H2587" t="inlineStr">
        <is>
          <t>Term contract</t>
        </is>
      </c>
      <c r="I2587" t="inlineStr">
        <is>
          <t>Refiner</t>
        </is>
      </c>
      <c r="J2587" t="inlineStr">
        <is>
          <t>Sophie Müller</t>
        </is>
      </c>
      <c r="K2587" s="70" t="n">
        <v>1590197</v>
      </c>
      <c r="L2587" s="71" t="n">
        <v>83.81</v>
      </c>
      <c r="M2587" s="71" t="n">
        <v>133274410.57</v>
      </c>
      <c r="N2587" s="71" t="n">
        <v>1332744.11</v>
      </c>
      <c r="O2587" s="71" t="n">
        <v>131941666.46</v>
      </c>
      <c r="P2587" s="71" t="n">
        <v>28353023.82</v>
      </c>
      <c r="Q2587" s="71" t="n">
        <v>103588642.64</v>
      </c>
      <c r="R2587" t="inlineStr">
        <is>
          <t>Crude</t>
        </is>
      </c>
      <c r="S2587" t="inlineStr">
        <is>
          <t>Yes</t>
        </is>
      </c>
      <c r="T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SA102579</t>
        </is>
      </c>
      <c r="B2588" s="68" t="n">
        <v>46034</v>
      </c>
      <c r="C2588" s="69" t="n">
        <v>2026</v>
      </c>
      <c r="D2588" t="inlineStr">
        <is>
          <t>Jan</t>
        </is>
      </c>
      <c r="E2588" t="inlineStr">
        <is>
          <t>Asia</t>
        </is>
      </c>
      <c r="F2588" t="inlineStr">
        <is>
          <t>India</t>
        </is>
      </c>
      <c r="G2588" t="inlineStr">
        <is>
          <t>Arab Light</t>
        </is>
      </c>
      <c r="H2588" t="inlineStr">
        <is>
          <t>Term contract</t>
        </is>
      </c>
      <c r="I2588" t="inlineStr">
        <is>
          <t>Refiner</t>
        </is>
      </c>
      <c r="J2588" t="inlineStr">
        <is>
          <t>Shraddha Kulkarni</t>
        </is>
      </c>
      <c r="K2588" s="70" t="n">
        <v>826359</v>
      </c>
      <c r="L2588" s="71" t="n">
        <v>72.08</v>
      </c>
      <c r="M2588" s="71" t="n">
        <v>59563956.72</v>
      </c>
      <c r="N2588" s="71" t="n">
        <v>595639.5699999999</v>
      </c>
      <c r="O2588" s="71" t="n">
        <v>58968317.15</v>
      </c>
      <c r="P2588" s="71" t="n">
        <v>15430133.16</v>
      </c>
      <c r="Q2588" s="71" t="n">
        <v>43538183.99</v>
      </c>
      <c r="R2588" t="inlineStr">
        <is>
          <t>Crude</t>
        </is>
      </c>
      <c r="S2588" t="inlineStr">
        <is>
          <t>Yes</t>
        </is>
      </c>
      <c r="T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SA102580</t>
        </is>
      </c>
      <c r="B2589" s="68" t="n">
        <v>46034</v>
      </c>
      <c r="C2589" s="69" t="n">
        <v>2026</v>
      </c>
      <c r="D2589" t="inlineStr">
        <is>
          <t>Jan</t>
        </is>
      </c>
      <c r="E2589" t="inlineStr">
        <is>
          <t>Asia</t>
        </is>
      </c>
      <c r="F2589" t="inlineStr">
        <is>
          <t>South Korea</t>
        </is>
      </c>
      <c r="G2589" t="inlineStr">
        <is>
          <t>Gasoline</t>
        </is>
      </c>
      <c r="H2589" t="inlineStr">
        <is>
          <t>Term contract</t>
        </is>
      </c>
      <c r="I2589" t="inlineStr">
        <is>
          <t>Trader</t>
        </is>
      </c>
      <c r="J2589" t="inlineStr">
        <is>
          <t>Kofi Mensah</t>
        </is>
      </c>
      <c r="K2589" s="70" t="n">
        <v>472075</v>
      </c>
      <c r="L2589" s="71" t="n">
        <v>91.93000000000001</v>
      </c>
      <c r="M2589" s="71" t="n">
        <v>43397854.75</v>
      </c>
      <c r="N2589" s="71" t="n">
        <v>0</v>
      </c>
      <c r="O2589" s="71" t="n">
        <v>43397854.75</v>
      </c>
      <c r="P2589" s="71" t="n">
        <v>33909520.99</v>
      </c>
      <c r="Q2589" s="71" t="n">
        <v>9488333.76</v>
      </c>
      <c r="R2589" t="inlineStr">
        <is>
          <t>Refined</t>
        </is>
      </c>
      <c r="S2589" t="inlineStr">
        <is>
          <t>Yes</t>
        </is>
      </c>
      <c r="T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SA102581</t>
        </is>
      </c>
      <c r="B2590" s="68" t="n">
        <v>46034</v>
      </c>
      <c r="C2590" s="69" t="n">
        <v>2026</v>
      </c>
      <c r="D2590" t="inlineStr">
        <is>
          <t>Jan</t>
        </is>
      </c>
      <c r="E2590" t="inlineStr">
        <is>
          <t>Asia</t>
        </is>
      </c>
      <c r="F2590" t="inlineStr">
        <is>
          <t>India</t>
        </is>
      </c>
      <c r="G2590" t="inlineStr">
        <is>
          <t>Arab Light</t>
        </is>
      </c>
      <c r="H2590" t="inlineStr">
        <is>
          <t>Spot</t>
        </is>
      </c>
      <c r="I2590" t="inlineStr">
        <is>
          <t>Refiner</t>
        </is>
      </c>
      <c r="J2590" t="inlineStr">
        <is>
          <t>Lucas Martin</t>
        </is>
      </c>
      <c r="K2590" s="70" t="n">
        <v>1505930</v>
      </c>
      <c r="L2590" s="71" t="n">
        <v>78.81</v>
      </c>
      <c r="M2590" s="71" t="n">
        <v>118682343.3</v>
      </c>
      <c r="N2590" s="71" t="n">
        <v>0</v>
      </c>
      <c r="O2590" s="71" t="n">
        <v>118682343.3</v>
      </c>
      <c r="P2590" s="71" t="n">
        <v>27592839.94</v>
      </c>
      <c r="Q2590" s="71" t="n">
        <v>91089503.36</v>
      </c>
      <c r="R2590" t="inlineStr">
        <is>
          <t>Crude</t>
        </is>
      </c>
      <c r="S2590" t="inlineStr">
        <is>
          <t>Yes</t>
        </is>
      </c>
      <c r="T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SA102582</t>
        </is>
      </c>
      <c r="B2591" s="68" t="n">
        <v>46034</v>
      </c>
      <c r="C2591" s="69" t="n">
        <v>2026</v>
      </c>
      <c r="D2591" t="inlineStr">
        <is>
          <t>Jan</t>
        </is>
      </c>
      <c r="E2591" t="inlineStr">
        <is>
          <t>Middle East</t>
        </is>
      </c>
      <c r="F2591" t="inlineStr">
        <is>
          <t>UAE</t>
        </is>
      </c>
      <c r="G2591" t="inlineStr">
        <is>
          <t>Arab Light</t>
        </is>
      </c>
      <c r="H2591" t="inlineStr">
        <is>
          <t>Spot</t>
        </is>
      </c>
      <c r="I2591" t="inlineStr">
        <is>
          <t>Trader</t>
        </is>
      </c>
      <c r="J2591" t="inlineStr">
        <is>
          <t>Aisha Bello</t>
        </is>
      </c>
      <c r="K2591" s="70" t="n">
        <v>328912</v>
      </c>
      <c r="L2591" s="71" t="n">
        <v>76.29000000000001</v>
      </c>
      <c r="M2591" s="71" t="n">
        <v>25092696.48</v>
      </c>
      <c r="N2591" s="71" t="n">
        <v>250926.96</v>
      </c>
      <c r="O2591" s="71" t="n">
        <v>24841769.52</v>
      </c>
      <c r="P2591" s="71" t="n">
        <v>5978370.02</v>
      </c>
      <c r="Q2591" s="71" t="n">
        <v>18863399.5</v>
      </c>
      <c r="R2591" t="inlineStr">
        <is>
          <t>Crude</t>
        </is>
      </c>
      <c r="S2591" t="inlineStr">
        <is>
          <t>Yes</t>
        </is>
      </c>
      <c r="T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SA102583</t>
        </is>
      </c>
      <c r="B2592" s="68" t="n">
        <v>46034</v>
      </c>
      <c r="C2592" s="69" t="n">
        <v>2026</v>
      </c>
      <c r="D2592" t="inlineStr">
        <is>
          <t>Jan</t>
        </is>
      </c>
      <c r="E2592" t="inlineStr">
        <is>
          <t>Asia</t>
        </is>
      </c>
      <c r="F2592" t="inlineStr">
        <is>
          <t>China</t>
        </is>
      </c>
      <c r="G2592" t="inlineStr">
        <is>
          <t>Gasoline</t>
        </is>
      </c>
      <c r="H2592" t="inlineStr">
        <is>
          <t>Term contract</t>
        </is>
      </c>
      <c r="I2592" t="inlineStr">
        <is>
          <t>National oil company</t>
        </is>
      </c>
      <c r="J2592" t="inlineStr">
        <is>
          <t>Lucas Martin</t>
        </is>
      </c>
      <c r="K2592" s="70" t="n">
        <v>424959</v>
      </c>
      <c r="L2592" s="71" t="n">
        <v>97.31</v>
      </c>
      <c r="M2592" s="71" t="n">
        <v>41352760.29</v>
      </c>
      <c r="N2592" s="71" t="n">
        <v>827055.21</v>
      </c>
      <c r="O2592" s="71" t="n">
        <v>40525705.08</v>
      </c>
      <c r="P2592" s="71" t="n">
        <v>30816503.06</v>
      </c>
      <c r="Q2592" s="71" t="n">
        <v>9709202.02</v>
      </c>
      <c r="R2592" t="inlineStr">
        <is>
          <t>Refined</t>
        </is>
      </c>
      <c r="S2592" t="inlineStr">
        <is>
          <t>Yes</t>
        </is>
      </c>
      <c r="T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SA102584</t>
        </is>
      </c>
      <c r="B2593" s="68" t="n">
        <v>46034</v>
      </c>
      <c r="C2593" s="69" t="n">
        <v>2026</v>
      </c>
      <c r="D2593" t="inlineStr">
        <is>
          <t>Jan</t>
        </is>
      </c>
      <c r="E2593" t="inlineStr">
        <is>
          <t>Asia</t>
        </is>
      </c>
      <c r="F2593" t="inlineStr">
        <is>
          <t>Japan</t>
        </is>
      </c>
      <c r="G2593" t="inlineStr">
        <is>
          <t>Arab Extra Light</t>
        </is>
      </c>
      <c r="H2593" t="inlineStr">
        <is>
          <t>Spot</t>
        </is>
      </c>
      <c r="I2593" t="inlineStr">
        <is>
          <t>National oil company</t>
        </is>
      </c>
      <c r="J2593" t="inlineStr">
        <is>
          <t>Priya Nair</t>
        </is>
      </c>
      <c r="K2593" s="70" t="n">
        <v>1193327</v>
      </c>
      <c r="L2593" s="71" t="n">
        <v>83.59</v>
      </c>
      <c r="M2593" s="71" t="n">
        <v>99750203.93000001</v>
      </c>
      <c r="N2593" s="71" t="n">
        <v>1995004.08</v>
      </c>
      <c r="O2593" s="71" t="n">
        <v>97755199.84999999</v>
      </c>
      <c r="P2593" s="71" t="n">
        <v>21921221.16</v>
      </c>
      <c r="Q2593" s="71" t="n">
        <v>75833978.69</v>
      </c>
      <c r="R2593" t="inlineStr">
        <is>
          <t>Crude</t>
        </is>
      </c>
      <c r="S2593" t="inlineStr">
        <is>
          <t>Yes</t>
        </is>
      </c>
      <c r="T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SA102585</t>
        </is>
      </c>
      <c r="B2594" s="68" t="n">
        <v>46034</v>
      </c>
      <c r="C2594" s="69" t="n">
        <v>2026</v>
      </c>
      <c r="D2594" t="inlineStr">
        <is>
          <t>Jan</t>
        </is>
      </c>
      <c r="E2594" t="inlineStr">
        <is>
          <t>Europe</t>
        </is>
      </c>
      <c r="F2594" t="inlineStr">
        <is>
          <t>France</t>
        </is>
      </c>
      <c r="G2594" t="inlineStr">
        <is>
          <t>Arab Light</t>
        </is>
      </c>
      <c r="H2594" t="inlineStr">
        <is>
          <t>Term contract</t>
        </is>
      </c>
      <c r="I2594" t="inlineStr">
        <is>
          <t>Refiner</t>
        </is>
      </c>
      <c r="J2594" t="inlineStr">
        <is>
          <t>Ruhi Shaikh</t>
        </is>
      </c>
      <c r="K2594" s="70" t="n">
        <v>1152553</v>
      </c>
      <c r="L2594" s="71" t="n">
        <v>85.06</v>
      </c>
      <c r="M2594" s="71" t="n">
        <v>98036158.18000001</v>
      </c>
      <c r="N2594" s="71" t="n">
        <v>0</v>
      </c>
      <c r="O2594" s="71" t="n">
        <v>98036158.18000001</v>
      </c>
      <c r="P2594" s="71" t="n">
        <v>20840710.61</v>
      </c>
      <c r="Q2594" s="71" t="n">
        <v>77195447.56999999</v>
      </c>
      <c r="R2594" t="inlineStr">
        <is>
          <t>Crude</t>
        </is>
      </c>
      <c r="S2594" t="inlineStr">
        <is>
          <t>Yes</t>
        </is>
      </c>
      <c r="T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SA102586</t>
        </is>
      </c>
      <c r="B2595" s="68" t="n">
        <v>46035</v>
      </c>
      <c r="C2595" s="69" t="n">
        <v>2026</v>
      </c>
      <c r="D2595" t="inlineStr">
        <is>
          <t>Jan</t>
        </is>
      </c>
      <c r="E2595" t="inlineStr">
        <is>
          <t>Middle East</t>
        </is>
      </c>
      <c r="F2595" t="inlineStr">
        <is>
          <t>Bahrain</t>
        </is>
      </c>
      <c r="G2595" t="inlineStr">
        <is>
          <t>Jet fuel</t>
        </is>
      </c>
      <c r="H2595" t="inlineStr">
        <is>
          <t>Term contract</t>
        </is>
      </c>
      <c r="I2595" t="inlineStr">
        <is>
          <t>National oil company</t>
        </is>
      </c>
      <c r="J2595" t="inlineStr">
        <is>
          <t>Ana Costa</t>
        </is>
      </c>
      <c r="K2595" s="70" t="n">
        <v>358041</v>
      </c>
      <c r="L2595" s="71" t="n">
        <v>96.76000000000001</v>
      </c>
      <c r="M2595" s="71" t="n">
        <v>34644047.16</v>
      </c>
      <c r="N2595" s="71" t="n">
        <v>692880.9399999999</v>
      </c>
      <c r="O2595" s="71" t="n">
        <v>33951166.22</v>
      </c>
      <c r="P2595" s="71" t="n">
        <v>25171083.73</v>
      </c>
      <c r="Q2595" s="71" t="n">
        <v>8780082.49</v>
      </c>
      <c r="R2595" t="inlineStr">
        <is>
          <t>Refined</t>
        </is>
      </c>
      <c r="S2595" t="inlineStr">
        <is>
          <t>Yes</t>
        </is>
      </c>
      <c r="T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SA102587</t>
        </is>
      </c>
      <c r="B2596" s="68" t="n">
        <v>46035</v>
      </c>
      <c r="C2596" s="69" t="n">
        <v>2026</v>
      </c>
      <c r="D2596" t="inlineStr">
        <is>
          <t>Jan</t>
        </is>
      </c>
      <c r="E2596" t="inlineStr">
        <is>
          <t>Asia</t>
        </is>
      </c>
      <c r="F2596" t="inlineStr">
        <is>
          <t>China</t>
        </is>
      </c>
      <c r="G2596" t="inlineStr">
        <is>
          <t>Arab Light</t>
        </is>
      </c>
      <c r="H2596" t="inlineStr">
        <is>
          <t>Spot</t>
        </is>
      </c>
      <c r="I2596" t="inlineStr">
        <is>
          <t>Refiner</t>
        </is>
      </c>
      <c r="J2596" t="inlineStr">
        <is>
          <t>Kofi Mensah</t>
        </is>
      </c>
      <c r="K2596" s="70" t="n">
        <v>1061943</v>
      </c>
      <c r="L2596" s="71" t="n">
        <v>82.91</v>
      </c>
      <c r="M2596" s="71" t="n">
        <v>88045694.13</v>
      </c>
      <c r="N2596" s="71" t="n">
        <v>0</v>
      </c>
      <c r="O2596" s="71" t="n">
        <v>88045694.13</v>
      </c>
      <c r="P2596" s="71" t="n">
        <v>19854141.04</v>
      </c>
      <c r="Q2596" s="71" t="n">
        <v>68191553.09</v>
      </c>
      <c r="R2596" t="inlineStr">
        <is>
          <t>Crude</t>
        </is>
      </c>
      <c r="S2596" t="inlineStr">
        <is>
          <t>Yes</t>
        </is>
      </c>
      <c r="T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SA102588</t>
        </is>
      </c>
      <c r="B2597" s="68" t="n">
        <v>46035</v>
      </c>
      <c r="C2597" s="69" t="n">
        <v>2026</v>
      </c>
      <c r="D2597" t="inlineStr">
        <is>
          <t>Jan</t>
        </is>
      </c>
      <c r="E2597" t="inlineStr">
        <is>
          <t>Asia</t>
        </is>
      </c>
      <c r="F2597" t="inlineStr">
        <is>
          <t>China</t>
        </is>
      </c>
      <c r="G2597" t="inlineStr">
        <is>
          <t>Arab Extra Light</t>
        </is>
      </c>
      <c r="H2597" t="inlineStr">
        <is>
          <t>Term contract</t>
        </is>
      </c>
      <c r="I2597" t="inlineStr">
        <is>
          <t>National oil company</t>
        </is>
      </c>
      <c r="J2597" t="inlineStr">
        <is>
          <t>Amir Khan</t>
        </is>
      </c>
      <c r="K2597" s="70" t="n">
        <v>486573</v>
      </c>
      <c r="L2597" s="71" t="n">
        <v>83.94</v>
      </c>
      <c r="M2597" s="71" t="n">
        <v>40842937.62</v>
      </c>
      <c r="N2597" s="71" t="n">
        <v>0</v>
      </c>
      <c r="O2597" s="71" t="n">
        <v>40842937.62</v>
      </c>
      <c r="P2597" s="71" t="n">
        <v>9255802.76</v>
      </c>
      <c r="Q2597" s="71" t="n">
        <v>31587134.86</v>
      </c>
      <c r="R2597" t="inlineStr">
        <is>
          <t>Crude</t>
        </is>
      </c>
      <c r="S2597" t="inlineStr">
        <is>
          <t>Yes</t>
        </is>
      </c>
      <c r="T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SA102589</t>
        </is>
      </c>
      <c r="B2598" s="68" t="n">
        <v>46035</v>
      </c>
      <c r="C2598" s="69" t="n">
        <v>2026</v>
      </c>
      <c r="D2598" t="inlineStr">
        <is>
          <t>Jan</t>
        </is>
      </c>
      <c r="E2598" t="inlineStr">
        <is>
          <t>Asia</t>
        </is>
      </c>
      <c r="F2598" t="inlineStr">
        <is>
          <t>South Korea</t>
        </is>
      </c>
      <c r="G2598" t="inlineStr">
        <is>
          <t>Gasoline</t>
        </is>
      </c>
      <c r="H2598" t="inlineStr">
        <is>
          <t>Term contract</t>
        </is>
      </c>
      <c r="I2598" t="inlineStr">
        <is>
          <t>Refiner</t>
        </is>
      </c>
      <c r="J2598" t="inlineStr">
        <is>
          <t>Ana Costa</t>
        </is>
      </c>
      <c r="K2598" s="70" t="n">
        <v>410461</v>
      </c>
      <c r="L2598" s="71" t="n">
        <v>81.37</v>
      </c>
      <c r="M2598" s="71" t="n">
        <v>33399211.57</v>
      </c>
      <c r="N2598" s="71" t="n">
        <v>0</v>
      </c>
      <c r="O2598" s="71" t="n">
        <v>33399211.57</v>
      </c>
      <c r="P2598" s="71" t="n">
        <v>29416484.43</v>
      </c>
      <c r="Q2598" s="71" t="n">
        <v>3982727.14</v>
      </c>
      <c r="R2598" t="inlineStr">
        <is>
          <t>Refined</t>
        </is>
      </c>
      <c r="S2598" t="inlineStr">
        <is>
          <t>Yes</t>
        </is>
      </c>
      <c r="T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SA102590</t>
        </is>
      </c>
      <c r="B2599" s="68" t="n">
        <v>46035</v>
      </c>
      <c r="C2599" s="69" t="n">
        <v>2026</v>
      </c>
      <c r="D2599" t="inlineStr">
        <is>
          <t>Jan</t>
        </is>
      </c>
      <c r="E2599" t="inlineStr">
        <is>
          <t>Asia</t>
        </is>
      </c>
      <c r="F2599" t="inlineStr">
        <is>
          <t>India</t>
        </is>
      </c>
      <c r="G2599" t="inlineStr">
        <is>
          <t>Arab Medium</t>
        </is>
      </c>
      <c r="H2599" t="inlineStr">
        <is>
          <t>Term contract</t>
        </is>
      </c>
      <c r="I2599" t="inlineStr">
        <is>
          <t>National oil company</t>
        </is>
      </c>
      <c r="J2599" t="inlineStr">
        <is>
          <t>Liam O'Brien</t>
        </is>
      </c>
      <c r="K2599" s="70" t="n">
        <v>1245881</v>
      </c>
      <c r="L2599" s="71" t="n">
        <v>78.48999999999999</v>
      </c>
      <c r="M2599" s="71" t="n">
        <v>97789199.69</v>
      </c>
      <c r="N2599" s="71" t="n">
        <v>0</v>
      </c>
      <c r="O2599" s="71" t="n">
        <v>97789199.69</v>
      </c>
      <c r="P2599" s="71" t="n">
        <v>22583557.04</v>
      </c>
      <c r="Q2599" s="71" t="n">
        <v>75205642.65000001</v>
      </c>
      <c r="R2599" t="inlineStr">
        <is>
          <t>Crude</t>
        </is>
      </c>
      <c r="S2599" t="inlineStr">
        <is>
          <t>Yes</t>
        </is>
      </c>
      <c r="T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SA102591</t>
        </is>
      </c>
      <c r="B2600" s="68" t="n">
        <v>46035</v>
      </c>
      <c r="C2600" s="69" t="n">
        <v>2026</v>
      </c>
      <c r="D2600" t="inlineStr">
        <is>
          <t>Jan</t>
        </is>
      </c>
      <c r="E2600" t="inlineStr">
        <is>
          <t>Middle East</t>
        </is>
      </c>
      <c r="F2600" t="inlineStr">
        <is>
          <t>Bahrain</t>
        </is>
      </c>
      <c r="G2600" t="inlineStr">
        <is>
          <t>Arab Light</t>
        </is>
      </c>
      <c r="H2600" t="inlineStr">
        <is>
          <t>Term contract</t>
        </is>
      </c>
      <c r="I2600" t="inlineStr">
        <is>
          <t>Trader</t>
        </is>
      </c>
      <c r="J2600" t="inlineStr">
        <is>
          <t>Ravindra Patil</t>
        </is>
      </c>
      <c r="K2600" s="70" t="n">
        <v>704036</v>
      </c>
      <c r="L2600" s="71" t="n">
        <v>76.72</v>
      </c>
      <c r="M2600" s="71" t="n">
        <v>54013641.92</v>
      </c>
      <c r="N2600" s="71" t="n">
        <v>540136.42</v>
      </c>
      <c r="O2600" s="71" t="n">
        <v>53473505.5</v>
      </c>
      <c r="P2600" s="71" t="n">
        <v>12459660.1</v>
      </c>
      <c r="Q2600" s="71" t="n">
        <v>41013845.4</v>
      </c>
      <c r="R2600" t="inlineStr">
        <is>
          <t>Crude</t>
        </is>
      </c>
      <c r="S2600" t="inlineStr">
        <is>
          <t>Yes</t>
        </is>
      </c>
      <c r="T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SA102592</t>
        </is>
      </c>
      <c r="B2601" s="68" t="n">
        <v>46035</v>
      </c>
      <c r="C2601" s="69" t="n">
        <v>2026</v>
      </c>
      <c r="D2601" t="inlineStr">
        <is>
          <t>Jan</t>
        </is>
      </c>
      <c r="E2601" t="inlineStr">
        <is>
          <t>Asia</t>
        </is>
      </c>
      <c r="F2601" t="inlineStr">
        <is>
          <t>China</t>
        </is>
      </c>
      <c r="G2601" t="inlineStr">
        <is>
          <t>Arab Light</t>
        </is>
      </c>
      <c r="H2601" t="inlineStr">
        <is>
          <t>Term contract</t>
        </is>
      </c>
      <c r="I2601" t="inlineStr">
        <is>
          <t>National oil company</t>
        </is>
      </c>
      <c r="J2601" t="inlineStr">
        <is>
          <t>Olivia Brown</t>
        </is>
      </c>
      <c r="K2601" s="70" t="n">
        <v>866227</v>
      </c>
      <c r="L2601" s="71" t="n">
        <v>77.81</v>
      </c>
      <c r="M2601" s="71" t="n">
        <v>67401122.87</v>
      </c>
      <c r="N2601" s="71" t="n">
        <v>674011.23</v>
      </c>
      <c r="O2601" s="71" t="n">
        <v>66727111.64</v>
      </c>
      <c r="P2601" s="71" t="n">
        <v>15083841.92</v>
      </c>
      <c r="Q2601" s="71" t="n">
        <v>51643269.72</v>
      </c>
      <c r="R2601" t="inlineStr">
        <is>
          <t>Crude</t>
        </is>
      </c>
      <c r="S2601" t="inlineStr">
        <is>
          <t>Yes</t>
        </is>
      </c>
      <c r="T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SA102593</t>
        </is>
      </c>
      <c r="B2602" s="68" t="n">
        <v>46035</v>
      </c>
      <c r="C2602" s="69" t="n">
        <v>2026</v>
      </c>
      <c r="D2602" t="inlineStr">
        <is>
          <t>Jan</t>
        </is>
      </c>
      <c r="E2602" t="inlineStr">
        <is>
          <t>Asia</t>
        </is>
      </c>
      <c r="F2602" t="inlineStr">
        <is>
          <t>China</t>
        </is>
      </c>
      <c r="G2602" t="inlineStr">
        <is>
          <t>Diesel</t>
        </is>
      </c>
      <c r="H2602" t="inlineStr">
        <is>
          <t>Term contract</t>
        </is>
      </c>
      <c r="I2602" t="inlineStr">
        <is>
          <t>Refiner</t>
        </is>
      </c>
      <c r="J2602" t="inlineStr">
        <is>
          <t>Yuki Sato</t>
        </is>
      </c>
      <c r="K2602" s="70" t="n">
        <v>95698</v>
      </c>
      <c r="L2602" s="71" t="n">
        <v>92.33</v>
      </c>
      <c r="M2602" s="71" t="n">
        <v>8835796.34</v>
      </c>
      <c r="N2602" s="71" t="n">
        <v>88357.96000000001</v>
      </c>
      <c r="O2602" s="71" t="n">
        <v>8747438.380000001</v>
      </c>
      <c r="P2602" s="71" t="n">
        <v>6773155.23</v>
      </c>
      <c r="Q2602" s="71" t="n">
        <v>1974283.15</v>
      </c>
      <c r="R2602" t="inlineStr">
        <is>
          <t>Refined</t>
        </is>
      </c>
      <c r="S2602" t="inlineStr">
        <is>
          <t>Yes</t>
        </is>
      </c>
      <c r="T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SA102594</t>
        </is>
      </c>
      <c r="B2603" s="68" t="n">
        <v>46036</v>
      </c>
      <c r="C2603" s="69" t="n">
        <v>2026</v>
      </c>
      <c r="D2603" t="inlineStr">
        <is>
          <t>Jan</t>
        </is>
      </c>
      <c r="E2603" t="inlineStr">
        <is>
          <t>Asia</t>
        </is>
      </c>
      <c r="F2603" t="inlineStr">
        <is>
          <t>China</t>
        </is>
      </c>
      <c r="G2603" t="inlineStr">
        <is>
          <t>Arab Medium</t>
        </is>
      </c>
      <c r="H2603" t="inlineStr">
        <is>
          <t>Spot</t>
        </is>
      </c>
      <c r="I2603" t="inlineStr">
        <is>
          <t>National oil company</t>
        </is>
      </c>
      <c r="J2603" t="inlineStr">
        <is>
          <t>Amir Khan</t>
        </is>
      </c>
      <c r="K2603" s="70" t="n">
        <v>1339208</v>
      </c>
      <c r="L2603" s="71" t="n">
        <v>83.02</v>
      </c>
      <c r="M2603" s="71" t="n">
        <v>111181048.16</v>
      </c>
      <c r="N2603" s="71" t="n">
        <v>1111810.48</v>
      </c>
      <c r="O2603" s="71" t="n">
        <v>110069237.68</v>
      </c>
      <c r="P2603" s="71" t="n">
        <v>23462709.02</v>
      </c>
      <c r="Q2603" s="71" t="n">
        <v>86606528.66</v>
      </c>
      <c r="R2603" t="inlineStr">
        <is>
          <t>Crude</t>
        </is>
      </c>
      <c r="S2603" t="inlineStr">
        <is>
          <t>Yes</t>
        </is>
      </c>
      <c r="T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SA102595</t>
        </is>
      </c>
      <c r="B2604" s="68" t="n">
        <v>46036</v>
      </c>
      <c r="C2604" s="69" t="n">
        <v>2026</v>
      </c>
      <c r="D2604" t="inlineStr">
        <is>
          <t>Jan</t>
        </is>
      </c>
      <c r="E2604" t="inlineStr">
        <is>
          <t>North America</t>
        </is>
      </c>
      <c r="F2604" t="inlineStr">
        <is>
          <t>USA</t>
        </is>
      </c>
      <c r="G2604" t="inlineStr">
        <is>
          <t>Arab Medium</t>
        </is>
      </c>
      <c r="H2604" t="inlineStr">
        <is>
          <t>Term contract</t>
        </is>
      </c>
      <c r="I2604" t="inlineStr">
        <is>
          <t>National oil company</t>
        </is>
      </c>
      <c r="J2604" t="inlineStr">
        <is>
          <t>Amir Khan</t>
        </is>
      </c>
      <c r="K2604" s="70" t="n">
        <v>815485</v>
      </c>
      <c r="L2604" s="71" t="n">
        <v>76.33</v>
      </c>
      <c r="M2604" s="71" t="n">
        <v>62245970.05</v>
      </c>
      <c r="N2604" s="71" t="n">
        <v>0</v>
      </c>
      <c r="O2604" s="71" t="n">
        <v>62245970.05</v>
      </c>
      <c r="P2604" s="71" t="n">
        <v>14053130.15</v>
      </c>
      <c r="Q2604" s="71" t="n">
        <v>48192839.9</v>
      </c>
      <c r="R2604" t="inlineStr">
        <is>
          <t>Crude</t>
        </is>
      </c>
      <c r="S2604" t="inlineStr">
        <is>
          <t>Yes</t>
        </is>
      </c>
      <c r="T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SA102596</t>
        </is>
      </c>
      <c r="B2605" s="68" t="n">
        <v>46036</v>
      </c>
      <c r="C2605" s="69" t="n">
        <v>2026</v>
      </c>
      <c r="D2605" t="inlineStr">
        <is>
          <t>Jan</t>
        </is>
      </c>
      <c r="E2605" t="inlineStr">
        <is>
          <t>Asia</t>
        </is>
      </c>
      <c r="F2605" t="inlineStr">
        <is>
          <t>South Korea</t>
        </is>
      </c>
      <c r="G2605" t="inlineStr">
        <is>
          <t>Arab Heavy</t>
        </is>
      </c>
      <c r="H2605" t="inlineStr">
        <is>
          <t>Term contract</t>
        </is>
      </c>
      <c r="I2605" t="inlineStr">
        <is>
          <t>Refiner</t>
        </is>
      </c>
      <c r="J2605" t="inlineStr">
        <is>
          <t>Sophie Müller</t>
        </is>
      </c>
      <c r="K2605" s="70" t="n">
        <v>480230</v>
      </c>
      <c r="L2605" s="71" t="n">
        <v>77.15000000000001</v>
      </c>
      <c r="M2605" s="71" t="n">
        <v>37049744.5</v>
      </c>
      <c r="N2605" s="71" t="n">
        <v>0</v>
      </c>
      <c r="O2605" s="71" t="n">
        <v>37049744.5</v>
      </c>
      <c r="P2605" s="71" t="n">
        <v>8591126.42</v>
      </c>
      <c r="Q2605" s="71" t="n">
        <v>28458618.08</v>
      </c>
      <c r="R2605" t="inlineStr">
        <is>
          <t>Crude</t>
        </is>
      </c>
      <c r="S2605" t="inlineStr">
        <is>
          <t>Yes</t>
        </is>
      </c>
      <c r="T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SA102597</t>
        </is>
      </c>
      <c r="B2606" s="68" t="n">
        <v>46036</v>
      </c>
      <c r="C2606" s="69" t="n">
        <v>2026</v>
      </c>
      <c r="D2606" t="inlineStr">
        <is>
          <t>Jan</t>
        </is>
      </c>
      <c r="E2606" t="inlineStr">
        <is>
          <t>Asia</t>
        </is>
      </c>
      <c r="F2606" t="inlineStr">
        <is>
          <t>China</t>
        </is>
      </c>
      <c r="G2606" t="inlineStr">
        <is>
          <t>Arab Heavy</t>
        </is>
      </c>
      <c r="H2606" t="inlineStr">
        <is>
          <t>Spot</t>
        </is>
      </c>
      <c r="I2606" t="inlineStr">
        <is>
          <t>National oil company</t>
        </is>
      </c>
      <c r="J2606" t="inlineStr">
        <is>
          <t>Priya Nair</t>
        </is>
      </c>
      <c r="K2606" s="70" t="n">
        <v>427677</v>
      </c>
      <c r="L2606" s="71" t="n">
        <v>66.52</v>
      </c>
      <c r="M2606" s="71" t="n">
        <v>28449074.04</v>
      </c>
      <c r="N2606" s="71" t="n">
        <v>568981.48</v>
      </c>
      <c r="O2606" s="71" t="n">
        <v>27880092.56</v>
      </c>
      <c r="P2606" s="71" t="n">
        <v>7732305.18</v>
      </c>
      <c r="Q2606" s="71" t="n">
        <v>20147787.38</v>
      </c>
      <c r="R2606" t="inlineStr">
        <is>
          <t>Crude</t>
        </is>
      </c>
      <c r="S2606" t="inlineStr">
        <is>
          <t>Yes</t>
        </is>
      </c>
      <c r="T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SA102598</t>
        </is>
      </c>
      <c r="B2607" s="68" t="n">
        <v>46036</v>
      </c>
      <c r="C2607" s="69" t="n">
        <v>2026</v>
      </c>
      <c r="D2607" t="inlineStr">
        <is>
          <t>Jan</t>
        </is>
      </c>
      <c r="E2607" t="inlineStr">
        <is>
          <t>Asia</t>
        </is>
      </c>
      <c r="F2607" t="inlineStr">
        <is>
          <t>China</t>
        </is>
      </c>
      <c r="G2607" t="inlineStr">
        <is>
          <t>Gasoline</t>
        </is>
      </c>
      <c r="H2607" t="inlineStr">
        <is>
          <t>Spot</t>
        </is>
      </c>
      <c r="I2607" t="inlineStr">
        <is>
          <t>National oil company</t>
        </is>
      </c>
      <c r="J2607" t="inlineStr">
        <is>
          <t>Noah Smith</t>
        </is>
      </c>
      <c r="K2607" s="70" t="n">
        <v>325288</v>
      </c>
      <c r="L2607" s="71" t="n">
        <v>94.14</v>
      </c>
      <c r="M2607" s="71" t="n">
        <v>30622612.32</v>
      </c>
      <c r="N2607" s="71" t="n">
        <v>0</v>
      </c>
      <c r="O2607" s="71" t="n">
        <v>30622612.32</v>
      </c>
      <c r="P2607" s="71" t="n">
        <v>23162715.94</v>
      </c>
      <c r="Q2607" s="71" t="n">
        <v>7459896.38</v>
      </c>
      <c r="R2607" t="inlineStr">
        <is>
          <t>Refined</t>
        </is>
      </c>
      <c r="S2607" t="inlineStr">
        <is>
          <t>Yes</t>
        </is>
      </c>
      <c r="T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SA102599</t>
        </is>
      </c>
      <c r="B2608" s="68" t="n">
        <v>46036</v>
      </c>
      <c r="C2608" s="69" t="n">
        <v>2026</v>
      </c>
      <c r="D2608" t="inlineStr">
        <is>
          <t>Jan</t>
        </is>
      </c>
      <c r="E2608" t="inlineStr">
        <is>
          <t>Middle East</t>
        </is>
      </c>
      <c r="F2608" t="inlineStr">
        <is>
          <t>UAE</t>
        </is>
      </c>
      <c r="G2608" t="inlineStr">
        <is>
          <t>Arab Heavy</t>
        </is>
      </c>
      <c r="H2608" t="inlineStr">
        <is>
          <t>Term contract</t>
        </is>
      </c>
      <c r="I2608" t="inlineStr">
        <is>
          <t>Refiner</t>
        </is>
      </c>
      <c r="J2608" t="inlineStr">
        <is>
          <t>Zoya Ahmed</t>
        </is>
      </c>
      <c r="K2608" s="70" t="n">
        <v>1464249</v>
      </c>
      <c r="L2608" s="71" t="n">
        <v>76.89</v>
      </c>
      <c r="M2608" s="71" t="n">
        <v>112586105.61</v>
      </c>
      <c r="N2608" s="71" t="n">
        <v>1125861.06</v>
      </c>
      <c r="O2608" s="71" t="n">
        <v>111460244.55</v>
      </c>
      <c r="P2608" s="71" t="n">
        <v>25300035.48</v>
      </c>
      <c r="Q2608" s="71" t="n">
        <v>86160209.06999999</v>
      </c>
      <c r="R2608" t="inlineStr">
        <is>
          <t>Crude</t>
        </is>
      </c>
      <c r="S2608" t="inlineStr">
        <is>
          <t>Yes</t>
        </is>
      </c>
      <c r="T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SA102600</t>
        </is>
      </c>
      <c r="B2609" s="68" t="n">
        <v>46036</v>
      </c>
      <c r="C2609" s="69" t="n">
        <v>2026</v>
      </c>
      <c r="D2609" t="inlineStr">
        <is>
          <t>Jan</t>
        </is>
      </c>
      <c r="E2609" t="inlineStr">
        <is>
          <t>Asia</t>
        </is>
      </c>
      <c r="F2609" t="inlineStr">
        <is>
          <t>India</t>
        </is>
      </c>
      <c r="G2609" t="inlineStr">
        <is>
          <t>Arab Heavy</t>
        </is>
      </c>
      <c r="H2609" t="inlineStr">
        <is>
          <t>Spot</t>
        </is>
      </c>
      <c r="I2609" t="inlineStr">
        <is>
          <t>Refiner</t>
        </is>
      </c>
      <c r="J2609" t="inlineStr">
        <is>
          <t>Omar Haddad</t>
        </is>
      </c>
      <c r="K2609" s="70" t="n">
        <v>803706</v>
      </c>
      <c r="L2609" s="71" t="n">
        <v>68.5</v>
      </c>
      <c r="M2609" s="71" t="n">
        <v>55053861</v>
      </c>
      <c r="N2609" s="71" t="n">
        <v>550538.61</v>
      </c>
      <c r="O2609" s="71" t="n">
        <v>54503322.39</v>
      </c>
      <c r="P2609" s="71" t="n">
        <v>13963126.47</v>
      </c>
      <c r="Q2609" s="71" t="n">
        <v>40540195.92</v>
      </c>
      <c r="R2609" t="inlineStr">
        <is>
          <t>Crude</t>
        </is>
      </c>
      <c r="S2609" t="inlineStr">
        <is>
          <t>Yes</t>
        </is>
      </c>
      <c r="T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SA102601</t>
        </is>
      </c>
      <c r="B2610" s="68" t="n">
        <v>46037</v>
      </c>
      <c r="C2610" s="69" t="n">
        <v>2026</v>
      </c>
      <c r="D2610" t="inlineStr">
        <is>
          <t>Jan</t>
        </is>
      </c>
      <c r="E2610" t="inlineStr">
        <is>
          <t>Asia</t>
        </is>
      </c>
      <c r="F2610" t="inlineStr">
        <is>
          <t>South Korea</t>
        </is>
      </c>
      <c r="G2610" t="inlineStr">
        <is>
          <t>Arab Medium</t>
        </is>
      </c>
      <c r="H2610" t="inlineStr">
        <is>
          <t>Term contract</t>
        </is>
      </c>
      <c r="I2610" t="inlineStr">
        <is>
          <t>Refiner</t>
        </is>
      </c>
      <c r="J2610" t="inlineStr">
        <is>
          <t>Wei Chen</t>
        </is>
      </c>
      <c r="K2610" s="70" t="n">
        <v>1322899</v>
      </c>
      <c r="L2610" s="71" t="n">
        <v>78.14</v>
      </c>
      <c r="M2610" s="71" t="n">
        <v>103371327.86</v>
      </c>
      <c r="N2610" s="71" t="n">
        <v>0</v>
      </c>
      <c r="O2610" s="71" t="n">
        <v>103371327.86</v>
      </c>
      <c r="P2610" s="71" t="n">
        <v>23762089.59</v>
      </c>
      <c r="Q2610" s="71" t="n">
        <v>79609238.27</v>
      </c>
      <c r="R2610" t="inlineStr">
        <is>
          <t>Crude</t>
        </is>
      </c>
      <c r="S2610" t="inlineStr">
        <is>
          <t>Yes</t>
        </is>
      </c>
      <c r="T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SA102602</t>
        </is>
      </c>
      <c r="B2611" s="68" t="n">
        <v>46037</v>
      </c>
      <c r="C2611" s="69" t="n">
        <v>2026</v>
      </c>
      <c r="D2611" t="inlineStr">
        <is>
          <t>Jan</t>
        </is>
      </c>
      <c r="E2611" t="inlineStr">
        <is>
          <t>Asia</t>
        </is>
      </c>
      <c r="F2611" t="inlineStr">
        <is>
          <t>China</t>
        </is>
      </c>
      <c r="G2611" t="inlineStr">
        <is>
          <t>Diesel</t>
        </is>
      </c>
      <c r="H2611" t="inlineStr">
        <is>
          <t>Term contract</t>
        </is>
      </c>
      <c r="I2611" t="inlineStr">
        <is>
          <t>National oil company</t>
        </is>
      </c>
      <c r="J2611" t="inlineStr">
        <is>
          <t>Ravindra Patil</t>
        </is>
      </c>
      <c r="K2611" s="70" t="n">
        <v>334006</v>
      </c>
      <c r="L2611" s="71" t="n">
        <v>102.23</v>
      </c>
      <c r="M2611" s="71" t="n">
        <v>34145433.38</v>
      </c>
      <c r="N2611" s="71" t="n">
        <v>341454.33</v>
      </c>
      <c r="O2611" s="71" t="n">
        <v>33803979.05</v>
      </c>
      <c r="P2611" s="71" t="n">
        <v>24201504.92</v>
      </c>
      <c r="Q2611" s="71" t="n">
        <v>9602474.130000001</v>
      </c>
      <c r="R2611" t="inlineStr">
        <is>
          <t>Refined</t>
        </is>
      </c>
      <c r="S2611" t="inlineStr">
        <is>
          <t>Yes</t>
        </is>
      </c>
      <c r="T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SA102603</t>
        </is>
      </c>
      <c r="B2612" s="68" t="n">
        <v>46037</v>
      </c>
      <c r="C2612" s="69" t="n">
        <v>2026</v>
      </c>
      <c r="D2612" t="inlineStr">
        <is>
          <t>Jan</t>
        </is>
      </c>
      <c r="E2612" t="inlineStr">
        <is>
          <t>Asia</t>
        </is>
      </c>
      <c r="F2612" t="inlineStr">
        <is>
          <t>Japan</t>
        </is>
      </c>
      <c r="G2612" t="inlineStr">
        <is>
          <t>Diesel</t>
        </is>
      </c>
      <c r="H2612" t="inlineStr">
        <is>
          <t>Term contract</t>
        </is>
      </c>
      <c r="I2612" t="inlineStr">
        <is>
          <t>Refiner</t>
        </is>
      </c>
      <c r="J2612" t="inlineStr">
        <is>
          <t>Shraddha Kulkarni</t>
        </is>
      </c>
      <c r="K2612" s="70" t="n">
        <v>438149</v>
      </c>
      <c r="L2612" s="71" t="n">
        <v>91.55</v>
      </c>
      <c r="M2612" s="71" t="n">
        <v>40112540.95</v>
      </c>
      <c r="N2612" s="71" t="n">
        <v>0</v>
      </c>
      <c r="O2612" s="71" t="n">
        <v>40112540.95</v>
      </c>
      <c r="P2612" s="71" t="n">
        <v>30285159.72</v>
      </c>
      <c r="Q2612" s="71" t="n">
        <v>9827381.23</v>
      </c>
      <c r="R2612" t="inlineStr">
        <is>
          <t>Refined</t>
        </is>
      </c>
      <c r="S2612" t="inlineStr">
        <is>
          <t>Yes</t>
        </is>
      </c>
      <c r="T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SA102604</t>
        </is>
      </c>
      <c r="B2613" s="68" t="n">
        <v>46037</v>
      </c>
      <c r="C2613" s="69" t="n">
        <v>2026</v>
      </c>
      <c r="D2613" t="inlineStr">
        <is>
          <t>Jan</t>
        </is>
      </c>
      <c r="E2613" t="inlineStr">
        <is>
          <t>Middle East</t>
        </is>
      </c>
      <c r="F2613" t="inlineStr">
        <is>
          <t>UAE</t>
        </is>
      </c>
      <c r="G2613" t="inlineStr">
        <is>
          <t>Arab Extra Light</t>
        </is>
      </c>
      <c r="H2613" t="inlineStr">
        <is>
          <t>Term contract</t>
        </is>
      </c>
      <c r="I2613" t="inlineStr">
        <is>
          <t>National oil company</t>
        </is>
      </c>
      <c r="J2613" t="inlineStr">
        <is>
          <t>Arjun Mehta</t>
        </is>
      </c>
      <c r="K2613" s="70" t="n">
        <v>1675370</v>
      </c>
      <c r="L2613" s="71" t="n">
        <v>83.81999999999999</v>
      </c>
      <c r="M2613" s="71" t="n">
        <v>140429513.4</v>
      </c>
      <c r="N2613" s="71" t="n">
        <v>2808590.27</v>
      </c>
      <c r="O2613" s="71" t="n">
        <v>137620923.13</v>
      </c>
      <c r="P2613" s="71" t="n">
        <v>30878850.56</v>
      </c>
      <c r="Q2613" s="71" t="n">
        <v>106742072.57</v>
      </c>
      <c r="R2613" t="inlineStr">
        <is>
          <t>Crude</t>
        </is>
      </c>
      <c r="S2613" t="inlineStr">
        <is>
          <t>Yes</t>
        </is>
      </c>
      <c r="T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SA102605</t>
        </is>
      </c>
      <c r="B2614" s="68" t="n">
        <v>46038</v>
      </c>
      <c r="C2614" s="69" t="n">
        <v>2026</v>
      </c>
      <c r="D2614" t="inlineStr">
        <is>
          <t>Jan</t>
        </is>
      </c>
      <c r="E2614" t="inlineStr">
        <is>
          <t>Asia</t>
        </is>
      </c>
      <c r="F2614" t="inlineStr">
        <is>
          <t>Japan</t>
        </is>
      </c>
      <c r="G2614" t="inlineStr">
        <is>
          <t>Arab Heavy</t>
        </is>
      </c>
      <c r="H2614" t="inlineStr">
        <is>
          <t>Term contract</t>
        </is>
      </c>
      <c r="I2614" t="inlineStr">
        <is>
          <t>Refiner</t>
        </is>
      </c>
      <c r="J2614" t="inlineStr">
        <is>
          <t>Kofi Mensah</t>
        </is>
      </c>
      <c r="K2614" s="70" t="n">
        <v>1112685</v>
      </c>
      <c r="L2614" s="71" t="n">
        <v>79.88</v>
      </c>
      <c r="M2614" s="71" t="n">
        <v>88881277.8</v>
      </c>
      <c r="N2614" s="71" t="n">
        <v>0</v>
      </c>
      <c r="O2614" s="71" t="n">
        <v>88881277.8</v>
      </c>
      <c r="P2614" s="71" t="n">
        <v>19489683.68</v>
      </c>
      <c r="Q2614" s="71" t="n">
        <v>69391594.12</v>
      </c>
      <c r="R2614" t="inlineStr">
        <is>
          <t>Crude</t>
        </is>
      </c>
      <c r="S2614" t="inlineStr">
        <is>
          <t>Yes</t>
        </is>
      </c>
      <c r="T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SA102606</t>
        </is>
      </c>
      <c r="B2615" s="68" t="n">
        <v>46038</v>
      </c>
      <c r="C2615" s="69" t="n">
        <v>2026</v>
      </c>
      <c r="D2615" t="inlineStr">
        <is>
          <t>Jan</t>
        </is>
      </c>
      <c r="E2615" t="inlineStr">
        <is>
          <t>North America</t>
        </is>
      </c>
      <c r="F2615" t="inlineStr">
        <is>
          <t>USA</t>
        </is>
      </c>
      <c r="G2615" t="inlineStr">
        <is>
          <t>Arab Light</t>
        </is>
      </c>
      <c r="H2615" t="inlineStr">
        <is>
          <t>Term contract</t>
        </is>
      </c>
      <c r="I2615" t="inlineStr">
        <is>
          <t>Trader</t>
        </is>
      </c>
      <c r="J2615" t="inlineStr">
        <is>
          <t>Sara Rossi</t>
        </is>
      </c>
      <c r="K2615" s="70" t="n">
        <v>323476</v>
      </c>
      <c r="L2615" s="71" t="n">
        <v>82.45999999999999</v>
      </c>
      <c r="M2615" s="71" t="n">
        <v>26673830.96</v>
      </c>
      <c r="N2615" s="71" t="n">
        <v>0</v>
      </c>
      <c r="O2615" s="71" t="n">
        <v>26673830.96</v>
      </c>
      <c r="P2615" s="71" t="n">
        <v>5654880.67</v>
      </c>
      <c r="Q2615" s="71" t="n">
        <v>21018950.29</v>
      </c>
      <c r="R2615" t="inlineStr">
        <is>
          <t>Crude</t>
        </is>
      </c>
      <c r="S2615" t="inlineStr">
        <is>
          <t>Yes</t>
        </is>
      </c>
      <c r="T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SA102607</t>
        </is>
      </c>
      <c r="B2616" s="68" t="n">
        <v>46038</v>
      </c>
      <c r="C2616" s="69" t="n">
        <v>2026</v>
      </c>
      <c r="D2616" t="inlineStr">
        <is>
          <t>Jan</t>
        </is>
      </c>
      <c r="E2616" t="inlineStr">
        <is>
          <t>Asia</t>
        </is>
      </c>
      <c r="F2616" t="inlineStr">
        <is>
          <t>India</t>
        </is>
      </c>
      <c r="G2616" t="inlineStr">
        <is>
          <t>Arab Heavy</t>
        </is>
      </c>
      <c r="H2616" t="inlineStr">
        <is>
          <t>Spot</t>
        </is>
      </c>
      <c r="I2616" t="inlineStr">
        <is>
          <t>Refiner</t>
        </is>
      </c>
      <c r="J2616" t="inlineStr">
        <is>
          <t>Yuki Sato</t>
        </is>
      </c>
      <c r="K2616" s="70" t="n">
        <v>872569</v>
      </c>
      <c r="L2616" s="71" t="n">
        <v>74.63</v>
      </c>
      <c r="M2616" s="71" t="n">
        <v>65119824.47</v>
      </c>
      <c r="N2616" s="71" t="n">
        <v>651198.24</v>
      </c>
      <c r="O2616" s="71" t="n">
        <v>64468626.23</v>
      </c>
      <c r="P2616" s="71" t="n">
        <v>15637062.16</v>
      </c>
      <c r="Q2616" s="71" t="n">
        <v>48831564.07</v>
      </c>
      <c r="R2616" t="inlineStr">
        <is>
          <t>Crude</t>
        </is>
      </c>
      <c r="S2616" t="inlineStr">
        <is>
          <t>Yes</t>
        </is>
      </c>
      <c r="T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SA102608</t>
        </is>
      </c>
      <c r="B2617" s="68" t="n">
        <v>46038</v>
      </c>
      <c r="C2617" s="69" t="n">
        <v>2026</v>
      </c>
      <c r="D2617" t="inlineStr">
        <is>
          <t>Jan</t>
        </is>
      </c>
      <c r="E2617" t="inlineStr">
        <is>
          <t>Europe</t>
        </is>
      </c>
      <c r="F2617" t="inlineStr">
        <is>
          <t>Italy</t>
        </is>
      </c>
      <c r="G2617" t="inlineStr">
        <is>
          <t>Arab Medium</t>
        </is>
      </c>
      <c r="H2617" t="inlineStr">
        <is>
          <t>Term contract</t>
        </is>
      </c>
      <c r="I2617" t="inlineStr">
        <is>
          <t>Trader</t>
        </is>
      </c>
      <c r="J2617" t="inlineStr">
        <is>
          <t>Fatima Al-Saud</t>
        </is>
      </c>
      <c r="K2617" s="70" t="n">
        <v>684102</v>
      </c>
      <c r="L2617" s="71" t="n">
        <v>68.3</v>
      </c>
      <c r="M2617" s="71" t="n">
        <v>46724166.6</v>
      </c>
      <c r="N2617" s="71" t="n">
        <v>934483.33</v>
      </c>
      <c r="O2617" s="71" t="n">
        <v>45789683.27</v>
      </c>
      <c r="P2617" s="71" t="n">
        <v>11685799.76</v>
      </c>
      <c r="Q2617" s="71" t="n">
        <v>34103883.51</v>
      </c>
      <c r="R2617" t="inlineStr">
        <is>
          <t>Crude</t>
        </is>
      </c>
      <c r="S2617" t="inlineStr">
        <is>
          <t>Yes</t>
        </is>
      </c>
      <c r="T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SA102609</t>
        </is>
      </c>
      <c r="B2618" s="68" t="n">
        <v>46038</v>
      </c>
      <c r="C2618" s="69" t="n">
        <v>2026</v>
      </c>
      <c r="D2618" t="inlineStr">
        <is>
          <t>Jan</t>
        </is>
      </c>
      <c r="E2618" t="inlineStr">
        <is>
          <t>North America</t>
        </is>
      </c>
      <c r="F2618" t="inlineStr">
        <is>
          <t>USA</t>
        </is>
      </c>
      <c r="G2618" t="inlineStr">
        <is>
          <t>Arab Heavy</t>
        </is>
      </c>
      <c r="H2618" t="inlineStr">
        <is>
          <t>Term contract</t>
        </is>
      </c>
      <c r="I2618" t="inlineStr">
        <is>
          <t>Refiner</t>
        </is>
      </c>
      <c r="J2618" t="inlineStr">
        <is>
          <t>Ravindra Patil</t>
        </is>
      </c>
      <c r="K2618" s="70" t="n">
        <v>888879</v>
      </c>
      <c r="L2618" s="71" t="n">
        <v>68.25</v>
      </c>
      <c r="M2618" s="71" t="n">
        <v>60665991.75</v>
      </c>
      <c r="N2618" s="71" t="n">
        <v>1213319.83</v>
      </c>
      <c r="O2618" s="71" t="n">
        <v>59452671.92</v>
      </c>
      <c r="P2618" s="71" t="n">
        <v>15236006.08</v>
      </c>
      <c r="Q2618" s="71" t="n">
        <v>44216665.84</v>
      </c>
      <c r="R2618" t="inlineStr">
        <is>
          <t>Crude</t>
        </is>
      </c>
      <c r="S2618" t="inlineStr">
        <is>
          <t>Yes</t>
        </is>
      </c>
      <c r="T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SA102610</t>
        </is>
      </c>
      <c r="B2619" s="68" t="n">
        <v>46038</v>
      </c>
      <c r="C2619" s="69" t="n">
        <v>2026</v>
      </c>
      <c r="D2619" t="inlineStr">
        <is>
          <t>Jan</t>
        </is>
      </c>
      <c r="E2619" t="inlineStr">
        <is>
          <t>Middle East</t>
        </is>
      </c>
      <c r="F2619" t="inlineStr">
        <is>
          <t>Saudi Arabia</t>
        </is>
      </c>
      <c r="G2619" t="inlineStr">
        <is>
          <t>Arab Heavy</t>
        </is>
      </c>
      <c r="H2619" t="inlineStr">
        <is>
          <t>Domestic</t>
        </is>
      </c>
      <c r="I2619" t="inlineStr">
        <is>
          <t>Refiner</t>
        </is>
      </c>
      <c r="J2619" t="inlineStr">
        <is>
          <t>Wei Chen</t>
        </is>
      </c>
      <c r="K2619" s="70" t="n">
        <v>854448</v>
      </c>
      <c r="L2619" s="71" t="n">
        <v>74.92</v>
      </c>
      <c r="M2619" s="71" t="n">
        <v>64015244.16</v>
      </c>
      <c r="N2619" s="71" t="n">
        <v>0</v>
      </c>
      <c r="O2619" s="71" t="n">
        <v>64015244.16</v>
      </c>
      <c r="P2619" s="71" t="n">
        <v>14742398.29</v>
      </c>
      <c r="Q2619" s="71" t="n">
        <v>49272845.87</v>
      </c>
      <c r="R2619" t="inlineStr">
        <is>
          <t>Crude</t>
        </is>
      </c>
      <c r="S2619" t="inlineStr">
        <is>
          <t>No</t>
        </is>
      </c>
      <c r="T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SA102611</t>
        </is>
      </c>
      <c r="B2620" s="68" t="n">
        <v>46038</v>
      </c>
      <c r="C2620" s="69" t="n">
        <v>2026</v>
      </c>
      <c r="D2620" t="inlineStr">
        <is>
          <t>Jan</t>
        </is>
      </c>
      <c r="E2620" t="inlineStr">
        <is>
          <t>Middle East</t>
        </is>
      </c>
      <c r="F2620" t="inlineStr">
        <is>
          <t>Saudi Arabia</t>
        </is>
      </c>
      <c r="G2620" t="inlineStr">
        <is>
          <t>Arab Light</t>
        </is>
      </c>
      <c r="H2620" t="inlineStr">
        <is>
          <t>Domestic</t>
        </is>
      </c>
      <c r="I2620" t="inlineStr">
        <is>
          <t>National oil company</t>
        </is>
      </c>
      <c r="J2620" t="inlineStr">
        <is>
          <t>Fatima Al-Saud</t>
        </is>
      </c>
      <c r="K2620" s="70" t="n">
        <v>1071910</v>
      </c>
      <c r="L2620" s="71" t="n">
        <v>73.16</v>
      </c>
      <c r="M2620" s="71" t="n">
        <v>78420935.59999999</v>
      </c>
      <c r="N2620" s="71" t="n">
        <v>0</v>
      </c>
      <c r="O2620" s="71" t="n">
        <v>78420935.59999999</v>
      </c>
      <c r="P2620" s="71" t="n">
        <v>19772734.33</v>
      </c>
      <c r="Q2620" s="71" t="n">
        <v>58648201.27</v>
      </c>
      <c r="R2620" t="inlineStr">
        <is>
          <t>Crude</t>
        </is>
      </c>
      <c r="S2620" t="inlineStr">
        <is>
          <t>No</t>
        </is>
      </c>
      <c r="T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SA102612</t>
        </is>
      </c>
      <c r="B2621" s="68" t="n">
        <v>46038</v>
      </c>
      <c r="C2621" s="69" t="n">
        <v>2026</v>
      </c>
      <c r="D2621" t="inlineStr">
        <is>
          <t>Jan</t>
        </is>
      </c>
      <c r="E2621" t="inlineStr">
        <is>
          <t>Asia</t>
        </is>
      </c>
      <c r="F2621" t="inlineStr">
        <is>
          <t>India</t>
        </is>
      </c>
      <c r="G2621" t="inlineStr">
        <is>
          <t>Arab Heavy</t>
        </is>
      </c>
      <c r="H2621" t="inlineStr">
        <is>
          <t>Spot</t>
        </is>
      </c>
      <c r="I2621" t="inlineStr">
        <is>
          <t>Refiner</t>
        </is>
      </c>
      <c r="J2621" t="inlineStr">
        <is>
          <t>Amir Khan</t>
        </is>
      </c>
      <c r="K2621" s="70" t="n">
        <v>1780477</v>
      </c>
      <c r="L2621" s="71" t="n">
        <v>76.47</v>
      </c>
      <c r="M2621" s="71" t="n">
        <v>136153076.19</v>
      </c>
      <c r="N2621" s="71" t="n">
        <v>2723061.52</v>
      </c>
      <c r="O2621" s="71" t="n">
        <v>133430014.67</v>
      </c>
      <c r="P2621" s="71" t="n">
        <v>31906230.59</v>
      </c>
      <c r="Q2621" s="71" t="n">
        <v>101523784.08</v>
      </c>
      <c r="R2621" t="inlineStr">
        <is>
          <t>Crude</t>
        </is>
      </c>
      <c r="S2621" t="inlineStr">
        <is>
          <t>Yes</t>
        </is>
      </c>
      <c r="T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SA102613</t>
        </is>
      </c>
      <c r="B2622" s="68" t="n">
        <v>46039</v>
      </c>
      <c r="C2622" s="69" t="n">
        <v>2026</v>
      </c>
      <c r="D2622" t="inlineStr">
        <is>
          <t>Jan</t>
        </is>
      </c>
      <c r="E2622" t="inlineStr">
        <is>
          <t>Asia</t>
        </is>
      </c>
      <c r="F2622" t="inlineStr">
        <is>
          <t>South Korea</t>
        </is>
      </c>
      <c r="G2622" t="inlineStr">
        <is>
          <t>Arab Light</t>
        </is>
      </c>
      <c r="H2622" t="inlineStr">
        <is>
          <t>Spot</t>
        </is>
      </c>
      <c r="I2622" t="inlineStr">
        <is>
          <t>Refiner</t>
        </is>
      </c>
      <c r="J2622" t="inlineStr">
        <is>
          <t>Fatima Al-Saud</t>
        </is>
      </c>
      <c r="K2622" s="70" t="n">
        <v>1601976</v>
      </c>
      <c r="L2622" s="71" t="n">
        <v>71.93000000000001</v>
      </c>
      <c r="M2622" s="71" t="n">
        <v>115230133.68</v>
      </c>
      <c r="N2622" s="71" t="n">
        <v>1152301.34</v>
      </c>
      <c r="O2622" s="71" t="n">
        <v>114077832.34</v>
      </c>
      <c r="P2622" s="71" t="n">
        <v>28353321.97</v>
      </c>
      <c r="Q2622" s="71" t="n">
        <v>85724510.37</v>
      </c>
      <c r="R2622" t="inlineStr">
        <is>
          <t>Crude</t>
        </is>
      </c>
      <c r="S2622" t="inlineStr">
        <is>
          <t>Yes</t>
        </is>
      </c>
      <c r="T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SA102614</t>
        </is>
      </c>
      <c r="B2623" s="68" t="n">
        <v>46039</v>
      </c>
      <c r="C2623" s="69" t="n">
        <v>2026</v>
      </c>
      <c r="D2623" t="inlineStr">
        <is>
          <t>Jan</t>
        </is>
      </c>
      <c r="E2623" t="inlineStr">
        <is>
          <t>Asia</t>
        </is>
      </c>
      <c r="F2623" t="inlineStr">
        <is>
          <t>India</t>
        </is>
      </c>
      <c r="G2623" t="inlineStr">
        <is>
          <t>Arab Light</t>
        </is>
      </c>
      <c r="H2623" t="inlineStr">
        <is>
          <t>Term contract</t>
        </is>
      </c>
      <c r="I2623" t="inlineStr">
        <is>
          <t>National oil company</t>
        </is>
      </c>
      <c r="J2623" t="inlineStr">
        <is>
          <t>Wei Chen</t>
        </is>
      </c>
      <c r="K2623" s="70" t="n">
        <v>920592</v>
      </c>
      <c r="L2623" s="71" t="n">
        <v>83.83</v>
      </c>
      <c r="M2623" s="71" t="n">
        <v>77173227.36</v>
      </c>
      <c r="N2623" s="71" t="n">
        <v>771732.27</v>
      </c>
      <c r="O2623" s="71" t="n">
        <v>76401495.09</v>
      </c>
      <c r="P2623" s="71" t="n">
        <v>16308688.01</v>
      </c>
      <c r="Q2623" s="71" t="n">
        <v>60092807.08</v>
      </c>
      <c r="R2623" t="inlineStr">
        <is>
          <t>Crude</t>
        </is>
      </c>
      <c r="S2623" t="inlineStr">
        <is>
          <t>Yes</t>
        </is>
      </c>
      <c r="T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SA102615</t>
        </is>
      </c>
      <c r="B2624" s="68" t="n">
        <v>46039</v>
      </c>
      <c r="C2624" s="69" t="n">
        <v>2026</v>
      </c>
      <c r="D2624" t="inlineStr">
        <is>
          <t>Jan</t>
        </is>
      </c>
      <c r="E2624" t="inlineStr">
        <is>
          <t>Europe</t>
        </is>
      </c>
      <c r="F2624" t="inlineStr">
        <is>
          <t>France</t>
        </is>
      </c>
      <c r="G2624" t="inlineStr">
        <is>
          <t>Arab Light</t>
        </is>
      </c>
      <c r="H2624" t="inlineStr">
        <is>
          <t>Spot</t>
        </is>
      </c>
      <c r="I2624" t="inlineStr">
        <is>
          <t>Refiner</t>
        </is>
      </c>
      <c r="J2624" t="inlineStr">
        <is>
          <t>Sophie Müller</t>
        </is>
      </c>
      <c r="K2624" s="70" t="n">
        <v>1427099</v>
      </c>
      <c r="L2624" s="71" t="n">
        <v>78.56</v>
      </c>
      <c r="M2624" s="71" t="n">
        <v>112112897.44</v>
      </c>
      <c r="N2624" s="71" t="n">
        <v>0</v>
      </c>
      <c r="O2624" s="71" t="n">
        <v>112112897.44</v>
      </c>
      <c r="P2624" s="71" t="n">
        <v>24989696.14</v>
      </c>
      <c r="Q2624" s="71" t="n">
        <v>87123201.3</v>
      </c>
      <c r="R2624" t="inlineStr">
        <is>
          <t>Crude</t>
        </is>
      </c>
      <c r="S2624" t="inlineStr">
        <is>
          <t>Yes</t>
        </is>
      </c>
      <c r="T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SA102616</t>
        </is>
      </c>
      <c r="B2625" s="68" t="n">
        <v>46039</v>
      </c>
      <c r="C2625" s="69" t="n">
        <v>2026</v>
      </c>
      <c r="D2625" t="inlineStr">
        <is>
          <t>Jan</t>
        </is>
      </c>
      <c r="E2625" t="inlineStr">
        <is>
          <t>North America</t>
        </is>
      </c>
      <c r="F2625" t="inlineStr">
        <is>
          <t>USA</t>
        </is>
      </c>
      <c r="G2625" t="inlineStr">
        <is>
          <t>Arab Light</t>
        </is>
      </c>
      <c r="H2625" t="inlineStr">
        <is>
          <t>Term contract</t>
        </is>
      </c>
      <c r="I2625" t="inlineStr">
        <is>
          <t>Refiner</t>
        </is>
      </c>
      <c r="J2625" t="inlineStr">
        <is>
          <t>Amir Khan</t>
        </is>
      </c>
      <c r="K2625" s="70" t="n">
        <v>943245</v>
      </c>
      <c r="L2625" s="71" t="n">
        <v>76.04000000000001</v>
      </c>
      <c r="M2625" s="71" t="n">
        <v>71724349.8</v>
      </c>
      <c r="N2625" s="71" t="n">
        <v>1434487</v>
      </c>
      <c r="O2625" s="71" t="n">
        <v>70289862.8</v>
      </c>
      <c r="P2625" s="71" t="n">
        <v>17569741.24</v>
      </c>
      <c r="Q2625" s="71" t="n">
        <v>52720121.56</v>
      </c>
      <c r="R2625" t="inlineStr">
        <is>
          <t>Crude</t>
        </is>
      </c>
      <c r="S2625" t="inlineStr">
        <is>
          <t>Yes</t>
        </is>
      </c>
      <c r="T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SA102617</t>
        </is>
      </c>
      <c r="B2626" s="68" t="n">
        <v>46040</v>
      </c>
      <c r="C2626" s="69" t="n">
        <v>2026</v>
      </c>
      <c r="D2626" t="inlineStr">
        <is>
          <t>Jan</t>
        </is>
      </c>
      <c r="E2626" t="inlineStr">
        <is>
          <t>Europe</t>
        </is>
      </c>
      <c r="F2626" t="inlineStr">
        <is>
          <t>Italy</t>
        </is>
      </c>
      <c r="G2626" t="inlineStr">
        <is>
          <t>Gasoline</t>
        </is>
      </c>
      <c r="H2626" t="inlineStr">
        <is>
          <t>Term contract</t>
        </is>
      </c>
      <c r="I2626" t="inlineStr">
        <is>
          <t>Refiner</t>
        </is>
      </c>
      <c r="J2626" t="inlineStr">
        <is>
          <t>Sara Rossi</t>
        </is>
      </c>
      <c r="K2626" s="70" t="n">
        <v>103295</v>
      </c>
      <c r="L2626" s="71" t="n">
        <v>95.31</v>
      </c>
      <c r="M2626" s="71" t="n">
        <v>9845046.449999999</v>
      </c>
      <c r="N2626" s="71" t="n">
        <v>0</v>
      </c>
      <c r="O2626" s="71" t="n">
        <v>9845046.449999999</v>
      </c>
      <c r="P2626" s="71" t="n">
        <v>7258304.64</v>
      </c>
      <c r="Q2626" s="71" t="n">
        <v>2586741.81</v>
      </c>
      <c r="R2626" t="inlineStr">
        <is>
          <t>Refined</t>
        </is>
      </c>
      <c r="S2626" t="inlineStr">
        <is>
          <t>Yes</t>
        </is>
      </c>
      <c r="T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SA102618</t>
        </is>
      </c>
      <c r="B2627" s="68" t="n">
        <v>46040</v>
      </c>
      <c r="C2627" s="69" t="n">
        <v>2026</v>
      </c>
      <c r="D2627" t="inlineStr">
        <is>
          <t>Jan</t>
        </is>
      </c>
      <c r="E2627" t="inlineStr">
        <is>
          <t>Asia</t>
        </is>
      </c>
      <c r="F2627" t="inlineStr">
        <is>
          <t>China</t>
        </is>
      </c>
      <c r="G2627" t="inlineStr">
        <is>
          <t>Diesel</t>
        </is>
      </c>
      <c r="H2627" t="inlineStr">
        <is>
          <t>Term contract</t>
        </is>
      </c>
      <c r="I2627" t="inlineStr">
        <is>
          <t>National oil company</t>
        </is>
      </c>
      <c r="J2627" t="inlineStr">
        <is>
          <t>Zoya Ahmed</t>
        </is>
      </c>
      <c r="K2627" s="70" t="n">
        <v>162312</v>
      </c>
      <c r="L2627" s="71" t="n">
        <v>91.87</v>
      </c>
      <c r="M2627" s="71" t="n">
        <v>14911603.44</v>
      </c>
      <c r="N2627" s="71" t="n">
        <v>298232.07</v>
      </c>
      <c r="O2627" s="71" t="n">
        <v>14613371.37</v>
      </c>
      <c r="P2627" s="71" t="n">
        <v>11805112.48</v>
      </c>
      <c r="Q2627" s="71" t="n">
        <v>2808258.89</v>
      </c>
      <c r="R2627" t="inlineStr">
        <is>
          <t>Refined</t>
        </is>
      </c>
      <c r="S2627" t="inlineStr">
        <is>
          <t>Yes</t>
        </is>
      </c>
      <c r="T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SA102619</t>
        </is>
      </c>
      <c r="B2628" s="68" t="n">
        <v>46040</v>
      </c>
      <c r="C2628" s="69" t="n">
        <v>2026</v>
      </c>
      <c r="D2628" t="inlineStr">
        <is>
          <t>Jan</t>
        </is>
      </c>
      <c r="E2628" t="inlineStr">
        <is>
          <t>Europe</t>
        </is>
      </c>
      <c r="F2628" t="inlineStr">
        <is>
          <t>France</t>
        </is>
      </c>
      <c r="G2628" t="inlineStr">
        <is>
          <t>Arab Heavy</t>
        </is>
      </c>
      <c r="H2628" t="inlineStr">
        <is>
          <t>Term contract</t>
        </is>
      </c>
      <c r="I2628" t="inlineStr">
        <is>
          <t>Refiner</t>
        </is>
      </c>
      <c r="J2628" t="inlineStr">
        <is>
          <t>Carlos Silva</t>
        </is>
      </c>
      <c r="K2628" s="70" t="n">
        <v>1692585</v>
      </c>
      <c r="L2628" s="71" t="n">
        <v>72.68000000000001</v>
      </c>
      <c r="M2628" s="71" t="n">
        <v>123017077.8</v>
      </c>
      <c r="N2628" s="71" t="n">
        <v>0</v>
      </c>
      <c r="O2628" s="71" t="n">
        <v>123017077.8</v>
      </c>
      <c r="P2628" s="71" t="n">
        <v>28825210.47</v>
      </c>
      <c r="Q2628" s="71" t="n">
        <v>94191867.33</v>
      </c>
      <c r="R2628" t="inlineStr">
        <is>
          <t>Crude</t>
        </is>
      </c>
      <c r="S2628" t="inlineStr">
        <is>
          <t>Yes</t>
        </is>
      </c>
      <c r="T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SA102620</t>
        </is>
      </c>
      <c r="B2629" s="68" t="n">
        <v>46040</v>
      </c>
      <c r="C2629" s="69" t="n">
        <v>2026</v>
      </c>
      <c r="D2629" t="inlineStr">
        <is>
          <t>Jan</t>
        </is>
      </c>
      <c r="E2629" t="inlineStr">
        <is>
          <t>Asia</t>
        </is>
      </c>
      <c r="F2629" t="inlineStr">
        <is>
          <t>China</t>
        </is>
      </c>
      <c r="G2629" t="inlineStr">
        <is>
          <t>Arab Light</t>
        </is>
      </c>
      <c r="H2629" t="inlineStr">
        <is>
          <t>Term contract</t>
        </is>
      </c>
      <c r="I2629" t="inlineStr">
        <is>
          <t>Refiner</t>
        </is>
      </c>
      <c r="J2629" t="inlineStr">
        <is>
          <t>Ruhi Shaikh</t>
        </is>
      </c>
      <c r="K2629" s="70" t="n">
        <v>491103</v>
      </c>
      <c r="L2629" s="71" t="n">
        <v>70.95</v>
      </c>
      <c r="M2629" s="71" t="n">
        <v>34843757.85</v>
      </c>
      <c r="N2629" s="71" t="n">
        <v>696875.16</v>
      </c>
      <c r="O2629" s="71" t="n">
        <v>34146882.69</v>
      </c>
      <c r="P2629" s="71" t="n">
        <v>8538950.689999999</v>
      </c>
      <c r="Q2629" s="71" t="n">
        <v>25607932</v>
      </c>
      <c r="R2629" t="inlineStr">
        <is>
          <t>Crude</t>
        </is>
      </c>
      <c r="S2629" t="inlineStr">
        <is>
          <t>Yes</t>
        </is>
      </c>
      <c r="T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SA102621</t>
        </is>
      </c>
      <c r="B2630" s="68" t="n">
        <v>46040</v>
      </c>
      <c r="C2630" s="69" t="n">
        <v>2026</v>
      </c>
      <c r="D2630" t="inlineStr">
        <is>
          <t>Jan</t>
        </is>
      </c>
      <c r="E2630" t="inlineStr">
        <is>
          <t>Asia</t>
        </is>
      </c>
      <c r="F2630" t="inlineStr">
        <is>
          <t>China</t>
        </is>
      </c>
      <c r="G2630" t="inlineStr">
        <is>
          <t>Arab Light</t>
        </is>
      </c>
      <c r="H2630" t="inlineStr">
        <is>
          <t>Term contract</t>
        </is>
      </c>
      <c r="I2630" t="inlineStr">
        <is>
          <t>National oil company</t>
        </is>
      </c>
      <c r="J2630" t="inlineStr">
        <is>
          <t>Yuki Sato</t>
        </is>
      </c>
      <c r="K2630" s="70" t="n">
        <v>1238632</v>
      </c>
      <c r="L2630" s="71" t="n">
        <v>73.94</v>
      </c>
      <c r="M2630" s="71" t="n">
        <v>91584450.08</v>
      </c>
      <c r="N2630" s="71" t="n">
        <v>0</v>
      </c>
      <c r="O2630" s="71" t="n">
        <v>91584450.08</v>
      </c>
      <c r="P2630" s="71" t="n">
        <v>22728131.12</v>
      </c>
      <c r="Q2630" s="71" t="n">
        <v>68856318.95999999</v>
      </c>
      <c r="R2630" t="inlineStr">
        <is>
          <t>Crude</t>
        </is>
      </c>
      <c r="S2630" t="inlineStr">
        <is>
          <t>Yes</t>
        </is>
      </c>
      <c r="T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SA102622</t>
        </is>
      </c>
      <c r="B2631" s="68" t="n">
        <v>46040</v>
      </c>
      <c r="C2631" s="69" t="n">
        <v>2026</v>
      </c>
      <c r="D2631" t="inlineStr">
        <is>
          <t>Jan</t>
        </is>
      </c>
      <c r="E2631" t="inlineStr">
        <is>
          <t>Asia</t>
        </is>
      </c>
      <c r="F2631" t="inlineStr">
        <is>
          <t>China</t>
        </is>
      </c>
      <c r="G2631" t="inlineStr">
        <is>
          <t>Arab Light</t>
        </is>
      </c>
      <c r="H2631" t="inlineStr">
        <is>
          <t>Term contract</t>
        </is>
      </c>
      <c r="I2631" t="inlineStr">
        <is>
          <t>National oil company</t>
        </is>
      </c>
      <c r="J2631" t="inlineStr">
        <is>
          <t>Mei Lin</t>
        </is>
      </c>
      <c r="K2631" s="70" t="n">
        <v>409555</v>
      </c>
      <c r="L2631" s="71" t="n">
        <v>80.05</v>
      </c>
      <c r="M2631" s="71" t="n">
        <v>32784877.75</v>
      </c>
      <c r="N2631" s="71" t="n">
        <v>655697.5600000001</v>
      </c>
      <c r="O2631" s="71" t="n">
        <v>32129180.19</v>
      </c>
      <c r="P2631" s="71" t="n">
        <v>7154590.43</v>
      </c>
      <c r="Q2631" s="71" t="n">
        <v>24974589.76</v>
      </c>
      <c r="R2631" t="inlineStr">
        <is>
          <t>Crude</t>
        </is>
      </c>
      <c r="S2631" t="inlineStr">
        <is>
          <t>Yes</t>
        </is>
      </c>
      <c r="T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SA102623</t>
        </is>
      </c>
      <c r="B2632" s="68" t="n">
        <v>46040</v>
      </c>
      <c r="C2632" s="69" t="n">
        <v>2026</v>
      </c>
      <c r="D2632" t="inlineStr">
        <is>
          <t>Jan</t>
        </is>
      </c>
      <c r="E2632" t="inlineStr">
        <is>
          <t>Middle East</t>
        </is>
      </c>
      <c r="F2632" t="inlineStr">
        <is>
          <t>Bahrain</t>
        </is>
      </c>
      <c r="G2632" t="inlineStr">
        <is>
          <t>Arab Light</t>
        </is>
      </c>
      <c r="H2632" t="inlineStr">
        <is>
          <t>Term contract</t>
        </is>
      </c>
      <c r="I2632" t="inlineStr">
        <is>
          <t>Refiner</t>
        </is>
      </c>
      <c r="J2632" t="inlineStr">
        <is>
          <t>Arjun Mehta</t>
        </is>
      </c>
      <c r="K2632" s="70" t="n">
        <v>544563</v>
      </c>
      <c r="L2632" s="71" t="n">
        <v>74.11</v>
      </c>
      <c r="M2632" s="71" t="n">
        <v>40357563.93</v>
      </c>
      <c r="N2632" s="71" t="n">
        <v>0</v>
      </c>
      <c r="O2632" s="71" t="n">
        <v>40357563.93</v>
      </c>
      <c r="P2632" s="71" t="n">
        <v>9853782.57</v>
      </c>
      <c r="Q2632" s="71" t="n">
        <v>30503781.36</v>
      </c>
      <c r="R2632" t="inlineStr">
        <is>
          <t>Crude</t>
        </is>
      </c>
      <c r="S2632" t="inlineStr">
        <is>
          <t>Yes</t>
        </is>
      </c>
      <c r="T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SA102624</t>
        </is>
      </c>
      <c r="B2633" s="68" t="n">
        <v>46040</v>
      </c>
      <c r="C2633" s="69" t="n">
        <v>2026</v>
      </c>
      <c r="D2633" t="inlineStr">
        <is>
          <t>Jan</t>
        </is>
      </c>
      <c r="E2633" t="inlineStr">
        <is>
          <t>Asia</t>
        </is>
      </c>
      <c r="F2633" t="inlineStr">
        <is>
          <t>China</t>
        </is>
      </c>
      <c r="G2633" t="inlineStr">
        <is>
          <t>Diesel</t>
        </is>
      </c>
      <c r="H2633" t="inlineStr">
        <is>
          <t>Term contract</t>
        </is>
      </c>
      <c r="I2633" t="inlineStr">
        <is>
          <t>National oil company</t>
        </is>
      </c>
      <c r="J2633" t="inlineStr">
        <is>
          <t>Priya Nair</t>
        </is>
      </c>
      <c r="K2633" s="70" t="n">
        <v>149177</v>
      </c>
      <c r="L2633" s="71" t="n">
        <v>102.46</v>
      </c>
      <c r="M2633" s="71" t="n">
        <v>15284675.42</v>
      </c>
      <c r="N2633" s="71" t="n">
        <v>152846.75</v>
      </c>
      <c r="O2633" s="71" t="n">
        <v>15131828.67</v>
      </c>
      <c r="P2633" s="71" t="n">
        <v>10560444.2</v>
      </c>
      <c r="Q2633" s="71" t="n">
        <v>4571384.47</v>
      </c>
      <c r="R2633" t="inlineStr">
        <is>
          <t>Refined</t>
        </is>
      </c>
      <c r="S2633" t="inlineStr">
        <is>
          <t>Yes</t>
        </is>
      </c>
      <c r="T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SA102625</t>
        </is>
      </c>
      <c r="B2634" s="68" t="n">
        <v>46040</v>
      </c>
      <c r="C2634" s="69" t="n">
        <v>2026</v>
      </c>
      <c r="D2634" t="inlineStr">
        <is>
          <t>Jan</t>
        </is>
      </c>
      <c r="E2634" t="inlineStr">
        <is>
          <t>Europe</t>
        </is>
      </c>
      <c r="F2634" t="inlineStr">
        <is>
          <t>France</t>
        </is>
      </c>
      <c r="G2634" t="inlineStr">
        <is>
          <t>Arab Light</t>
        </is>
      </c>
      <c r="H2634" t="inlineStr">
        <is>
          <t>Term contract</t>
        </is>
      </c>
      <c r="I2634" t="inlineStr">
        <is>
          <t>Refiner</t>
        </is>
      </c>
      <c r="J2634" t="inlineStr">
        <is>
          <t>Arjun Mehta</t>
        </is>
      </c>
      <c r="K2634" s="70" t="n">
        <v>829077</v>
      </c>
      <c r="L2634" s="71" t="n">
        <v>83.81999999999999</v>
      </c>
      <c r="M2634" s="71" t="n">
        <v>69493234.14</v>
      </c>
      <c r="N2634" s="71" t="n">
        <v>0</v>
      </c>
      <c r="O2634" s="71" t="n">
        <v>69493234.14</v>
      </c>
      <c r="P2634" s="71" t="n">
        <v>14545509.86</v>
      </c>
      <c r="Q2634" s="71" t="n">
        <v>54947724.28</v>
      </c>
      <c r="R2634" t="inlineStr">
        <is>
          <t>Crude</t>
        </is>
      </c>
      <c r="S2634" t="inlineStr">
        <is>
          <t>Yes</t>
        </is>
      </c>
      <c r="T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SA102626</t>
        </is>
      </c>
      <c r="B2635" s="68" t="n">
        <v>46040</v>
      </c>
      <c r="C2635" s="69" t="n">
        <v>2026</v>
      </c>
      <c r="D2635" t="inlineStr">
        <is>
          <t>Jan</t>
        </is>
      </c>
      <c r="E2635" t="inlineStr">
        <is>
          <t>Asia</t>
        </is>
      </c>
      <c r="F2635" t="inlineStr">
        <is>
          <t>Japan</t>
        </is>
      </c>
      <c r="G2635" t="inlineStr">
        <is>
          <t>Arab Heavy</t>
        </is>
      </c>
      <c r="H2635" t="inlineStr">
        <is>
          <t>Term contract</t>
        </is>
      </c>
      <c r="I2635" t="inlineStr">
        <is>
          <t>National oil company</t>
        </is>
      </c>
      <c r="J2635" t="inlineStr">
        <is>
          <t>Hiroshi Tanaka</t>
        </is>
      </c>
      <c r="K2635" s="70" t="n">
        <v>431301</v>
      </c>
      <c r="L2635" s="71" t="n">
        <v>69.56999999999999</v>
      </c>
      <c r="M2635" s="71" t="n">
        <v>30005610.57</v>
      </c>
      <c r="N2635" s="71" t="n">
        <v>0</v>
      </c>
      <c r="O2635" s="71" t="n">
        <v>30005610.57</v>
      </c>
      <c r="P2635" s="71" t="n">
        <v>7825135.31</v>
      </c>
      <c r="Q2635" s="71" t="n">
        <v>22180475.26</v>
      </c>
      <c r="R2635" t="inlineStr">
        <is>
          <t>Crude</t>
        </is>
      </c>
      <c r="S2635" t="inlineStr">
        <is>
          <t>Yes</t>
        </is>
      </c>
      <c r="T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SA102627</t>
        </is>
      </c>
      <c r="B2636" s="68" t="n">
        <v>46040</v>
      </c>
      <c r="C2636" s="69" t="n">
        <v>2026</v>
      </c>
      <c r="D2636" t="inlineStr">
        <is>
          <t>Jan</t>
        </is>
      </c>
      <c r="E2636" t="inlineStr">
        <is>
          <t>Middle East</t>
        </is>
      </c>
      <c r="F2636" t="inlineStr">
        <is>
          <t>Bahrain</t>
        </is>
      </c>
      <c r="G2636" t="inlineStr">
        <is>
          <t>Arab Medium</t>
        </is>
      </c>
      <c r="H2636" t="inlineStr">
        <is>
          <t>Term contract</t>
        </is>
      </c>
      <c r="I2636" t="inlineStr">
        <is>
          <t>National oil company</t>
        </is>
      </c>
      <c r="J2636" t="inlineStr">
        <is>
          <t>Ravindra Patil</t>
        </is>
      </c>
      <c r="K2636" s="70" t="n">
        <v>295387</v>
      </c>
      <c r="L2636" s="71" t="n">
        <v>73.98</v>
      </c>
      <c r="M2636" s="71" t="n">
        <v>21852730.26</v>
      </c>
      <c r="N2636" s="71" t="n">
        <v>218527.3</v>
      </c>
      <c r="O2636" s="71" t="n">
        <v>21634202.96</v>
      </c>
      <c r="P2636" s="71" t="n">
        <v>5181191.29</v>
      </c>
      <c r="Q2636" s="71" t="n">
        <v>16453011.67</v>
      </c>
      <c r="R2636" t="inlineStr">
        <is>
          <t>Crude</t>
        </is>
      </c>
      <c r="S2636" t="inlineStr">
        <is>
          <t>Yes</t>
        </is>
      </c>
      <c r="T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SA102628</t>
        </is>
      </c>
      <c r="B2637" s="68" t="n">
        <v>46040</v>
      </c>
      <c r="C2637" s="69" t="n">
        <v>2026</v>
      </c>
      <c r="D2637" t="inlineStr">
        <is>
          <t>Jan</t>
        </is>
      </c>
      <c r="E2637" t="inlineStr">
        <is>
          <t>Asia</t>
        </is>
      </c>
      <c r="F2637" t="inlineStr">
        <is>
          <t>South Korea</t>
        </is>
      </c>
      <c r="G2637" t="inlineStr">
        <is>
          <t>Arab Light</t>
        </is>
      </c>
      <c r="H2637" t="inlineStr">
        <is>
          <t>Term contract</t>
        </is>
      </c>
      <c r="I2637" t="inlineStr">
        <is>
          <t>National oil company</t>
        </is>
      </c>
      <c r="J2637" t="inlineStr">
        <is>
          <t>Aisha Bello</t>
        </is>
      </c>
      <c r="K2637" s="70" t="n">
        <v>627018</v>
      </c>
      <c r="L2637" s="71" t="n">
        <v>72.7</v>
      </c>
      <c r="M2637" s="71" t="n">
        <v>45584208.6</v>
      </c>
      <c r="N2637" s="71" t="n">
        <v>0</v>
      </c>
      <c r="O2637" s="71" t="n">
        <v>45584208.6</v>
      </c>
      <c r="P2637" s="71" t="n">
        <v>11742264</v>
      </c>
      <c r="Q2637" s="71" t="n">
        <v>33841944.6</v>
      </c>
      <c r="R2637" t="inlineStr">
        <is>
          <t>Crude</t>
        </is>
      </c>
      <c r="S2637" t="inlineStr">
        <is>
          <t>Yes</t>
        </is>
      </c>
      <c r="T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SA102629</t>
        </is>
      </c>
      <c r="B2638" s="68" t="n">
        <v>46040</v>
      </c>
      <c r="C2638" s="69" t="n">
        <v>2026</v>
      </c>
      <c r="D2638" t="inlineStr">
        <is>
          <t>Jan</t>
        </is>
      </c>
      <c r="E2638" t="inlineStr">
        <is>
          <t>Middle East</t>
        </is>
      </c>
      <c r="F2638" t="inlineStr">
        <is>
          <t>UAE</t>
        </is>
      </c>
      <c r="G2638" t="inlineStr">
        <is>
          <t>Jet fuel</t>
        </is>
      </c>
      <c r="H2638" t="inlineStr">
        <is>
          <t>Term contract</t>
        </is>
      </c>
      <c r="I2638" t="inlineStr">
        <is>
          <t>Refiner</t>
        </is>
      </c>
      <c r="J2638" t="inlineStr">
        <is>
          <t>Ruhi Shaikh</t>
        </is>
      </c>
      <c r="K2638" s="70" t="n">
        <v>89037</v>
      </c>
      <c r="L2638" s="71" t="n">
        <v>100.55</v>
      </c>
      <c r="M2638" s="71" t="n">
        <v>8952670.35</v>
      </c>
      <c r="N2638" s="71" t="n">
        <v>179053.41</v>
      </c>
      <c r="O2638" s="71" t="n">
        <v>8773616.939999999</v>
      </c>
      <c r="P2638" s="71" t="n">
        <v>6519903.01</v>
      </c>
      <c r="Q2638" s="71" t="n">
        <v>2253713.93</v>
      </c>
      <c r="R2638" t="inlineStr">
        <is>
          <t>Refined</t>
        </is>
      </c>
      <c r="S2638" t="inlineStr">
        <is>
          <t>Yes</t>
        </is>
      </c>
      <c r="T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SA102630</t>
        </is>
      </c>
      <c r="B2639" s="68" t="n">
        <v>46040</v>
      </c>
      <c r="C2639" s="69" t="n">
        <v>2026</v>
      </c>
      <c r="D2639" t="inlineStr">
        <is>
          <t>Jan</t>
        </is>
      </c>
      <c r="E2639" t="inlineStr">
        <is>
          <t>Asia</t>
        </is>
      </c>
      <c r="F2639" t="inlineStr">
        <is>
          <t>Japan</t>
        </is>
      </c>
      <c r="G2639" t="inlineStr">
        <is>
          <t>Arab Light</t>
        </is>
      </c>
      <c r="H2639" t="inlineStr">
        <is>
          <t>Term contract</t>
        </is>
      </c>
      <c r="I2639" t="inlineStr">
        <is>
          <t>Refiner</t>
        </is>
      </c>
      <c r="J2639" t="inlineStr">
        <is>
          <t>Fatima Al-Saud</t>
        </is>
      </c>
      <c r="K2639" s="70" t="n">
        <v>1015732</v>
      </c>
      <c r="L2639" s="71" t="n">
        <v>78.55</v>
      </c>
      <c r="M2639" s="71" t="n">
        <v>79785748.59999999</v>
      </c>
      <c r="N2639" s="71" t="n">
        <v>0</v>
      </c>
      <c r="O2639" s="71" t="n">
        <v>79785748.59999999</v>
      </c>
      <c r="P2639" s="71" t="n">
        <v>19037298.57</v>
      </c>
      <c r="Q2639" s="71" t="n">
        <v>60748450.03</v>
      </c>
      <c r="R2639" t="inlineStr">
        <is>
          <t>Crude</t>
        </is>
      </c>
      <c r="S2639" t="inlineStr">
        <is>
          <t>Yes</t>
        </is>
      </c>
      <c r="T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SA102631</t>
        </is>
      </c>
      <c r="B2640" s="68" t="n">
        <v>46040</v>
      </c>
      <c r="C2640" s="69" t="n">
        <v>2026</v>
      </c>
      <c r="D2640" t="inlineStr">
        <is>
          <t>Jan</t>
        </is>
      </c>
      <c r="E2640" t="inlineStr">
        <is>
          <t>Middle East</t>
        </is>
      </c>
      <c r="F2640" t="inlineStr">
        <is>
          <t>Saudi Arabia</t>
        </is>
      </c>
      <c r="G2640" t="inlineStr">
        <is>
          <t>Jet fuel</t>
        </is>
      </c>
      <c r="H2640" t="inlineStr">
        <is>
          <t>Domestic</t>
        </is>
      </c>
      <c r="I2640" t="inlineStr">
        <is>
          <t>Refiner</t>
        </is>
      </c>
      <c r="J2640" t="inlineStr">
        <is>
          <t>Ana Costa</t>
        </is>
      </c>
      <c r="K2640" s="70" t="n">
        <v>269951</v>
      </c>
      <c r="L2640" s="71" t="n">
        <v>96.08</v>
      </c>
      <c r="M2640" s="71" t="n">
        <v>25936892.08</v>
      </c>
      <c r="N2640" s="71" t="n">
        <v>518737.84</v>
      </c>
      <c r="O2640" s="71" t="n">
        <v>25418154.24</v>
      </c>
      <c r="P2640" s="71" t="n">
        <v>19743586.55</v>
      </c>
      <c r="Q2640" s="71" t="n">
        <v>5674567.69</v>
      </c>
      <c r="R2640" t="inlineStr">
        <is>
          <t>Refined</t>
        </is>
      </c>
      <c r="S2640" t="inlineStr">
        <is>
          <t>No</t>
        </is>
      </c>
      <c r="T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SA102632</t>
        </is>
      </c>
      <c r="B2641" s="68" t="n">
        <v>46041</v>
      </c>
      <c r="C2641" s="69" t="n">
        <v>2026</v>
      </c>
      <c r="D2641" t="inlineStr">
        <is>
          <t>Jan</t>
        </is>
      </c>
      <c r="E2641" t="inlineStr">
        <is>
          <t>Asia</t>
        </is>
      </c>
      <c r="F2641" t="inlineStr">
        <is>
          <t>China</t>
        </is>
      </c>
      <c r="G2641" t="inlineStr">
        <is>
          <t>Jet fuel</t>
        </is>
      </c>
      <c r="H2641" t="inlineStr">
        <is>
          <t>Term contract</t>
        </is>
      </c>
      <c r="I2641" t="inlineStr">
        <is>
          <t>Refiner</t>
        </is>
      </c>
      <c r="J2641" t="inlineStr">
        <is>
          <t>Priya Nair</t>
        </is>
      </c>
      <c r="K2641" s="70" t="n">
        <v>99456</v>
      </c>
      <c r="L2641" s="71" t="n">
        <v>95.70999999999999</v>
      </c>
      <c r="M2641" s="71" t="n">
        <v>9518933.76</v>
      </c>
      <c r="N2641" s="71" t="n">
        <v>190378.68</v>
      </c>
      <c r="O2641" s="71" t="n">
        <v>9328555.08</v>
      </c>
      <c r="P2641" s="71" t="n">
        <v>7028264.18</v>
      </c>
      <c r="Q2641" s="71" t="n">
        <v>2300290.9</v>
      </c>
      <c r="R2641" t="inlineStr">
        <is>
          <t>Refined</t>
        </is>
      </c>
      <c r="S2641" t="inlineStr">
        <is>
          <t>Yes</t>
        </is>
      </c>
      <c r="T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SA102633</t>
        </is>
      </c>
      <c r="B2642" s="68" t="n">
        <v>46041</v>
      </c>
      <c r="C2642" s="69" t="n">
        <v>2026</v>
      </c>
      <c r="D2642" t="inlineStr">
        <is>
          <t>Jan</t>
        </is>
      </c>
      <c r="E2642" t="inlineStr">
        <is>
          <t>Asia</t>
        </is>
      </c>
      <c r="F2642" t="inlineStr">
        <is>
          <t>India</t>
        </is>
      </c>
      <c r="G2642" t="inlineStr">
        <is>
          <t>Arab Light</t>
        </is>
      </c>
      <c r="H2642" t="inlineStr">
        <is>
          <t>Term contract</t>
        </is>
      </c>
      <c r="I2642" t="inlineStr">
        <is>
          <t>Refiner</t>
        </is>
      </c>
      <c r="J2642" t="inlineStr">
        <is>
          <t>Sara Rossi</t>
        </is>
      </c>
      <c r="K2642" s="70" t="n">
        <v>1550328</v>
      </c>
      <c r="L2642" s="71" t="n">
        <v>72.70999999999999</v>
      </c>
      <c r="M2642" s="71" t="n">
        <v>112724348.88</v>
      </c>
      <c r="N2642" s="71" t="n">
        <v>1127243.49</v>
      </c>
      <c r="O2642" s="71" t="n">
        <v>111597105.39</v>
      </c>
      <c r="P2642" s="71" t="n">
        <v>27747585.36</v>
      </c>
      <c r="Q2642" s="71" t="n">
        <v>83849520.03</v>
      </c>
      <c r="R2642" t="inlineStr">
        <is>
          <t>Crude</t>
        </is>
      </c>
      <c r="S2642" t="inlineStr">
        <is>
          <t>Yes</t>
        </is>
      </c>
      <c r="T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SA102634</t>
        </is>
      </c>
      <c r="B2643" s="68" t="n">
        <v>46041</v>
      </c>
      <c r="C2643" s="69" t="n">
        <v>2026</v>
      </c>
      <c r="D2643" t="inlineStr">
        <is>
          <t>Jan</t>
        </is>
      </c>
      <c r="E2643" t="inlineStr">
        <is>
          <t>Middle East</t>
        </is>
      </c>
      <c r="F2643" t="inlineStr">
        <is>
          <t>Bahrain</t>
        </is>
      </c>
      <c r="G2643" t="inlineStr">
        <is>
          <t>Arab Light</t>
        </is>
      </c>
      <c r="H2643" t="inlineStr">
        <is>
          <t>Term contract</t>
        </is>
      </c>
      <c r="I2643" t="inlineStr">
        <is>
          <t>Refiner</t>
        </is>
      </c>
      <c r="J2643" t="inlineStr">
        <is>
          <t>Yuki Sato</t>
        </is>
      </c>
      <c r="K2643" s="70" t="n">
        <v>861696</v>
      </c>
      <c r="L2643" s="71" t="n">
        <v>70.68000000000001</v>
      </c>
      <c r="M2643" s="71" t="n">
        <v>60904673.28</v>
      </c>
      <c r="N2643" s="71" t="n">
        <v>609046.73</v>
      </c>
      <c r="O2643" s="71" t="n">
        <v>60295626.55</v>
      </c>
      <c r="P2643" s="71" t="n">
        <v>16104555.59</v>
      </c>
      <c r="Q2643" s="71" t="n">
        <v>44191070.96</v>
      </c>
      <c r="R2643" t="inlineStr">
        <is>
          <t>Crude</t>
        </is>
      </c>
      <c r="S2643" t="inlineStr">
        <is>
          <t>Yes</t>
        </is>
      </c>
      <c r="T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SA102635</t>
        </is>
      </c>
      <c r="B2644" s="68" t="n">
        <v>46041</v>
      </c>
      <c r="C2644" s="69" t="n">
        <v>2026</v>
      </c>
      <c r="D2644" t="inlineStr">
        <is>
          <t>Jan</t>
        </is>
      </c>
      <c r="E2644" t="inlineStr">
        <is>
          <t>Asia</t>
        </is>
      </c>
      <c r="F2644" t="inlineStr">
        <is>
          <t>Japan</t>
        </is>
      </c>
      <c r="G2644" t="inlineStr">
        <is>
          <t>Diesel</t>
        </is>
      </c>
      <c r="H2644" t="inlineStr">
        <is>
          <t>Term contract</t>
        </is>
      </c>
      <c r="I2644" t="inlineStr">
        <is>
          <t>National oil company</t>
        </is>
      </c>
      <c r="J2644" t="inlineStr">
        <is>
          <t>Priya Nair</t>
        </is>
      </c>
      <c r="K2644" s="70" t="n">
        <v>288033</v>
      </c>
      <c r="L2644" s="71" t="n">
        <v>91.89</v>
      </c>
      <c r="M2644" s="71" t="n">
        <v>26467352.37</v>
      </c>
      <c r="N2644" s="71" t="n">
        <v>264673.52</v>
      </c>
      <c r="O2644" s="71" t="n">
        <v>26202678.85</v>
      </c>
      <c r="P2644" s="71" t="n">
        <v>20137620.89</v>
      </c>
      <c r="Q2644" s="71" t="n">
        <v>6065057.96</v>
      </c>
      <c r="R2644" t="inlineStr">
        <is>
          <t>Refined</t>
        </is>
      </c>
      <c r="S2644" t="inlineStr">
        <is>
          <t>Yes</t>
        </is>
      </c>
      <c r="T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SA102636</t>
        </is>
      </c>
      <c r="B2645" s="68" t="n">
        <v>46041</v>
      </c>
      <c r="C2645" s="69" t="n">
        <v>2026</v>
      </c>
      <c r="D2645" t="inlineStr">
        <is>
          <t>Jan</t>
        </is>
      </c>
      <c r="E2645" t="inlineStr">
        <is>
          <t>Asia</t>
        </is>
      </c>
      <c r="F2645" t="inlineStr">
        <is>
          <t>China</t>
        </is>
      </c>
      <c r="G2645" t="inlineStr">
        <is>
          <t>Arab Medium</t>
        </is>
      </c>
      <c r="H2645" t="inlineStr">
        <is>
          <t>Term contract</t>
        </is>
      </c>
      <c r="I2645" t="inlineStr">
        <is>
          <t>National oil company</t>
        </is>
      </c>
      <c r="J2645" t="inlineStr">
        <is>
          <t>Priya Nair</t>
        </is>
      </c>
      <c r="K2645" s="70" t="n">
        <v>1318368</v>
      </c>
      <c r="L2645" s="71" t="n">
        <v>74.47</v>
      </c>
      <c r="M2645" s="71" t="n">
        <v>98178864.95999999</v>
      </c>
      <c r="N2645" s="71" t="n">
        <v>981788.65</v>
      </c>
      <c r="O2645" s="71" t="n">
        <v>97197076.31</v>
      </c>
      <c r="P2645" s="71" t="n">
        <v>23825938.82</v>
      </c>
      <c r="Q2645" s="71" t="n">
        <v>73371137.48999999</v>
      </c>
      <c r="R2645" t="inlineStr">
        <is>
          <t>Crude</t>
        </is>
      </c>
      <c r="S2645" t="inlineStr">
        <is>
          <t>Yes</t>
        </is>
      </c>
      <c r="T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SA102637</t>
        </is>
      </c>
      <c r="B2646" s="68" t="n">
        <v>46041</v>
      </c>
      <c r="C2646" s="69" t="n">
        <v>2026</v>
      </c>
      <c r="D2646" t="inlineStr">
        <is>
          <t>Jan</t>
        </is>
      </c>
      <c r="E2646" t="inlineStr">
        <is>
          <t>North America</t>
        </is>
      </c>
      <c r="F2646" t="inlineStr">
        <is>
          <t>USA</t>
        </is>
      </c>
      <c r="G2646" t="inlineStr">
        <is>
          <t>Arab Light</t>
        </is>
      </c>
      <c r="H2646" t="inlineStr">
        <is>
          <t>Term contract</t>
        </is>
      </c>
      <c r="I2646" t="inlineStr">
        <is>
          <t>National oil company</t>
        </is>
      </c>
      <c r="J2646" t="inlineStr">
        <is>
          <t>Omar Haddad</t>
        </is>
      </c>
      <c r="K2646" s="70" t="n">
        <v>1071004</v>
      </c>
      <c r="L2646" s="71" t="n">
        <v>78.69</v>
      </c>
      <c r="M2646" s="71" t="n">
        <v>84277304.76000001</v>
      </c>
      <c r="N2646" s="71" t="n">
        <v>0</v>
      </c>
      <c r="O2646" s="71" t="n">
        <v>84277304.76000001</v>
      </c>
      <c r="P2646" s="71" t="n">
        <v>19839142.05</v>
      </c>
      <c r="Q2646" s="71" t="n">
        <v>64438162.71</v>
      </c>
      <c r="R2646" t="inlineStr">
        <is>
          <t>Crude</t>
        </is>
      </c>
      <c r="S2646" t="inlineStr">
        <is>
          <t>Yes</t>
        </is>
      </c>
      <c r="T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SA102638</t>
        </is>
      </c>
      <c r="B2647" s="68" t="n">
        <v>46041</v>
      </c>
      <c r="C2647" s="69" t="n">
        <v>2026</v>
      </c>
      <c r="D2647" t="inlineStr">
        <is>
          <t>Jan</t>
        </is>
      </c>
      <c r="E2647" t="inlineStr">
        <is>
          <t>Asia</t>
        </is>
      </c>
      <c r="F2647" t="inlineStr">
        <is>
          <t>China</t>
        </is>
      </c>
      <c r="G2647" t="inlineStr">
        <is>
          <t>Arab Light</t>
        </is>
      </c>
      <c r="H2647" t="inlineStr">
        <is>
          <t>Term contract</t>
        </is>
      </c>
      <c r="I2647" t="inlineStr">
        <is>
          <t>National oil company</t>
        </is>
      </c>
      <c r="J2647" t="inlineStr">
        <is>
          <t>Sara Rossi</t>
        </is>
      </c>
      <c r="K2647" s="70" t="n">
        <v>1099999</v>
      </c>
      <c r="L2647" s="71" t="n">
        <v>70.13</v>
      </c>
      <c r="M2647" s="71" t="n">
        <v>77142929.87</v>
      </c>
      <c r="N2647" s="71" t="n">
        <v>0</v>
      </c>
      <c r="O2647" s="71" t="n">
        <v>77142929.87</v>
      </c>
      <c r="P2647" s="71" t="n">
        <v>19050878.96</v>
      </c>
      <c r="Q2647" s="71" t="n">
        <v>58092050.91</v>
      </c>
      <c r="R2647" t="inlineStr">
        <is>
          <t>Crude</t>
        </is>
      </c>
      <c r="S2647" t="inlineStr">
        <is>
          <t>Yes</t>
        </is>
      </c>
      <c r="T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SA102639</t>
        </is>
      </c>
      <c r="B2648" s="68" t="n">
        <v>46041</v>
      </c>
      <c r="C2648" s="69" t="n">
        <v>2026</v>
      </c>
      <c r="D2648" t="inlineStr">
        <is>
          <t>Jan</t>
        </is>
      </c>
      <c r="E2648" t="inlineStr">
        <is>
          <t>Asia</t>
        </is>
      </c>
      <c r="F2648" t="inlineStr">
        <is>
          <t>South Korea</t>
        </is>
      </c>
      <c r="G2648" t="inlineStr">
        <is>
          <t>Arab Medium</t>
        </is>
      </c>
      <c r="H2648" t="inlineStr">
        <is>
          <t>Spot</t>
        </is>
      </c>
      <c r="I2648" t="inlineStr">
        <is>
          <t>National oil company</t>
        </is>
      </c>
      <c r="J2648" t="inlineStr">
        <is>
          <t>Hiroshi Tanaka</t>
        </is>
      </c>
      <c r="K2648" s="70" t="n">
        <v>370593</v>
      </c>
      <c r="L2648" s="71" t="n">
        <v>77.13</v>
      </c>
      <c r="M2648" s="71" t="n">
        <v>28583838.09</v>
      </c>
      <c r="N2648" s="71" t="n">
        <v>0</v>
      </c>
      <c r="O2648" s="71" t="n">
        <v>28583838.09</v>
      </c>
      <c r="P2648" s="71" t="n">
        <v>6719139.55</v>
      </c>
      <c r="Q2648" s="71" t="n">
        <v>21864698.54</v>
      </c>
      <c r="R2648" t="inlineStr">
        <is>
          <t>Crude</t>
        </is>
      </c>
      <c r="S2648" t="inlineStr">
        <is>
          <t>Yes</t>
        </is>
      </c>
      <c r="T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SA102640</t>
        </is>
      </c>
      <c r="B2649" s="68" t="n">
        <v>46041</v>
      </c>
      <c r="C2649" s="69" t="n">
        <v>2026</v>
      </c>
      <c r="D2649" t="inlineStr">
        <is>
          <t>Jan</t>
        </is>
      </c>
      <c r="E2649" t="inlineStr">
        <is>
          <t>Asia</t>
        </is>
      </c>
      <c r="F2649" t="inlineStr">
        <is>
          <t>Japan</t>
        </is>
      </c>
      <c r="G2649" t="inlineStr">
        <is>
          <t>Arab Medium</t>
        </is>
      </c>
      <c r="H2649" t="inlineStr">
        <is>
          <t>Term contract</t>
        </is>
      </c>
      <c r="I2649" t="inlineStr">
        <is>
          <t>Refiner</t>
        </is>
      </c>
      <c r="J2649" t="inlineStr">
        <is>
          <t>Lucas Martin</t>
        </is>
      </c>
      <c r="K2649" s="70" t="n">
        <v>983113</v>
      </c>
      <c r="L2649" s="71" t="n">
        <v>70.93000000000001</v>
      </c>
      <c r="M2649" s="71" t="n">
        <v>69732205.09</v>
      </c>
      <c r="N2649" s="71" t="n">
        <v>1394644.1</v>
      </c>
      <c r="O2649" s="71" t="n">
        <v>68337560.98999999</v>
      </c>
      <c r="P2649" s="71" t="n">
        <v>16636278.62</v>
      </c>
      <c r="Q2649" s="71" t="n">
        <v>51701282.37</v>
      </c>
      <c r="R2649" t="inlineStr">
        <is>
          <t>Crude</t>
        </is>
      </c>
      <c r="S2649" t="inlineStr">
        <is>
          <t>Yes</t>
        </is>
      </c>
      <c r="T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SA102641</t>
        </is>
      </c>
      <c r="B2650" s="68" t="n">
        <v>46041</v>
      </c>
      <c r="C2650" s="69" t="n">
        <v>2026</v>
      </c>
      <c r="D2650" t="inlineStr">
        <is>
          <t>Jan</t>
        </is>
      </c>
      <c r="E2650" t="inlineStr">
        <is>
          <t>Middle East</t>
        </is>
      </c>
      <c r="F2650" t="inlineStr">
        <is>
          <t>Saudi Arabia</t>
        </is>
      </c>
      <c r="G2650" t="inlineStr">
        <is>
          <t>Gasoline</t>
        </is>
      </c>
      <c r="H2650" t="inlineStr">
        <is>
          <t>Domestic</t>
        </is>
      </c>
      <c r="I2650" t="inlineStr">
        <is>
          <t>Refiner</t>
        </is>
      </c>
      <c r="J2650" t="inlineStr">
        <is>
          <t>Emma Clarke</t>
        </is>
      </c>
      <c r="K2650" s="70" t="n">
        <v>316227</v>
      </c>
      <c r="L2650" s="71" t="n">
        <v>82.25</v>
      </c>
      <c r="M2650" s="71" t="n">
        <v>26009670.75</v>
      </c>
      <c r="N2650" s="71" t="n">
        <v>260096.71</v>
      </c>
      <c r="O2650" s="71" t="n">
        <v>25749574.04</v>
      </c>
      <c r="P2650" s="71" t="n">
        <v>22141497.96</v>
      </c>
      <c r="Q2650" s="71" t="n">
        <v>3608076.08</v>
      </c>
      <c r="R2650" t="inlineStr">
        <is>
          <t>Refined</t>
        </is>
      </c>
      <c r="S2650" t="inlineStr">
        <is>
          <t>No</t>
        </is>
      </c>
      <c r="T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SA102642</t>
        </is>
      </c>
      <c r="B2651" s="68" t="n">
        <v>46042</v>
      </c>
      <c r="C2651" s="69" t="n">
        <v>2026</v>
      </c>
      <c r="D2651" t="inlineStr">
        <is>
          <t>Jan</t>
        </is>
      </c>
      <c r="E2651" t="inlineStr">
        <is>
          <t>North America</t>
        </is>
      </c>
      <c r="F2651" t="inlineStr">
        <is>
          <t>USA</t>
        </is>
      </c>
      <c r="G2651" t="inlineStr">
        <is>
          <t>Arab Medium</t>
        </is>
      </c>
      <c r="H2651" t="inlineStr">
        <is>
          <t>Term contract</t>
        </is>
      </c>
      <c r="I2651" t="inlineStr">
        <is>
          <t>Refiner</t>
        </is>
      </c>
      <c r="J2651" t="inlineStr">
        <is>
          <t>Ravindra Patil</t>
        </is>
      </c>
      <c r="K2651" s="70" t="n">
        <v>1172487</v>
      </c>
      <c r="L2651" s="71" t="n">
        <v>75.78</v>
      </c>
      <c r="M2651" s="71" t="n">
        <v>88851064.86</v>
      </c>
      <c r="N2651" s="71" t="n">
        <v>0</v>
      </c>
      <c r="O2651" s="71" t="n">
        <v>88851064.86</v>
      </c>
      <c r="P2651" s="71" t="n">
        <v>21007632.73</v>
      </c>
      <c r="Q2651" s="71" t="n">
        <v>67843432.13</v>
      </c>
      <c r="R2651" t="inlineStr">
        <is>
          <t>Crude</t>
        </is>
      </c>
      <c r="S2651" t="inlineStr">
        <is>
          <t>Yes</t>
        </is>
      </c>
      <c r="T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SA102643</t>
        </is>
      </c>
      <c r="B2652" s="68" t="n">
        <v>46042</v>
      </c>
      <c r="C2652" s="69" t="n">
        <v>2026</v>
      </c>
      <c r="D2652" t="inlineStr">
        <is>
          <t>Jan</t>
        </is>
      </c>
      <c r="E2652" t="inlineStr">
        <is>
          <t>North America</t>
        </is>
      </c>
      <c r="F2652" t="inlineStr">
        <is>
          <t>USA</t>
        </is>
      </c>
      <c r="G2652" t="inlineStr">
        <is>
          <t>Diesel</t>
        </is>
      </c>
      <c r="H2652" t="inlineStr">
        <is>
          <t>Spot</t>
        </is>
      </c>
      <c r="I2652" t="inlineStr">
        <is>
          <t>National oil company</t>
        </is>
      </c>
      <c r="J2652" t="inlineStr">
        <is>
          <t>Hiroshi Tanaka</t>
        </is>
      </c>
      <c r="K2652" s="70" t="n">
        <v>462542</v>
      </c>
      <c r="L2652" s="71" t="n">
        <v>89.52</v>
      </c>
      <c r="M2652" s="71" t="n">
        <v>41406759.84</v>
      </c>
      <c r="N2652" s="71" t="n">
        <v>0</v>
      </c>
      <c r="O2652" s="71" t="n">
        <v>41406759.84</v>
      </c>
      <c r="P2652" s="71" t="n">
        <v>33929016.28</v>
      </c>
      <c r="Q2652" s="71" t="n">
        <v>7477743.56</v>
      </c>
      <c r="R2652" t="inlineStr">
        <is>
          <t>Refined</t>
        </is>
      </c>
      <c r="S2652" t="inlineStr">
        <is>
          <t>Yes</t>
        </is>
      </c>
      <c r="T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SA102644</t>
        </is>
      </c>
      <c r="B2653" s="68" t="n">
        <v>46042</v>
      </c>
      <c r="C2653" s="69" t="n">
        <v>2026</v>
      </c>
      <c r="D2653" t="inlineStr">
        <is>
          <t>Jan</t>
        </is>
      </c>
      <c r="E2653" t="inlineStr">
        <is>
          <t>Asia</t>
        </is>
      </c>
      <c r="F2653" t="inlineStr">
        <is>
          <t>China</t>
        </is>
      </c>
      <c r="G2653" t="inlineStr">
        <is>
          <t>Arab Heavy</t>
        </is>
      </c>
      <c r="H2653" t="inlineStr">
        <is>
          <t>Term contract</t>
        </is>
      </c>
      <c r="I2653" t="inlineStr">
        <is>
          <t>National oil company</t>
        </is>
      </c>
      <c r="J2653" t="inlineStr">
        <is>
          <t>Sara Rossi</t>
        </is>
      </c>
      <c r="K2653" s="70" t="n">
        <v>1157989</v>
      </c>
      <c r="L2653" s="71" t="n">
        <v>70.34</v>
      </c>
      <c r="M2653" s="71" t="n">
        <v>81452946.26000001</v>
      </c>
      <c r="N2653" s="71" t="n">
        <v>0</v>
      </c>
      <c r="O2653" s="71" t="n">
        <v>81452946.26000001</v>
      </c>
      <c r="P2653" s="71" t="n">
        <v>20884654.79</v>
      </c>
      <c r="Q2653" s="71" t="n">
        <v>60568291.47</v>
      </c>
      <c r="R2653" t="inlineStr">
        <is>
          <t>Crude</t>
        </is>
      </c>
      <c r="S2653" t="inlineStr">
        <is>
          <t>Yes</t>
        </is>
      </c>
      <c r="T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SA102645</t>
        </is>
      </c>
      <c r="B2654" s="68" t="n">
        <v>46043</v>
      </c>
      <c r="C2654" s="69" t="n">
        <v>2026</v>
      </c>
      <c r="D2654" t="inlineStr">
        <is>
          <t>Jan</t>
        </is>
      </c>
      <c r="E2654" t="inlineStr">
        <is>
          <t>Asia</t>
        </is>
      </c>
      <c r="F2654" t="inlineStr">
        <is>
          <t>South Korea</t>
        </is>
      </c>
      <c r="G2654" t="inlineStr">
        <is>
          <t>Arab Heavy</t>
        </is>
      </c>
      <c r="H2654" t="inlineStr">
        <is>
          <t>Spot</t>
        </is>
      </c>
      <c r="I2654" t="inlineStr">
        <is>
          <t>National oil company</t>
        </is>
      </c>
      <c r="J2654" t="inlineStr">
        <is>
          <t>Shraddha Kulkarni</t>
        </is>
      </c>
      <c r="K2654" s="70" t="n">
        <v>1678088</v>
      </c>
      <c r="L2654" s="71" t="n">
        <v>68.34</v>
      </c>
      <c r="M2654" s="71" t="n">
        <v>114680533.92</v>
      </c>
      <c r="N2654" s="71" t="n">
        <v>0</v>
      </c>
      <c r="O2654" s="71" t="n">
        <v>114680533.92</v>
      </c>
      <c r="P2654" s="71" t="n">
        <v>30497254.07</v>
      </c>
      <c r="Q2654" s="71" t="n">
        <v>84183279.84999999</v>
      </c>
      <c r="R2654" t="inlineStr">
        <is>
          <t>Crude</t>
        </is>
      </c>
      <c r="S2654" t="inlineStr">
        <is>
          <t>Yes</t>
        </is>
      </c>
      <c r="T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SA102646</t>
        </is>
      </c>
      <c r="B2655" s="68" t="n">
        <v>46043</v>
      </c>
      <c r="C2655" s="69" t="n">
        <v>2026</v>
      </c>
      <c r="D2655" t="inlineStr">
        <is>
          <t>Jan</t>
        </is>
      </c>
      <c r="E2655" t="inlineStr">
        <is>
          <t>Asia</t>
        </is>
      </c>
      <c r="F2655" t="inlineStr">
        <is>
          <t>South Korea</t>
        </is>
      </c>
      <c r="G2655" t="inlineStr">
        <is>
          <t>Gasoline</t>
        </is>
      </c>
      <c r="H2655" t="inlineStr">
        <is>
          <t>Term contract</t>
        </is>
      </c>
      <c r="I2655" t="inlineStr">
        <is>
          <t>Refiner</t>
        </is>
      </c>
      <c r="J2655" t="inlineStr">
        <is>
          <t>Sara Rossi</t>
        </is>
      </c>
      <c r="K2655" s="70" t="n">
        <v>100577</v>
      </c>
      <c r="L2655" s="71" t="n">
        <v>96.55</v>
      </c>
      <c r="M2655" s="71" t="n">
        <v>9710709.35</v>
      </c>
      <c r="N2655" s="71" t="n">
        <v>0</v>
      </c>
      <c r="O2655" s="71" t="n">
        <v>9710709.35</v>
      </c>
      <c r="P2655" s="71" t="n">
        <v>6861430.07</v>
      </c>
      <c r="Q2655" s="71" t="n">
        <v>2849279.28</v>
      </c>
      <c r="R2655" t="inlineStr">
        <is>
          <t>Refined</t>
        </is>
      </c>
      <c r="S2655" t="inlineStr">
        <is>
          <t>Yes</t>
        </is>
      </c>
      <c r="T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SA102647</t>
        </is>
      </c>
      <c r="B2656" s="68" t="n">
        <v>46043</v>
      </c>
      <c r="C2656" s="69" t="n">
        <v>2026</v>
      </c>
      <c r="D2656" t="inlineStr">
        <is>
          <t>Jan</t>
        </is>
      </c>
      <c r="E2656" t="inlineStr">
        <is>
          <t>Europe</t>
        </is>
      </c>
      <c r="F2656" t="inlineStr">
        <is>
          <t>Netherlands</t>
        </is>
      </c>
      <c r="G2656" t="inlineStr">
        <is>
          <t>Diesel</t>
        </is>
      </c>
      <c r="H2656" t="inlineStr">
        <is>
          <t>Term contract</t>
        </is>
      </c>
      <c r="I2656" t="inlineStr">
        <is>
          <t>Refiner</t>
        </is>
      </c>
      <c r="J2656" t="inlineStr">
        <is>
          <t>Olivia Brown</t>
        </is>
      </c>
      <c r="K2656" s="70" t="n">
        <v>538538</v>
      </c>
      <c r="L2656" s="71" t="n">
        <v>87.29000000000001</v>
      </c>
      <c r="M2656" s="71" t="n">
        <v>47008982.02</v>
      </c>
      <c r="N2656" s="71" t="n">
        <v>470089.82</v>
      </c>
      <c r="O2656" s="71" t="n">
        <v>46538892.2</v>
      </c>
      <c r="P2656" s="71" t="n">
        <v>38536837.32</v>
      </c>
      <c r="Q2656" s="71" t="n">
        <v>8002054.88</v>
      </c>
      <c r="R2656" t="inlineStr">
        <is>
          <t>Refined</t>
        </is>
      </c>
      <c r="S2656" t="inlineStr">
        <is>
          <t>Yes</t>
        </is>
      </c>
      <c r="T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SA102648</t>
        </is>
      </c>
      <c r="B2657" s="68" t="n">
        <v>46043</v>
      </c>
      <c r="C2657" s="69" t="n">
        <v>2026</v>
      </c>
      <c r="D2657" t="inlineStr">
        <is>
          <t>Jan</t>
        </is>
      </c>
      <c r="E2657" t="inlineStr">
        <is>
          <t>Asia</t>
        </is>
      </c>
      <c r="F2657" t="inlineStr">
        <is>
          <t>China</t>
        </is>
      </c>
      <c r="G2657" t="inlineStr">
        <is>
          <t>Diesel</t>
        </is>
      </c>
      <c r="H2657" t="inlineStr">
        <is>
          <t>Term contract</t>
        </is>
      </c>
      <c r="I2657" t="inlineStr">
        <is>
          <t>Refiner</t>
        </is>
      </c>
      <c r="J2657" t="inlineStr">
        <is>
          <t>Emma Clarke</t>
        </is>
      </c>
      <c r="K2657" s="70" t="n">
        <v>85378</v>
      </c>
      <c r="L2657" s="71" t="n">
        <v>99.41</v>
      </c>
      <c r="M2657" s="71" t="n">
        <v>8487426.98</v>
      </c>
      <c r="N2657" s="71" t="n">
        <v>169748.54</v>
      </c>
      <c r="O2657" s="71" t="n">
        <v>8317678.44</v>
      </c>
      <c r="P2657" s="71" t="n">
        <v>5800788.38</v>
      </c>
      <c r="Q2657" s="71" t="n">
        <v>2516890.06</v>
      </c>
      <c r="R2657" t="inlineStr">
        <is>
          <t>Refined</t>
        </is>
      </c>
      <c r="S2657" t="inlineStr">
        <is>
          <t>Yes</t>
        </is>
      </c>
      <c r="T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SA102649</t>
        </is>
      </c>
      <c r="B2658" s="68" t="n">
        <v>46043</v>
      </c>
      <c r="C2658" s="69" t="n">
        <v>2026</v>
      </c>
      <c r="D2658" t="inlineStr">
        <is>
          <t>Jan</t>
        </is>
      </c>
      <c r="E2658" t="inlineStr">
        <is>
          <t>North America</t>
        </is>
      </c>
      <c r="F2658" t="inlineStr">
        <is>
          <t>USA</t>
        </is>
      </c>
      <c r="G2658" t="inlineStr">
        <is>
          <t>Arab Light</t>
        </is>
      </c>
      <c r="H2658" t="inlineStr">
        <is>
          <t>Term contract</t>
        </is>
      </c>
      <c r="I2658" t="inlineStr">
        <is>
          <t>National oil company</t>
        </is>
      </c>
      <c r="J2658" t="inlineStr">
        <is>
          <t>Noah Smith</t>
        </is>
      </c>
      <c r="K2658" s="70" t="n">
        <v>1604694</v>
      </c>
      <c r="L2658" s="71" t="n">
        <v>76.95</v>
      </c>
      <c r="M2658" s="71" t="n">
        <v>123481203.3</v>
      </c>
      <c r="N2658" s="71" t="n">
        <v>0</v>
      </c>
      <c r="O2658" s="71" t="n">
        <v>123481203.3</v>
      </c>
      <c r="P2658" s="71" t="n">
        <v>28337052.55</v>
      </c>
      <c r="Q2658" s="71" t="n">
        <v>95144150.75</v>
      </c>
      <c r="R2658" t="inlineStr">
        <is>
          <t>Crude</t>
        </is>
      </c>
      <c r="S2658" t="inlineStr">
        <is>
          <t>Yes</t>
        </is>
      </c>
      <c r="T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SA102650</t>
        </is>
      </c>
      <c r="B2659" s="68" t="n">
        <v>46043</v>
      </c>
      <c r="C2659" s="69" t="n">
        <v>2026</v>
      </c>
      <c r="D2659" t="inlineStr">
        <is>
          <t>Jan</t>
        </is>
      </c>
      <c r="E2659" t="inlineStr">
        <is>
          <t>Asia</t>
        </is>
      </c>
      <c r="F2659" t="inlineStr">
        <is>
          <t>China</t>
        </is>
      </c>
      <c r="G2659" t="inlineStr">
        <is>
          <t>Arab Light</t>
        </is>
      </c>
      <c r="H2659" t="inlineStr">
        <is>
          <t>Term contract</t>
        </is>
      </c>
      <c r="I2659" t="inlineStr">
        <is>
          <t>Trader</t>
        </is>
      </c>
      <c r="J2659" t="inlineStr">
        <is>
          <t>Yuki Sato</t>
        </is>
      </c>
      <c r="K2659" s="70" t="n">
        <v>878912</v>
      </c>
      <c r="L2659" s="71" t="n">
        <v>83.28</v>
      </c>
      <c r="M2659" s="71" t="n">
        <v>73195791.36</v>
      </c>
      <c r="N2659" s="71" t="n">
        <v>0</v>
      </c>
      <c r="O2659" s="71" t="n">
        <v>73195791.36</v>
      </c>
      <c r="P2659" s="71" t="n">
        <v>15596189.36</v>
      </c>
      <c r="Q2659" s="71" t="n">
        <v>57599602</v>
      </c>
      <c r="R2659" t="inlineStr">
        <is>
          <t>Crude</t>
        </is>
      </c>
      <c r="S2659" t="inlineStr">
        <is>
          <t>Yes</t>
        </is>
      </c>
      <c r="T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SA102651</t>
        </is>
      </c>
      <c r="B2660" s="68" t="n">
        <v>46043</v>
      </c>
      <c r="C2660" s="69" t="n">
        <v>2026</v>
      </c>
      <c r="D2660" t="inlineStr">
        <is>
          <t>Jan</t>
        </is>
      </c>
      <c r="E2660" t="inlineStr">
        <is>
          <t>Asia</t>
        </is>
      </c>
      <c r="F2660" t="inlineStr">
        <is>
          <t>India</t>
        </is>
      </c>
      <c r="G2660" t="inlineStr">
        <is>
          <t>Arab Light</t>
        </is>
      </c>
      <c r="H2660" t="inlineStr">
        <is>
          <t>Term contract</t>
        </is>
      </c>
      <c r="I2660" t="inlineStr">
        <is>
          <t>National oil company</t>
        </is>
      </c>
      <c r="J2660" t="inlineStr">
        <is>
          <t>Ravindra Patil</t>
        </is>
      </c>
      <c r="K2660" s="70" t="n">
        <v>965897</v>
      </c>
      <c r="L2660" s="71" t="n">
        <v>80.45</v>
      </c>
      <c r="M2660" s="71" t="n">
        <v>77706413.65000001</v>
      </c>
      <c r="N2660" s="71" t="n">
        <v>1554128.27</v>
      </c>
      <c r="O2660" s="71" t="n">
        <v>76152285.38</v>
      </c>
      <c r="P2660" s="71" t="n">
        <v>17088979.17</v>
      </c>
      <c r="Q2660" s="71" t="n">
        <v>59063306.21</v>
      </c>
      <c r="R2660" t="inlineStr">
        <is>
          <t>Crude</t>
        </is>
      </c>
      <c r="S2660" t="inlineStr">
        <is>
          <t>Yes</t>
        </is>
      </c>
      <c r="T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SA102652</t>
        </is>
      </c>
      <c r="B2661" s="68" t="n">
        <v>46043</v>
      </c>
      <c r="C2661" s="69" t="n">
        <v>2026</v>
      </c>
      <c r="D2661" t="inlineStr">
        <is>
          <t>Jan</t>
        </is>
      </c>
      <c r="E2661" t="inlineStr">
        <is>
          <t>Asia</t>
        </is>
      </c>
      <c r="F2661" t="inlineStr">
        <is>
          <t>India</t>
        </is>
      </c>
      <c r="G2661" t="inlineStr">
        <is>
          <t>Arab Light</t>
        </is>
      </c>
      <c r="H2661" t="inlineStr">
        <is>
          <t>Term contract</t>
        </is>
      </c>
      <c r="I2661" t="inlineStr">
        <is>
          <t>National oil company</t>
        </is>
      </c>
      <c r="J2661" t="inlineStr">
        <is>
          <t>Priya Nair</t>
        </is>
      </c>
      <c r="K2661" s="70" t="n">
        <v>885255</v>
      </c>
      <c r="L2661" s="71" t="n">
        <v>81.3</v>
      </c>
      <c r="M2661" s="71" t="n">
        <v>71971231.5</v>
      </c>
      <c r="N2661" s="71" t="n">
        <v>0</v>
      </c>
      <c r="O2661" s="71" t="n">
        <v>71971231.5</v>
      </c>
      <c r="P2661" s="71" t="n">
        <v>15896056.58</v>
      </c>
      <c r="Q2661" s="71" t="n">
        <v>56075174.92</v>
      </c>
      <c r="R2661" t="inlineStr">
        <is>
          <t>Crude</t>
        </is>
      </c>
      <c r="S2661" t="inlineStr">
        <is>
          <t>Yes</t>
        </is>
      </c>
      <c r="T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SA102653</t>
        </is>
      </c>
      <c r="B2662" s="68" t="n">
        <v>46043</v>
      </c>
      <c r="C2662" s="69" t="n">
        <v>2026</v>
      </c>
      <c r="D2662" t="inlineStr">
        <is>
          <t>Jan</t>
        </is>
      </c>
      <c r="E2662" t="inlineStr">
        <is>
          <t>Middle East</t>
        </is>
      </c>
      <c r="F2662" t="inlineStr">
        <is>
          <t>Bahrain</t>
        </is>
      </c>
      <c r="G2662" t="inlineStr">
        <is>
          <t>Gasoline</t>
        </is>
      </c>
      <c r="H2662" t="inlineStr">
        <is>
          <t>Term contract</t>
        </is>
      </c>
      <c r="I2662" t="inlineStr">
        <is>
          <t>Refiner</t>
        </is>
      </c>
      <c r="J2662" t="inlineStr">
        <is>
          <t>Zoya Ahmed</t>
        </is>
      </c>
      <c r="K2662" s="70" t="n">
        <v>422240</v>
      </c>
      <c r="L2662" s="71" t="n">
        <v>93.59</v>
      </c>
      <c r="M2662" s="71" t="n">
        <v>39517441.6</v>
      </c>
      <c r="N2662" s="71" t="n">
        <v>395174.42</v>
      </c>
      <c r="O2662" s="71" t="n">
        <v>39122267.18</v>
      </c>
      <c r="P2662" s="71" t="n">
        <v>28993545.07</v>
      </c>
      <c r="Q2662" s="71" t="n">
        <v>10128722.11</v>
      </c>
      <c r="R2662" t="inlineStr">
        <is>
          <t>Refined</t>
        </is>
      </c>
      <c r="S2662" t="inlineStr">
        <is>
          <t>Yes</t>
        </is>
      </c>
      <c r="T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SA102654</t>
        </is>
      </c>
      <c r="B2663" s="68" t="n">
        <v>46043</v>
      </c>
      <c r="C2663" s="69" t="n">
        <v>2026</v>
      </c>
      <c r="D2663" t="inlineStr">
        <is>
          <t>Jan</t>
        </is>
      </c>
      <c r="E2663" t="inlineStr">
        <is>
          <t>Asia</t>
        </is>
      </c>
      <c r="F2663" t="inlineStr">
        <is>
          <t>Japan</t>
        </is>
      </c>
      <c r="G2663" t="inlineStr">
        <is>
          <t>Arab Extra Light</t>
        </is>
      </c>
      <c r="H2663" t="inlineStr">
        <is>
          <t>Term contract</t>
        </is>
      </c>
      <c r="I2663" t="inlineStr">
        <is>
          <t>Refiner</t>
        </is>
      </c>
      <c r="J2663" t="inlineStr">
        <is>
          <t>Olivia Brown</t>
        </is>
      </c>
      <c r="K2663" s="70" t="n">
        <v>1029324</v>
      </c>
      <c r="L2663" s="71" t="n">
        <v>75.38</v>
      </c>
      <c r="M2663" s="71" t="n">
        <v>77590443.12</v>
      </c>
      <c r="N2663" s="71" t="n">
        <v>0</v>
      </c>
      <c r="O2663" s="71" t="n">
        <v>77590443.12</v>
      </c>
      <c r="P2663" s="71" t="n">
        <v>18485153.04</v>
      </c>
      <c r="Q2663" s="71" t="n">
        <v>59105290.08</v>
      </c>
      <c r="R2663" t="inlineStr">
        <is>
          <t>Crude</t>
        </is>
      </c>
      <c r="S2663" t="inlineStr">
        <is>
          <t>Yes</t>
        </is>
      </c>
      <c r="T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SA102655</t>
        </is>
      </c>
      <c r="B2664" s="68" t="n">
        <v>46043</v>
      </c>
      <c r="C2664" s="69" t="n">
        <v>2026</v>
      </c>
      <c r="D2664" t="inlineStr">
        <is>
          <t>Jan</t>
        </is>
      </c>
      <c r="E2664" t="inlineStr">
        <is>
          <t>Asia</t>
        </is>
      </c>
      <c r="F2664" t="inlineStr">
        <is>
          <t>India</t>
        </is>
      </c>
      <c r="G2664" t="inlineStr">
        <is>
          <t>Arab Light</t>
        </is>
      </c>
      <c r="H2664" t="inlineStr">
        <is>
          <t>Term contract</t>
        </is>
      </c>
      <c r="I2664" t="inlineStr">
        <is>
          <t>National oil company</t>
        </is>
      </c>
      <c r="J2664" t="inlineStr">
        <is>
          <t>Ana Costa</t>
        </is>
      </c>
      <c r="K2664" s="70" t="n">
        <v>1698022</v>
      </c>
      <c r="L2664" s="71" t="n">
        <v>80.59</v>
      </c>
      <c r="M2664" s="71" t="n">
        <v>136843592.98</v>
      </c>
      <c r="N2664" s="71" t="n">
        <v>0</v>
      </c>
      <c r="O2664" s="71" t="n">
        <v>136843592.98</v>
      </c>
      <c r="P2664" s="71" t="n">
        <v>30619379.04</v>
      </c>
      <c r="Q2664" s="71" t="n">
        <v>106224213.94</v>
      </c>
      <c r="R2664" t="inlineStr">
        <is>
          <t>Crude</t>
        </is>
      </c>
      <c r="S2664" t="inlineStr">
        <is>
          <t>Yes</t>
        </is>
      </c>
      <c r="T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SA102656</t>
        </is>
      </c>
      <c r="B2665" s="68" t="n">
        <v>46043</v>
      </c>
      <c r="C2665" s="69" t="n">
        <v>2026</v>
      </c>
      <c r="D2665" t="inlineStr">
        <is>
          <t>Jan</t>
        </is>
      </c>
      <c r="E2665" t="inlineStr">
        <is>
          <t>Asia</t>
        </is>
      </c>
      <c r="F2665" t="inlineStr">
        <is>
          <t>Japan</t>
        </is>
      </c>
      <c r="G2665" t="inlineStr">
        <is>
          <t>Arab Extra Light</t>
        </is>
      </c>
      <c r="H2665" t="inlineStr">
        <is>
          <t>Spot</t>
        </is>
      </c>
      <c r="I2665" t="inlineStr">
        <is>
          <t>National oil company</t>
        </is>
      </c>
      <c r="J2665" t="inlineStr">
        <is>
          <t>Sara Rossi</t>
        </is>
      </c>
      <c r="K2665" s="70" t="n">
        <v>330725</v>
      </c>
      <c r="L2665" s="71" t="n">
        <v>84.83</v>
      </c>
      <c r="M2665" s="71" t="n">
        <v>28055401.75</v>
      </c>
      <c r="N2665" s="71" t="n">
        <v>280554.02</v>
      </c>
      <c r="O2665" s="71" t="n">
        <v>27774847.73</v>
      </c>
      <c r="P2665" s="71" t="n">
        <v>5980339.71</v>
      </c>
      <c r="Q2665" s="71" t="n">
        <v>21794508.02</v>
      </c>
      <c r="R2665" t="inlineStr">
        <is>
          <t>Crude</t>
        </is>
      </c>
      <c r="S2665" t="inlineStr">
        <is>
          <t>Yes</t>
        </is>
      </c>
      <c r="T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SA102657</t>
        </is>
      </c>
      <c r="B2666" s="68" t="n">
        <v>46044</v>
      </c>
      <c r="C2666" s="69" t="n">
        <v>2026</v>
      </c>
      <c r="D2666" t="inlineStr">
        <is>
          <t>Jan</t>
        </is>
      </c>
      <c r="E2666" t="inlineStr">
        <is>
          <t>Middle East</t>
        </is>
      </c>
      <c r="F2666" t="inlineStr">
        <is>
          <t>Saudi Arabia</t>
        </is>
      </c>
      <c r="G2666" t="inlineStr">
        <is>
          <t>Arab Light</t>
        </is>
      </c>
      <c r="H2666" t="inlineStr">
        <is>
          <t>Domestic</t>
        </is>
      </c>
      <c r="I2666" t="inlineStr">
        <is>
          <t>Refiner</t>
        </is>
      </c>
      <c r="J2666" t="inlineStr">
        <is>
          <t>Omar Haddad</t>
        </is>
      </c>
      <c r="K2666" s="70" t="n">
        <v>1184266</v>
      </c>
      <c r="L2666" s="71" t="n">
        <v>82.53</v>
      </c>
      <c r="M2666" s="71" t="n">
        <v>97737472.98</v>
      </c>
      <c r="N2666" s="71" t="n">
        <v>0</v>
      </c>
      <c r="O2666" s="71" t="n">
        <v>97737472.98</v>
      </c>
      <c r="P2666" s="71" t="n">
        <v>21666295.82</v>
      </c>
      <c r="Q2666" s="71" t="n">
        <v>76071177.16</v>
      </c>
      <c r="R2666" t="inlineStr">
        <is>
          <t>Crude</t>
        </is>
      </c>
      <c r="S2666" t="inlineStr">
        <is>
          <t>No</t>
        </is>
      </c>
      <c r="T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SA102658</t>
        </is>
      </c>
      <c r="B2667" s="68" t="n">
        <v>46044</v>
      </c>
      <c r="C2667" s="69" t="n">
        <v>2026</v>
      </c>
      <c r="D2667" t="inlineStr">
        <is>
          <t>Jan</t>
        </is>
      </c>
      <c r="E2667" t="inlineStr">
        <is>
          <t>Middle East</t>
        </is>
      </c>
      <c r="F2667" t="inlineStr">
        <is>
          <t>Saudi Arabia</t>
        </is>
      </c>
      <c r="G2667" t="inlineStr">
        <is>
          <t>Arab Medium</t>
        </is>
      </c>
      <c r="H2667" t="inlineStr">
        <is>
          <t>Domestic</t>
        </is>
      </c>
      <c r="I2667" t="inlineStr">
        <is>
          <t>Refiner</t>
        </is>
      </c>
      <c r="J2667" t="inlineStr">
        <is>
          <t>Noah Smith</t>
        </is>
      </c>
      <c r="K2667" s="70" t="n">
        <v>1582948</v>
      </c>
      <c r="L2667" s="71" t="n">
        <v>78.15000000000001</v>
      </c>
      <c r="M2667" s="71" t="n">
        <v>123707386.2</v>
      </c>
      <c r="N2667" s="71" t="n">
        <v>1237073.86</v>
      </c>
      <c r="O2667" s="71" t="n">
        <v>122470312.34</v>
      </c>
      <c r="P2667" s="71" t="n">
        <v>27757166.16</v>
      </c>
      <c r="Q2667" s="71" t="n">
        <v>94713146.18000001</v>
      </c>
      <c r="R2667" t="inlineStr">
        <is>
          <t>Crude</t>
        </is>
      </c>
      <c r="S2667" t="inlineStr">
        <is>
          <t>No</t>
        </is>
      </c>
      <c r="T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SA102659</t>
        </is>
      </c>
      <c r="B2668" s="68" t="n">
        <v>46044</v>
      </c>
      <c r="C2668" s="69" t="n">
        <v>2026</v>
      </c>
      <c r="D2668" t="inlineStr">
        <is>
          <t>Jan</t>
        </is>
      </c>
      <c r="E2668" t="inlineStr">
        <is>
          <t>Middle East</t>
        </is>
      </c>
      <c r="F2668" t="inlineStr">
        <is>
          <t>UAE</t>
        </is>
      </c>
      <c r="G2668" t="inlineStr">
        <is>
          <t>Arab Medium</t>
        </is>
      </c>
      <c r="H2668" t="inlineStr">
        <is>
          <t>Term contract</t>
        </is>
      </c>
      <c r="I2668" t="inlineStr">
        <is>
          <t>National oil company</t>
        </is>
      </c>
      <c r="J2668" t="inlineStr">
        <is>
          <t>Yuki Sato</t>
        </is>
      </c>
      <c r="K2668" s="70" t="n">
        <v>1218698</v>
      </c>
      <c r="L2668" s="71" t="n">
        <v>70.45999999999999</v>
      </c>
      <c r="M2668" s="71" t="n">
        <v>85869461.08</v>
      </c>
      <c r="N2668" s="71" t="n">
        <v>858694.61</v>
      </c>
      <c r="O2668" s="71" t="n">
        <v>85010766.47</v>
      </c>
      <c r="P2668" s="71" t="n">
        <v>21163244.29</v>
      </c>
      <c r="Q2668" s="71" t="n">
        <v>63847522.18</v>
      </c>
      <c r="R2668" t="inlineStr">
        <is>
          <t>Crude</t>
        </is>
      </c>
      <c r="S2668" t="inlineStr">
        <is>
          <t>Yes</t>
        </is>
      </c>
      <c r="T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SA102660</t>
        </is>
      </c>
      <c r="B2669" s="68" t="n">
        <v>46044</v>
      </c>
      <c r="C2669" s="69" t="n">
        <v>2026</v>
      </c>
      <c r="D2669" t="inlineStr">
        <is>
          <t>Jan</t>
        </is>
      </c>
      <c r="E2669" t="inlineStr">
        <is>
          <t>Asia</t>
        </is>
      </c>
      <c r="F2669" t="inlineStr">
        <is>
          <t>India</t>
        </is>
      </c>
      <c r="G2669" t="inlineStr">
        <is>
          <t>Arab Medium</t>
        </is>
      </c>
      <c r="H2669" t="inlineStr">
        <is>
          <t>Spot</t>
        </is>
      </c>
      <c r="I2669" t="inlineStr">
        <is>
          <t>Trader</t>
        </is>
      </c>
      <c r="J2669" t="inlineStr">
        <is>
          <t>Noah Smith</t>
        </is>
      </c>
      <c r="K2669" s="70" t="n">
        <v>1569356</v>
      </c>
      <c r="L2669" s="71" t="n">
        <v>76.34999999999999</v>
      </c>
      <c r="M2669" s="71" t="n">
        <v>119820330.6</v>
      </c>
      <c r="N2669" s="71" t="n">
        <v>0</v>
      </c>
      <c r="O2669" s="71" t="n">
        <v>119820330.6</v>
      </c>
      <c r="P2669" s="71" t="n">
        <v>27089811.64</v>
      </c>
      <c r="Q2669" s="71" t="n">
        <v>92730518.95999999</v>
      </c>
      <c r="R2669" t="inlineStr">
        <is>
          <t>Crude</t>
        </is>
      </c>
      <c r="S2669" t="inlineStr">
        <is>
          <t>Yes</t>
        </is>
      </c>
      <c r="T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SA102661</t>
        </is>
      </c>
      <c r="B2670" s="68" t="n">
        <v>46044</v>
      </c>
      <c r="C2670" s="69" t="n">
        <v>2026</v>
      </c>
      <c r="D2670" t="inlineStr">
        <is>
          <t>Jan</t>
        </is>
      </c>
      <c r="E2670" t="inlineStr">
        <is>
          <t>Asia</t>
        </is>
      </c>
      <c r="F2670" t="inlineStr">
        <is>
          <t>South Korea</t>
        </is>
      </c>
      <c r="G2670" t="inlineStr">
        <is>
          <t>Arab Heavy</t>
        </is>
      </c>
      <c r="H2670" t="inlineStr">
        <is>
          <t>Term contract</t>
        </is>
      </c>
      <c r="I2670" t="inlineStr">
        <is>
          <t>Refiner</t>
        </is>
      </c>
      <c r="J2670" t="inlineStr">
        <is>
          <t>Emma Clarke</t>
        </is>
      </c>
      <c r="K2670" s="70" t="n">
        <v>1474216</v>
      </c>
      <c r="L2670" s="71" t="n">
        <v>70.7</v>
      </c>
      <c r="M2670" s="71" t="n">
        <v>104227071.2</v>
      </c>
      <c r="N2670" s="71" t="n">
        <v>1042270.71</v>
      </c>
      <c r="O2670" s="71" t="n">
        <v>103184800.49</v>
      </c>
      <c r="P2670" s="71" t="n">
        <v>26394966.84</v>
      </c>
      <c r="Q2670" s="71" t="n">
        <v>76789833.65000001</v>
      </c>
      <c r="R2670" t="inlineStr">
        <is>
          <t>Crude</t>
        </is>
      </c>
      <c r="S2670" t="inlineStr">
        <is>
          <t>Yes</t>
        </is>
      </c>
      <c r="T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SA102662</t>
        </is>
      </c>
      <c r="B2671" s="68" t="n">
        <v>46044</v>
      </c>
      <c r="C2671" s="69" t="n">
        <v>2026</v>
      </c>
      <c r="D2671" t="inlineStr">
        <is>
          <t>Jan</t>
        </is>
      </c>
      <c r="E2671" t="inlineStr">
        <is>
          <t>Middle East</t>
        </is>
      </c>
      <c r="F2671" t="inlineStr">
        <is>
          <t>UAE</t>
        </is>
      </c>
      <c r="G2671" t="inlineStr">
        <is>
          <t>Arab Light</t>
        </is>
      </c>
      <c r="H2671" t="inlineStr">
        <is>
          <t>Term contract</t>
        </is>
      </c>
      <c r="I2671" t="inlineStr">
        <is>
          <t>Refiner</t>
        </is>
      </c>
      <c r="J2671" t="inlineStr">
        <is>
          <t>Omar Haddad</t>
        </is>
      </c>
      <c r="K2671" s="70" t="n">
        <v>517380</v>
      </c>
      <c r="L2671" s="71" t="n">
        <v>73.84</v>
      </c>
      <c r="M2671" s="71" t="n">
        <v>38203339.2</v>
      </c>
      <c r="N2671" s="71" t="n">
        <v>382033.39</v>
      </c>
      <c r="O2671" s="71" t="n">
        <v>37821305.81</v>
      </c>
      <c r="P2671" s="71" t="n">
        <v>9478702.43</v>
      </c>
      <c r="Q2671" s="71" t="n">
        <v>28342603.38</v>
      </c>
      <c r="R2671" t="inlineStr">
        <is>
          <t>Crude</t>
        </is>
      </c>
      <c r="S2671" t="inlineStr">
        <is>
          <t>Yes</t>
        </is>
      </c>
      <c r="T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SA102663</t>
        </is>
      </c>
      <c r="B2672" s="68" t="n">
        <v>46044</v>
      </c>
      <c r="C2672" s="69" t="n">
        <v>2026</v>
      </c>
      <c r="D2672" t="inlineStr">
        <is>
          <t>Jan</t>
        </is>
      </c>
      <c r="E2672" t="inlineStr">
        <is>
          <t>Asia</t>
        </is>
      </c>
      <c r="F2672" t="inlineStr">
        <is>
          <t>South Korea</t>
        </is>
      </c>
      <c r="G2672" t="inlineStr">
        <is>
          <t>Arab Light</t>
        </is>
      </c>
      <c r="H2672" t="inlineStr">
        <is>
          <t>Spot</t>
        </is>
      </c>
      <c r="I2672" t="inlineStr">
        <is>
          <t>Refiner</t>
        </is>
      </c>
      <c r="J2672" t="inlineStr">
        <is>
          <t>Noah Smith</t>
        </is>
      </c>
      <c r="K2672" s="70" t="n">
        <v>369687</v>
      </c>
      <c r="L2672" s="71" t="n">
        <v>72.95999999999999</v>
      </c>
      <c r="M2672" s="71" t="n">
        <v>26972363.52</v>
      </c>
      <c r="N2672" s="71" t="n">
        <v>539447.27</v>
      </c>
      <c r="O2672" s="71" t="n">
        <v>26432916.25</v>
      </c>
      <c r="P2672" s="71" t="n">
        <v>6678794.27</v>
      </c>
      <c r="Q2672" s="71" t="n">
        <v>19754121.98</v>
      </c>
      <c r="R2672" t="inlineStr">
        <is>
          <t>Crude</t>
        </is>
      </c>
      <c r="S2672" t="inlineStr">
        <is>
          <t>Yes</t>
        </is>
      </c>
      <c r="T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SA102664</t>
        </is>
      </c>
      <c r="B2673" s="68" t="n">
        <v>46044</v>
      </c>
      <c r="C2673" s="69" t="n">
        <v>2026</v>
      </c>
      <c r="D2673" t="inlineStr">
        <is>
          <t>Jan</t>
        </is>
      </c>
      <c r="E2673" t="inlineStr">
        <is>
          <t>Asia</t>
        </is>
      </c>
      <c r="F2673" t="inlineStr">
        <is>
          <t>Japan</t>
        </is>
      </c>
      <c r="G2673" t="inlineStr">
        <is>
          <t>Arab Heavy</t>
        </is>
      </c>
      <c r="H2673" t="inlineStr">
        <is>
          <t>Term contract</t>
        </is>
      </c>
      <c r="I2673" t="inlineStr">
        <is>
          <t>Trader</t>
        </is>
      </c>
      <c r="J2673" t="inlineStr">
        <is>
          <t>Hiroshi Tanaka</t>
        </is>
      </c>
      <c r="K2673" s="70" t="n">
        <v>620675</v>
      </c>
      <c r="L2673" s="71" t="n">
        <v>78.37</v>
      </c>
      <c r="M2673" s="71" t="n">
        <v>48642299.75</v>
      </c>
      <c r="N2673" s="71" t="n">
        <v>486423</v>
      </c>
      <c r="O2673" s="71" t="n">
        <v>48155876.75</v>
      </c>
      <c r="P2673" s="71" t="n">
        <v>11345616.41</v>
      </c>
      <c r="Q2673" s="71" t="n">
        <v>36810260.34</v>
      </c>
      <c r="R2673" t="inlineStr">
        <is>
          <t>Crude</t>
        </is>
      </c>
      <c r="S2673" t="inlineStr">
        <is>
          <t>Yes</t>
        </is>
      </c>
      <c r="T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SA102665</t>
        </is>
      </c>
      <c r="B2674" s="68" t="n">
        <v>46044</v>
      </c>
      <c r="C2674" s="69" t="n">
        <v>2026</v>
      </c>
      <c r="D2674" t="inlineStr">
        <is>
          <t>Jan</t>
        </is>
      </c>
      <c r="E2674" t="inlineStr">
        <is>
          <t>North America</t>
        </is>
      </c>
      <c r="F2674" t="inlineStr">
        <is>
          <t>USA</t>
        </is>
      </c>
      <c r="G2674" t="inlineStr">
        <is>
          <t>Gasoline</t>
        </is>
      </c>
      <c r="H2674" t="inlineStr">
        <is>
          <t>Term contract</t>
        </is>
      </c>
      <c r="I2674" t="inlineStr">
        <is>
          <t>Refiner</t>
        </is>
      </c>
      <c r="J2674" t="inlineStr">
        <is>
          <t>Mei Lin</t>
        </is>
      </c>
      <c r="K2674" s="70" t="n">
        <v>154036</v>
      </c>
      <c r="L2674" s="71" t="n">
        <v>98.42</v>
      </c>
      <c r="M2674" s="71" t="n">
        <v>15160223.12</v>
      </c>
      <c r="N2674" s="71" t="n">
        <v>303204.46</v>
      </c>
      <c r="O2674" s="71" t="n">
        <v>14857018.66</v>
      </c>
      <c r="P2674" s="71" t="n">
        <v>10971457.58</v>
      </c>
      <c r="Q2674" s="71" t="n">
        <v>3885561.08</v>
      </c>
      <c r="R2674" t="inlineStr">
        <is>
          <t>Refined</t>
        </is>
      </c>
      <c r="S2674" t="inlineStr">
        <is>
          <t>Yes</t>
        </is>
      </c>
      <c r="T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SA102666</t>
        </is>
      </c>
      <c r="B2675" s="68" t="n">
        <v>46045</v>
      </c>
      <c r="C2675" s="69" t="n">
        <v>2026</v>
      </c>
      <c r="D2675" t="inlineStr">
        <is>
          <t>Jan</t>
        </is>
      </c>
      <c r="E2675" t="inlineStr">
        <is>
          <t>Asia</t>
        </is>
      </c>
      <c r="F2675" t="inlineStr">
        <is>
          <t>China</t>
        </is>
      </c>
      <c r="G2675" t="inlineStr">
        <is>
          <t>Arab Light</t>
        </is>
      </c>
      <c r="H2675" t="inlineStr">
        <is>
          <t>Term contract</t>
        </is>
      </c>
      <c r="I2675" t="inlineStr">
        <is>
          <t>Refiner</t>
        </is>
      </c>
      <c r="J2675" t="inlineStr">
        <is>
          <t>Shraddha Kulkarni</t>
        </is>
      </c>
      <c r="K2675" s="70" t="n">
        <v>474794</v>
      </c>
      <c r="L2675" s="71" t="n">
        <v>81.28</v>
      </c>
      <c r="M2675" s="71" t="n">
        <v>38591256.32</v>
      </c>
      <c r="N2675" s="71" t="n">
        <v>385912.56</v>
      </c>
      <c r="O2675" s="71" t="n">
        <v>38205343.76</v>
      </c>
      <c r="P2675" s="71" t="n">
        <v>8375799.67</v>
      </c>
      <c r="Q2675" s="71" t="n">
        <v>29829544.09</v>
      </c>
      <c r="R2675" t="inlineStr">
        <is>
          <t>Crude</t>
        </is>
      </c>
      <c r="S2675" t="inlineStr">
        <is>
          <t>Yes</t>
        </is>
      </c>
      <c r="T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SA102667</t>
        </is>
      </c>
      <c r="B2676" s="68" t="n">
        <v>46045</v>
      </c>
      <c r="C2676" s="69" t="n">
        <v>2026</v>
      </c>
      <c r="D2676" t="inlineStr">
        <is>
          <t>Jan</t>
        </is>
      </c>
      <c r="E2676" t="inlineStr">
        <is>
          <t>Europe</t>
        </is>
      </c>
      <c r="F2676" t="inlineStr">
        <is>
          <t>France</t>
        </is>
      </c>
      <c r="G2676" t="inlineStr">
        <is>
          <t>Arab Light</t>
        </is>
      </c>
      <c r="H2676" t="inlineStr">
        <is>
          <t>Term contract</t>
        </is>
      </c>
      <c r="I2676" t="inlineStr">
        <is>
          <t>National oil company</t>
        </is>
      </c>
      <c r="J2676" t="inlineStr">
        <is>
          <t>Emma Clarke</t>
        </is>
      </c>
      <c r="K2676" s="70" t="n">
        <v>693163</v>
      </c>
      <c r="L2676" s="71" t="n">
        <v>80.17</v>
      </c>
      <c r="M2676" s="71" t="n">
        <v>55570877.71</v>
      </c>
      <c r="N2676" s="71" t="n">
        <v>0</v>
      </c>
      <c r="O2676" s="71" t="n">
        <v>55570877.71</v>
      </c>
      <c r="P2676" s="71" t="n">
        <v>12275437.03</v>
      </c>
      <c r="Q2676" s="71" t="n">
        <v>43295440.68</v>
      </c>
      <c r="R2676" t="inlineStr">
        <is>
          <t>Crude</t>
        </is>
      </c>
      <c r="S2676" t="inlineStr">
        <is>
          <t>Yes</t>
        </is>
      </c>
      <c r="T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SA102668</t>
        </is>
      </c>
      <c r="B2677" s="68" t="n">
        <v>46045</v>
      </c>
      <c r="C2677" s="69" t="n">
        <v>2026</v>
      </c>
      <c r="D2677" t="inlineStr">
        <is>
          <t>Jan</t>
        </is>
      </c>
      <c r="E2677" t="inlineStr">
        <is>
          <t>Asia</t>
        </is>
      </c>
      <c r="F2677" t="inlineStr">
        <is>
          <t>Japan</t>
        </is>
      </c>
      <c r="G2677" t="inlineStr">
        <is>
          <t>Arab Heavy</t>
        </is>
      </c>
      <c r="H2677" t="inlineStr">
        <is>
          <t>Term contract</t>
        </is>
      </c>
      <c r="I2677" t="inlineStr">
        <is>
          <t>Refiner</t>
        </is>
      </c>
      <c r="J2677" t="inlineStr">
        <is>
          <t>Aisha Bello</t>
        </is>
      </c>
      <c r="K2677" s="70" t="n">
        <v>955930</v>
      </c>
      <c r="L2677" s="71" t="n">
        <v>76.38</v>
      </c>
      <c r="M2677" s="71" t="n">
        <v>73013933.40000001</v>
      </c>
      <c r="N2677" s="71" t="n">
        <v>0</v>
      </c>
      <c r="O2677" s="71" t="n">
        <v>73013933.40000001</v>
      </c>
      <c r="P2677" s="71" t="n">
        <v>17341288.54</v>
      </c>
      <c r="Q2677" s="71" t="n">
        <v>55672644.86</v>
      </c>
      <c r="R2677" t="inlineStr">
        <is>
          <t>Crude</t>
        </is>
      </c>
      <c r="S2677" t="inlineStr">
        <is>
          <t>Yes</t>
        </is>
      </c>
      <c r="T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SA102669</t>
        </is>
      </c>
      <c r="B2678" s="68" t="n">
        <v>46045</v>
      </c>
      <c r="C2678" s="69" t="n">
        <v>2026</v>
      </c>
      <c r="D2678" t="inlineStr">
        <is>
          <t>Jan</t>
        </is>
      </c>
      <c r="E2678" t="inlineStr">
        <is>
          <t>Asia</t>
        </is>
      </c>
      <c r="F2678" t="inlineStr">
        <is>
          <t>South Korea</t>
        </is>
      </c>
      <c r="G2678" t="inlineStr">
        <is>
          <t>Arab Heavy</t>
        </is>
      </c>
      <c r="H2678" t="inlineStr">
        <is>
          <t>Spot</t>
        </is>
      </c>
      <c r="I2678" t="inlineStr">
        <is>
          <t>National oil company</t>
        </is>
      </c>
      <c r="J2678" t="inlineStr">
        <is>
          <t>Hiroshi Tanaka</t>
        </is>
      </c>
      <c r="K2678" s="70" t="n">
        <v>541845</v>
      </c>
      <c r="L2678" s="71" t="n">
        <v>78.87</v>
      </c>
      <c r="M2678" s="71" t="n">
        <v>42735315.15</v>
      </c>
      <c r="N2678" s="71" t="n">
        <v>427353.15</v>
      </c>
      <c r="O2678" s="71" t="n">
        <v>42307962</v>
      </c>
      <c r="P2678" s="71" t="n">
        <v>9256612.27</v>
      </c>
      <c r="Q2678" s="71" t="n">
        <v>33051349.73</v>
      </c>
      <c r="R2678" t="inlineStr">
        <is>
          <t>Crude</t>
        </is>
      </c>
      <c r="S2678" t="inlineStr">
        <is>
          <t>Yes</t>
        </is>
      </c>
      <c r="T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SA102670</t>
        </is>
      </c>
      <c r="B2679" s="68" t="n">
        <v>46045</v>
      </c>
      <c r="C2679" s="69" t="n">
        <v>2026</v>
      </c>
      <c r="D2679" t="inlineStr">
        <is>
          <t>Jan</t>
        </is>
      </c>
      <c r="E2679" t="inlineStr">
        <is>
          <t>Europe</t>
        </is>
      </c>
      <c r="F2679" t="inlineStr">
        <is>
          <t>Netherlands</t>
        </is>
      </c>
      <c r="G2679" t="inlineStr">
        <is>
          <t>Arab Medium</t>
        </is>
      </c>
      <c r="H2679" t="inlineStr">
        <is>
          <t>Term contract</t>
        </is>
      </c>
      <c r="I2679" t="inlineStr">
        <is>
          <t>National oil company</t>
        </is>
      </c>
      <c r="J2679" t="inlineStr">
        <is>
          <t>Kofi Mensah</t>
        </is>
      </c>
      <c r="K2679" s="70" t="n">
        <v>1078253</v>
      </c>
      <c r="L2679" s="71" t="n">
        <v>71.59</v>
      </c>
      <c r="M2679" s="71" t="n">
        <v>77192132.27</v>
      </c>
      <c r="N2679" s="71" t="n">
        <v>0</v>
      </c>
      <c r="O2679" s="71" t="n">
        <v>77192132.27</v>
      </c>
      <c r="P2679" s="71" t="n">
        <v>18395480.7</v>
      </c>
      <c r="Q2679" s="71" t="n">
        <v>58796651.57</v>
      </c>
      <c r="R2679" t="inlineStr">
        <is>
          <t>Crude</t>
        </is>
      </c>
      <c r="S2679" t="inlineStr">
        <is>
          <t>Yes</t>
        </is>
      </c>
      <c r="T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SA102671</t>
        </is>
      </c>
      <c r="B2680" s="68" t="n">
        <v>46045</v>
      </c>
      <c r="C2680" s="69" t="n">
        <v>2026</v>
      </c>
      <c r="D2680" t="inlineStr">
        <is>
          <t>Jan</t>
        </is>
      </c>
      <c r="E2680" t="inlineStr">
        <is>
          <t>Asia</t>
        </is>
      </c>
      <c r="F2680" t="inlineStr">
        <is>
          <t>South Korea</t>
        </is>
      </c>
      <c r="G2680" t="inlineStr">
        <is>
          <t>Arab Extra Light</t>
        </is>
      </c>
      <c r="H2680" t="inlineStr">
        <is>
          <t>Term contract</t>
        </is>
      </c>
      <c r="I2680" t="inlineStr">
        <is>
          <t>Refiner</t>
        </is>
      </c>
      <c r="J2680" t="inlineStr">
        <is>
          <t>Hiroshi Tanaka</t>
        </is>
      </c>
      <c r="K2680" s="70" t="n">
        <v>831795</v>
      </c>
      <c r="L2680" s="71" t="n">
        <v>76.83</v>
      </c>
      <c r="M2680" s="71" t="n">
        <v>63906809.85</v>
      </c>
      <c r="N2680" s="71" t="n">
        <v>639068.1</v>
      </c>
      <c r="O2680" s="71" t="n">
        <v>63267741.75</v>
      </c>
      <c r="P2680" s="71" t="n">
        <v>14984726.84</v>
      </c>
      <c r="Q2680" s="71" t="n">
        <v>48283014.91</v>
      </c>
      <c r="R2680" t="inlineStr">
        <is>
          <t>Crude</t>
        </is>
      </c>
      <c r="S2680" t="inlineStr">
        <is>
          <t>Yes</t>
        </is>
      </c>
      <c r="T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SA102672</t>
        </is>
      </c>
      <c r="B2681" s="68" t="n">
        <v>46045</v>
      </c>
      <c r="C2681" s="69" t="n">
        <v>2026</v>
      </c>
      <c r="D2681" t="inlineStr">
        <is>
          <t>Jan</t>
        </is>
      </c>
      <c r="E2681" t="inlineStr">
        <is>
          <t>Asia</t>
        </is>
      </c>
      <c r="F2681" t="inlineStr">
        <is>
          <t>India</t>
        </is>
      </c>
      <c r="G2681" t="inlineStr">
        <is>
          <t>Diesel</t>
        </is>
      </c>
      <c r="H2681" t="inlineStr">
        <is>
          <t>Term contract</t>
        </is>
      </c>
      <c r="I2681" t="inlineStr">
        <is>
          <t>Refiner</t>
        </is>
      </c>
      <c r="J2681" t="inlineStr">
        <is>
          <t>Priya Nair</t>
        </is>
      </c>
      <c r="K2681" s="70" t="n">
        <v>376226</v>
      </c>
      <c r="L2681" s="71" t="n">
        <v>92.98999999999999</v>
      </c>
      <c r="M2681" s="71" t="n">
        <v>34985255.74</v>
      </c>
      <c r="N2681" s="71" t="n">
        <v>0</v>
      </c>
      <c r="O2681" s="71" t="n">
        <v>34985255.74</v>
      </c>
      <c r="P2681" s="71" t="n">
        <v>26715730.76</v>
      </c>
      <c r="Q2681" s="71" t="n">
        <v>8269524.98</v>
      </c>
      <c r="R2681" t="inlineStr">
        <is>
          <t>Refined</t>
        </is>
      </c>
      <c r="S2681" t="inlineStr">
        <is>
          <t>Yes</t>
        </is>
      </c>
      <c r="T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SA102673</t>
        </is>
      </c>
      <c r="B2682" s="68" t="n">
        <v>46045</v>
      </c>
      <c r="C2682" s="69" t="n">
        <v>2026</v>
      </c>
      <c r="D2682" t="inlineStr">
        <is>
          <t>Jan</t>
        </is>
      </c>
      <c r="E2682" t="inlineStr">
        <is>
          <t>Middle East</t>
        </is>
      </c>
      <c r="F2682" t="inlineStr">
        <is>
          <t>Saudi Arabia</t>
        </is>
      </c>
      <c r="G2682" t="inlineStr">
        <is>
          <t>Arab Light</t>
        </is>
      </c>
      <c r="H2682" t="inlineStr">
        <is>
          <t>Domestic</t>
        </is>
      </c>
      <c r="I2682" t="inlineStr">
        <is>
          <t>National oil company</t>
        </is>
      </c>
      <c r="J2682" t="inlineStr">
        <is>
          <t>Ravindra Patil</t>
        </is>
      </c>
      <c r="K2682" s="70" t="n">
        <v>461202</v>
      </c>
      <c r="L2682" s="71" t="n">
        <v>78.76000000000001</v>
      </c>
      <c r="M2682" s="71" t="n">
        <v>36324269.52</v>
      </c>
      <c r="N2682" s="71" t="n">
        <v>0</v>
      </c>
      <c r="O2682" s="71" t="n">
        <v>36324269.52</v>
      </c>
      <c r="P2682" s="71" t="n">
        <v>8458109.689999999</v>
      </c>
      <c r="Q2682" s="71" t="n">
        <v>27866159.83</v>
      </c>
      <c r="R2682" t="inlineStr">
        <is>
          <t>Crude</t>
        </is>
      </c>
      <c r="S2682" t="inlineStr">
        <is>
          <t>No</t>
        </is>
      </c>
      <c r="T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SA102674</t>
        </is>
      </c>
      <c r="B2683" s="68" t="n">
        <v>46045</v>
      </c>
      <c r="C2683" s="69" t="n">
        <v>2026</v>
      </c>
      <c r="D2683" t="inlineStr">
        <is>
          <t>Jan</t>
        </is>
      </c>
      <c r="E2683" t="inlineStr">
        <is>
          <t>Asia</t>
        </is>
      </c>
      <c r="F2683" t="inlineStr">
        <is>
          <t>Japan</t>
        </is>
      </c>
      <c r="G2683" t="inlineStr">
        <is>
          <t>Arab Medium</t>
        </is>
      </c>
      <c r="H2683" t="inlineStr">
        <is>
          <t>Term contract</t>
        </is>
      </c>
      <c r="I2683" t="inlineStr">
        <is>
          <t>Refiner</t>
        </is>
      </c>
      <c r="J2683" t="inlineStr">
        <is>
          <t>Wei Chen</t>
        </is>
      </c>
      <c r="K2683" s="70" t="n">
        <v>753871</v>
      </c>
      <c r="L2683" s="71" t="n">
        <v>73.31</v>
      </c>
      <c r="M2683" s="71" t="n">
        <v>55266283.01</v>
      </c>
      <c r="N2683" s="71" t="n">
        <v>1105325.66</v>
      </c>
      <c r="O2683" s="71" t="n">
        <v>54160957.35</v>
      </c>
      <c r="P2683" s="71" t="n">
        <v>13729186.91</v>
      </c>
      <c r="Q2683" s="71" t="n">
        <v>40431770.44</v>
      </c>
      <c r="R2683" t="inlineStr">
        <is>
          <t>Crude</t>
        </is>
      </c>
      <c r="S2683" t="inlineStr">
        <is>
          <t>Yes</t>
        </is>
      </c>
      <c r="T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SA102675</t>
        </is>
      </c>
      <c r="B2684" s="68" t="n">
        <v>46045</v>
      </c>
      <c r="C2684" s="69" t="n">
        <v>2026</v>
      </c>
      <c r="D2684" t="inlineStr">
        <is>
          <t>Jan</t>
        </is>
      </c>
      <c r="E2684" t="inlineStr">
        <is>
          <t>Asia</t>
        </is>
      </c>
      <c r="F2684" t="inlineStr">
        <is>
          <t>India</t>
        </is>
      </c>
      <c r="G2684" t="inlineStr">
        <is>
          <t>Jet fuel</t>
        </is>
      </c>
      <c r="H2684" t="inlineStr">
        <is>
          <t>Term contract</t>
        </is>
      </c>
      <c r="I2684" t="inlineStr">
        <is>
          <t>National oil company</t>
        </is>
      </c>
      <c r="J2684" t="inlineStr">
        <is>
          <t>Yuki Sato</t>
        </is>
      </c>
      <c r="K2684" s="70" t="n">
        <v>92825</v>
      </c>
      <c r="L2684" s="71" t="n">
        <v>99.81999999999999</v>
      </c>
      <c r="M2684" s="71" t="n">
        <v>9265791.5</v>
      </c>
      <c r="N2684" s="71" t="n">
        <v>185315.83</v>
      </c>
      <c r="O2684" s="71" t="n">
        <v>9080475.67</v>
      </c>
      <c r="P2684" s="71" t="n">
        <v>6813738.07</v>
      </c>
      <c r="Q2684" s="71" t="n">
        <v>2266737.6</v>
      </c>
      <c r="R2684" t="inlineStr">
        <is>
          <t>Refined</t>
        </is>
      </c>
      <c r="S2684" t="inlineStr">
        <is>
          <t>Yes</t>
        </is>
      </c>
      <c r="T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SA102676</t>
        </is>
      </c>
      <c r="B2685" s="68" t="n">
        <v>46045</v>
      </c>
      <c r="C2685" s="69" t="n">
        <v>2026</v>
      </c>
      <c r="D2685" t="inlineStr">
        <is>
          <t>Jan</t>
        </is>
      </c>
      <c r="E2685" t="inlineStr">
        <is>
          <t>Asia</t>
        </is>
      </c>
      <c r="F2685" t="inlineStr">
        <is>
          <t>South Korea</t>
        </is>
      </c>
      <c r="G2685" t="inlineStr">
        <is>
          <t>Arab Light</t>
        </is>
      </c>
      <c r="H2685" t="inlineStr">
        <is>
          <t>Term contract</t>
        </is>
      </c>
      <c r="I2685" t="inlineStr">
        <is>
          <t>National oil company</t>
        </is>
      </c>
      <c r="J2685" t="inlineStr">
        <is>
          <t>Carlos Silva</t>
        </is>
      </c>
      <c r="K2685" s="70" t="n">
        <v>1664496</v>
      </c>
      <c r="L2685" s="71" t="n">
        <v>72.67</v>
      </c>
      <c r="M2685" s="71" t="n">
        <v>120958924.32</v>
      </c>
      <c r="N2685" s="71" t="n">
        <v>1209589.24</v>
      </c>
      <c r="O2685" s="71" t="n">
        <v>119749335.08</v>
      </c>
      <c r="P2685" s="71" t="n">
        <v>30616598.83</v>
      </c>
      <c r="Q2685" s="71" t="n">
        <v>89132736.25</v>
      </c>
      <c r="R2685" t="inlineStr">
        <is>
          <t>Crude</t>
        </is>
      </c>
      <c r="S2685" t="inlineStr">
        <is>
          <t>Yes</t>
        </is>
      </c>
      <c r="T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SA102677</t>
        </is>
      </c>
      <c r="B2686" s="68" t="n">
        <v>46045</v>
      </c>
      <c r="C2686" s="69" t="n">
        <v>2026</v>
      </c>
      <c r="D2686" t="inlineStr">
        <is>
          <t>Jan</t>
        </is>
      </c>
      <c r="E2686" t="inlineStr">
        <is>
          <t>Asia</t>
        </is>
      </c>
      <c r="F2686" t="inlineStr">
        <is>
          <t>China</t>
        </is>
      </c>
      <c r="G2686" t="inlineStr">
        <is>
          <t>Arab Heavy</t>
        </is>
      </c>
      <c r="H2686" t="inlineStr">
        <is>
          <t>Term contract</t>
        </is>
      </c>
      <c r="I2686" t="inlineStr">
        <is>
          <t>National oil company</t>
        </is>
      </c>
      <c r="J2686" t="inlineStr">
        <is>
          <t>Sara Rossi</t>
        </is>
      </c>
      <c r="K2686" s="70" t="n">
        <v>422240</v>
      </c>
      <c r="L2686" s="71" t="n">
        <v>65.65000000000001</v>
      </c>
      <c r="M2686" s="71" t="n">
        <v>27720056</v>
      </c>
      <c r="N2686" s="71" t="n">
        <v>0</v>
      </c>
      <c r="O2686" s="71" t="n">
        <v>27720056</v>
      </c>
      <c r="P2686" s="71" t="n">
        <v>7600702.86</v>
      </c>
      <c r="Q2686" s="71" t="n">
        <v>20119353.14</v>
      </c>
      <c r="R2686" t="inlineStr">
        <is>
          <t>Crude</t>
        </is>
      </c>
      <c r="S2686" t="inlineStr">
        <is>
          <t>Yes</t>
        </is>
      </c>
      <c r="T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SA102678</t>
        </is>
      </c>
      <c r="B2687" s="68" t="n">
        <v>46046</v>
      </c>
      <c r="C2687" s="69" t="n">
        <v>2026</v>
      </c>
      <c r="D2687" t="inlineStr">
        <is>
          <t>Jan</t>
        </is>
      </c>
      <c r="E2687" t="inlineStr">
        <is>
          <t>North America</t>
        </is>
      </c>
      <c r="F2687" t="inlineStr">
        <is>
          <t>USA</t>
        </is>
      </c>
      <c r="G2687" t="inlineStr">
        <is>
          <t>Arab Light</t>
        </is>
      </c>
      <c r="H2687" t="inlineStr">
        <is>
          <t>Term contract</t>
        </is>
      </c>
      <c r="I2687" t="inlineStr">
        <is>
          <t>Refiner</t>
        </is>
      </c>
      <c r="J2687" t="inlineStr">
        <is>
          <t>Ana Costa</t>
        </is>
      </c>
      <c r="K2687" s="70" t="n">
        <v>1741514</v>
      </c>
      <c r="L2687" s="71" t="n">
        <v>84.67</v>
      </c>
      <c r="M2687" s="71" t="n">
        <v>147453990.38</v>
      </c>
      <c r="N2687" s="71" t="n">
        <v>0</v>
      </c>
      <c r="O2687" s="71" t="n">
        <v>147453990.38</v>
      </c>
      <c r="P2687" s="71" t="n">
        <v>30447889.56</v>
      </c>
      <c r="Q2687" s="71" t="n">
        <v>117006100.82</v>
      </c>
      <c r="R2687" t="inlineStr">
        <is>
          <t>Crude</t>
        </is>
      </c>
      <c r="S2687" t="inlineStr">
        <is>
          <t>Yes</t>
        </is>
      </c>
      <c r="T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SA102679</t>
        </is>
      </c>
      <c r="B2688" s="68" t="n">
        <v>46046</v>
      </c>
      <c r="C2688" s="69" t="n">
        <v>2026</v>
      </c>
      <c r="D2688" t="inlineStr">
        <is>
          <t>Jan</t>
        </is>
      </c>
      <c r="E2688" t="inlineStr">
        <is>
          <t>Middle East</t>
        </is>
      </c>
      <c r="F2688" t="inlineStr">
        <is>
          <t>UAE</t>
        </is>
      </c>
      <c r="G2688" t="inlineStr">
        <is>
          <t>Arab Medium</t>
        </is>
      </c>
      <c r="H2688" t="inlineStr">
        <is>
          <t>Term contract</t>
        </is>
      </c>
      <c r="I2688" t="inlineStr">
        <is>
          <t>Refiner</t>
        </is>
      </c>
      <c r="J2688" t="inlineStr">
        <is>
          <t>Ravindra Patil</t>
        </is>
      </c>
      <c r="K2688" s="70" t="n">
        <v>1034760</v>
      </c>
      <c r="L2688" s="71" t="n">
        <v>80.62</v>
      </c>
      <c r="M2688" s="71" t="n">
        <v>83422351.2</v>
      </c>
      <c r="N2688" s="71" t="n">
        <v>834223.51</v>
      </c>
      <c r="O2688" s="71" t="n">
        <v>82588127.69</v>
      </c>
      <c r="P2688" s="71" t="n">
        <v>18296519.15</v>
      </c>
      <c r="Q2688" s="71" t="n">
        <v>64291608.54</v>
      </c>
      <c r="R2688" t="inlineStr">
        <is>
          <t>Crude</t>
        </is>
      </c>
      <c r="S2688" t="inlineStr">
        <is>
          <t>Yes</t>
        </is>
      </c>
      <c r="T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SA102680</t>
        </is>
      </c>
      <c r="B2689" s="68" t="n">
        <v>46046</v>
      </c>
      <c r="C2689" s="69" t="n">
        <v>2026</v>
      </c>
      <c r="D2689" t="inlineStr">
        <is>
          <t>Jan</t>
        </is>
      </c>
      <c r="E2689" t="inlineStr">
        <is>
          <t>North America</t>
        </is>
      </c>
      <c r="F2689" t="inlineStr">
        <is>
          <t>USA</t>
        </is>
      </c>
      <c r="G2689" t="inlineStr">
        <is>
          <t>Arab Medium</t>
        </is>
      </c>
      <c r="H2689" t="inlineStr">
        <is>
          <t>Term contract</t>
        </is>
      </c>
      <c r="I2689" t="inlineStr">
        <is>
          <t>National oil company</t>
        </is>
      </c>
      <c r="J2689" t="inlineStr">
        <is>
          <t>Yuki Sato</t>
        </is>
      </c>
      <c r="K2689" s="70" t="n">
        <v>1199670</v>
      </c>
      <c r="L2689" s="71" t="n">
        <v>78.48999999999999</v>
      </c>
      <c r="M2689" s="71" t="n">
        <v>94162098.3</v>
      </c>
      <c r="N2689" s="71" t="n">
        <v>0</v>
      </c>
      <c r="O2689" s="71" t="n">
        <v>94162098.3</v>
      </c>
      <c r="P2689" s="71" t="n">
        <v>21780632.17</v>
      </c>
      <c r="Q2689" s="71" t="n">
        <v>72381466.13</v>
      </c>
      <c r="R2689" t="inlineStr">
        <is>
          <t>Crude</t>
        </is>
      </c>
      <c r="S2689" t="inlineStr">
        <is>
          <t>Yes</t>
        </is>
      </c>
      <c r="T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SA102681</t>
        </is>
      </c>
      <c r="B2690" s="68" t="n">
        <v>46046</v>
      </c>
      <c r="C2690" s="69" t="n">
        <v>2026</v>
      </c>
      <c r="D2690" t="inlineStr">
        <is>
          <t>Jan</t>
        </is>
      </c>
      <c r="E2690" t="inlineStr">
        <is>
          <t>Europe</t>
        </is>
      </c>
      <c r="F2690" t="inlineStr">
        <is>
          <t>Italy</t>
        </is>
      </c>
      <c r="G2690" t="inlineStr">
        <is>
          <t>Arab Medium</t>
        </is>
      </c>
      <c r="H2690" t="inlineStr">
        <is>
          <t>Spot</t>
        </is>
      </c>
      <c r="I2690" t="inlineStr">
        <is>
          <t>National oil company</t>
        </is>
      </c>
      <c r="J2690" t="inlineStr">
        <is>
          <t>Hiroshi Tanaka</t>
        </is>
      </c>
      <c r="K2690" s="70" t="n">
        <v>763838</v>
      </c>
      <c r="L2690" s="71" t="n">
        <v>71.38</v>
      </c>
      <c r="M2690" s="71" t="n">
        <v>54522756.44</v>
      </c>
      <c r="N2690" s="71" t="n">
        <v>0</v>
      </c>
      <c r="O2690" s="71" t="n">
        <v>54522756.44</v>
      </c>
      <c r="P2690" s="71" t="n">
        <v>13882983.67</v>
      </c>
      <c r="Q2690" s="71" t="n">
        <v>40639772.77</v>
      </c>
      <c r="R2690" t="inlineStr">
        <is>
          <t>Crude</t>
        </is>
      </c>
      <c r="S2690" t="inlineStr">
        <is>
          <t>Yes</t>
        </is>
      </c>
      <c r="T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SA102682</t>
        </is>
      </c>
      <c r="B2691" s="68" t="n">
        <v>46046</v>
      </c>
      <c r="C2691" s="69" t="n">
        <v>2026</v>
      </c>
      <c r="D2691" t="inlineStr">
        <is>
          <t>Jan</t>
        </is>
      </c>
      <c r="E2691" t="inlineStr">
        <is>
          <t>Asia</t>
        </is>
      </c>
      <c r="F2691" t="inlineStr">
        <is>
          <t>Japan</t>
        </is>
      </c>
      <c r="G2691" t="inlineStr">
        <is>
          <t>Arab Light</t>
        </is>
      </c>
      <c r="H2691" t="inlineStr">
        <is>
          <t>Term contract</t>
        </is>
      </c>
      <c r="I2691" t="inlineStr">
        <is>
          <t>Refiner</t>
        </is>
      </c>
      <c r="J2691" t="inlineStr">
        <is>
          <t>Sophie Müller</t>
        </is>
      </c>
      <c r="K2691" s="70" t="n">
        <v>1157989</v>
      </c>
      <c r="L2691" s="71" t="n">
        <v>71.72</v>
      </c>
      <c r="M2691" s="71" t="n">
        <v>83050971.08</v>
      </c>
      <c r="N2691" s="71" t="n">
        <v>0</v>
      </c>
      <c r="O2691" s="71" t="n">
        <v>83050971.08</v>
      </c>
      <c r="P2691" s="71" t="n">
        <v>21255897.94</v>
      </c>
      <c r="Q2691" s="71" t="n">
        <v>61795073.14</v>
      </c>
      <c r="R2691" t="inlineStr">
        <is>
          <t>Crude</t>
        </is>
      </c>
      <c r="S2691" t="inlineStr">
        <is>
          <t>Yes</t>
        </is>
      </c>
      <c r="T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SA102683</t>
        </is>
      </c>
      <c r="B2692" s="68" t="n">
        <v>46046</v>
      </c>
      <c r="C2692" s="69" t="n">
        <v>2026</v>
      </c>
      <c r="D2692" t="inlineStr">
        <is>
          <t>Jan</t>
        </is>
      </c>
      <c r="E2692" t="inlineStr">
        <is>
          <t>Asia</t>
        </is>
      </c>
      <c r="F2692" t="inlineStr">
        <is>
          <t>China</t>
        </is>
      </c>
      <c r="G2692" t="inlineStr">
        <is>
          <t>Arab Light</t>
        </is>
      </c>
      <c r="H2692" t="inlineStr">
        <is>
          <t>Term contract</t>
        </is>
      </c>
      <c r="I2692" t="inlineStr">
        <is>
          <t>Refiner</t>
        </is>
      </c>
      <c r="J2692" t="inlineStr">
        <is>
          <t>Amir Khan</t>
        </is>
      </c>
      <c r="K2692" s="70" t="n">
        <v>817298</v>
      </c>
      <c r="L2692" s="71" t="n">
        <v>75.47</v>
      </c>
      <c r="M2692" s="71" t="n">
        <v>61681480.06</v>
      </c>
      <c r="N2692" s="71" t="n">
        <v>0</v>
      </c>
      <c r="O2692" s="71" t="n">
        <v>61681480.06</v>
      </c>
      <c r="P2692" s="71" t="n">
        <v>14867408.83</v>
      </c>
      <c r="Q2692" s="71" t="n">
        <v>46814071.23</v>
      </c>
      <c r="R2692" t="inlineStr">
        <is>
          <t>Crude</t>
        </is>
      </c>
      <c r="S2692" t="inlineStr">
        <is>
          <t>Yes</t>
        </is>
      </c>
      <c r="T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SA102684</t>
        </is>
      </c>
      <c r="B2693" s="68" t="n">
        <v>46046</v>
      </c>
      <c r="C2693" s="69" t="n">
        <v>2026</v>
      </c>
      <c r="D2693" t="inlineStr">
        <is>
          <t>Jan</t>
        </is>
      </c>
      <c r="E2693" t="inlineStr">
        <is>
          <t>Asia</t>
        </is>
      </c>
      <c r="F2693" t="inlineStr">
        <is>
          <t>China</t>
        </is>
      </c>
      <c r="G2693" t="inlineStr">
        <is>
          <t>Diesel</t>
        </is>
      </c>
      <c r="H2693" t="inlineStr">
        <is>
          <t>Term contract</t>
        </is>
      </c>
      <c r="I2693" t="inlineStr">
        <is>
          <t>Refiner</t>
        </is>
      </c>
      <c r="J2693" t="inlineStr">
        <is>
          <t>Wei Chen</t>
        </is>
      </c>
      <c r="K2693" s="70" t="n">
        <v>151992</v>
      </c>
      <c r="L2693" s="71" t="n">
        <v>89.55</v>
      </c>
      <c r="M2693" s="71" t="n">
        <v>13610883.6</v>
      </c>
      <c r="N2693" s="71" t="n">
        <v>272217.67</v>
      </c>
      <c r="O2693" s="71" t="n">
        <v>13338665.93</v>
      </c>
      <c r="P2693" s="71" t="n">
        <v>10792364.14</v>
      </c>
      <c r="Q2693" s="71" t="n">
        <v>2546301.79</v>
      </c>
      <c r="R2693" t="inlineStr">
        <is>
          <t>Refined</t>
        </is>
      </c>
      <c r="S2693" t="inlineStr">
        <is>
          <t>Yes</t>
        </is>
      </c>
      <c r="T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SA102685</t>
        </is>
      </c>
      <c r="B2694" s="68" t="n">
        <v>46046</v>
      </c>
      <c r="C2694" s="69" t="n">
        <v>2026</v>
      </c>
      <c r="D2694" t="inlineStr">
        <is>
          <t>Jan</t>
        </is>
      </c>
      <c r="E2694" t="inlineStr">
        <is>
          <t>Asia</t>
        </is>
      </c>
      <c r="F2694" t="inlineStr">
        <is>
          <t>South Korea</t>
        </is>
      </c>
      <c r="G2694" t="inlineStr">
        <is>
          <t>Arab Light</t>
        </is>
      </c>
      <c r="H2694" t="inlineStr">
        <is>
          <t>Term contract</t>
        </is>
      </c>
      <c r="I2694" t="inlineStr">
        <is>
          <t>Refiner</t>
        </is>
      </c>
      <c r="J2694" t="inlineStr">
        <is>
          <t>Wei Chen</t>
        </is>
      </c>
      <c r="K2694" s="70" t="n">
        <v>1676276</v>
      </c>
      <c r="L2694" s="71" t="n">
        <v>85.23999999999999</v>
      </c>
      <c r="M2694" s="71" t="n">
        <v>142885766.24</v>
      </c>
      <c r="N2694" s="71" t="n">
        <v>0</v>
      </c>
      <c r="O2694" s="71" t="n">
        <v>142885766.24</v>
      </c>
      <c r="P2694" s="71" t="n">
        <v>29606432.58</v>
      </c>
      <c r="Q2694" s="71" t="n">
        <v>113279333.66</v>
      </c>
      <c r="R2694" t="inlineStr">
        <is>
          <t>Crude</t>
        </is>
      </c>
      <c r="S2694" t="inlineStr">
        <is>
          <t>Yes</t>
        </is>
      </c>
      <c r="T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SA102686</t>
        </is>
      </c>
      <c r="B2695" s="68" t="n">
        <v>46046</v>
      </c>
      <c r="C2695" s="69" t="n">
        <v>2026</v>
      </c>
      <c r="D2695" t="inlineStr">
        <is>
          <t>Jan</t>
        </is>
      </c>
      <c r="E2695" t="inlineStr">
        <is>
          <t>Asia</t>
        </is>
      </c>
      <c r="F2695" t="inlineStr">
        <is>
          <t>China</t>
        </is>
      </c>
      <c r="G2695" t="inlineStr">
        <is>
          <t>Diesel</t>
        </is>
      </c>
      <c r="H2695" t="inlineStr">
        <is>
          <t>Term contract</t>
        </is>
      </c>
      <c r="I2695" t="inlineStr">
        <is>
          <t>Trader</t>
        </is>
      </c>
      <c r="J2695" t="inlineStr">
        <is>
          <t>Omar Haddad</t>
        </is>
      </c>
      <c r="K2695" s="70" t="n">
        <v>256134</v>
      </c>
      <c r="L2695" s="71" t="n">
        <v>101.54</v>
      </c>
      <c r="M2695" s="71" t="n">
        <v>26007846.36</v>
      </c>
      <c r="N2695" s="71" t="n">
        <v>520156.93</v>
      </c>
      <c r="O2695" s="71" t="n">
        <v>25487689.43</v>
      </c>
      <c r="P2695" s="71" t="n">
        <v>18450556.68</v>
      </c>
      <c r="Q2695" s="71" t="n">
        <v>7037132.75</v>
      </c>
      <c r="R2695" t="inlineStr">
        <is>
          <t>Refined</t>
        </is>
      </c>
      <c r="S2695" t="inlineStr">
        <is>
          <t>Yes</t>
        </is>
      </c>
      <c r="T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SA102687</t>
        </is>
      </c>
      <c r="B2696" s="68" t="n">
        <v>46046</v>
      </c>
      <c r="C2696" s="69" t="n">
        <v>2026</v>
      </c>
      <c r="D2696" t="inlineStr">
        <is>
          <t>Jan</t>
        </is>
      </c>
      <c r="E2696" t="inlineStr">
        <is>
          <t>Asia</t>
        </is>
      </c>
      <c r="F2696" t="inlineStr">
        <is>
          <t>India</t>
        </is>
      </c>
      <c r="G2696" t="inlineStr">
        <is>
          <t>Arab Light</t>
        </is>
      </c>
      <c r="H2696" t="inlineStr">
        <is>
          <t>Term contract</t>
        </is>
      </c>
      <c r="I2696" t="inlineStr">
        <is>
          <t>National oil company</t>
        </is>
      </c>
      <c r="J2696" t="inlineStr">
        <is>
          <t>Ravindra Patil</t>
        </is>
      </c>
      <c r="K2696" s="70" t="n">
        <v>1629159</v>
      </c>
      <c r="L2696" s="71" t="n">
        <v>84.83</v>
      </c>
      <c r="M2696" s="71" t="n">
        <v>138201557.97</v>
      </c>
      <c r="N2696" s="71" t="n">
        <v>2764031.16</v>
      </c>
      <c r="O2696" s="71" t="n">
        <v>135437526.81</v>
      </c>
      <c r="P2696" s="71" t="n">
        <v>28638426.09</v>
      </c>
      <c r="Q2696" s="71" t="n">
        <v>106799100.72</v>
      </c>
      <c r="R2696" t="inlineStr">
        <is>
          <t>Crude</t>
        </is>
      </c>
      <c r="S2696" t="inlineStr">
        <is>
          <t>Yes</t>
        </is>
      </c>
      <c r="T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SA102688</t>
        </is>
      </c>
      <c r="B2697" s="68" t="n">
        <v>46047</v>
      </c>
      <c r="C2697" s="69" t="n">
        <v>2026</v>
      </c>
      <c r="D2697" t="inlineStr">
        <is>
          <t>Jan</t>
        </is>
      </c>
      <c r="E2697" t="inlineStr">
        <is>
          <t>North America</t>
        </is>
      </c>
      <c r="F2697" t="inlineStr">
        <is>
          <t>USA</t>
        </is>
      </c>
      <c r="G2697" t="inlineStr">
        <is>
          <t>Arab Light</t>
        </is>
      </c>
      <c r="H2697" t="inlineStr">
        <is>
          <t>Term contract</t>
        </is>
      </c>
      <c r="I2697" t="inlineStr">
        <is>
          <t>Refiner</t>
        </is>
      </c>
      <c r="J2697" t="inlineStr">
        <is>
          <t>Arjun Mehta</t>
        </is>
      </c>
      <c r="K2697" s="70" t="n">
        <v>1644562</v>
      </c>
      <c r="L2697" s="71" t="n">
        <v>71.39</v>
      </c>
      <c r="M2697" s="71" t="n">
        <v>117405281.18</v>
      </c>
      <c r="N2697" s="71" t="n">
        <v>1174052.81</v>
      </c>
      <c r="O2697" s="71" t="n">
        <v>116231228.37</v>
      </c>
      <c r="P2697" s="71" t="n">
        <v>29487334.1</v>
      </c>
      <c r="Q2697" s="71" t="n">
        <v>86743894.27</v>
      </c>
      <c r="R2697" t="inlineStr">
        <is>
          <t>Crude</t>
        </is>
      </c>
      <c r="S2697" t="inlineStr">
        <is>
          <t>Yes</t>
        </is>
      </c>
      <c r="T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SA102689</t>
        </is>
      </c>
      <c r="B2698" s="68" t="n">
        <v>46047</v>
      </c>
      <c r="C2698" s="69" t="n">
        <v>2026</v>
      </c>
      <c r="D2698" t="inlineStr">
        <is>
          <t>Jan</t>
        </is>
      </c>
      <c r="E2698" t="inlineStr">
        <is>
          <t>Asia</t>
        </is>
      </c>
      <c r="F2698" t="inlineStr">
        <is>
          <t>China</t>
        </is>
      </c>
      <c r="G2698" t="inlineStr">
        <is>
          <t>Gasoline</t>
        </is>
      </c>
      <c r="H2698" t="inlineStr">
        <is>
          <t>Spot</t>
        </is>
      </c>
      <c r="I2698" t="inlineStr">
        <is>
          <t>Refiner</t>
        </is>
      </c>
      <c r="J2698" t="inlineStr">
        <is>
          <t>Aisha Bello</t>
        </is>
      </c>
      <c r="K2698" s="70" t="n">
        <v>77924</v>
      </c>
      <c r="L2698" s="71" t="n">
        <v>89.25</v>
      </c>
      <c r="M2698" s="71" t="n">
        <v>6954717</v>
      </c>
      <c r="N2698" s="71" t="n">
        <v>69547.17</v>
      </c>
      <c r="O2698" s="71" t="n">
        <v>6885169.83</v>
      </c>
      <c r="P2698" s="71" t="n">
        <v>5287335.28</v>
      </c>
      <c r="Q2698" s="71" t="n">
        <v>1597834.55</v>
      </c>
      <c r="R2698" t="inlineStr">
        <is>
          <t>Refined</t>
        </is>
      </c>
      <c r="S2698" t="inlineStr">
        <is>
          <t>Yes</t>
        </is>
      </c>
      <c r="T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SA102690</t>
        </is>
      </c>
      <c r="B2699" s="68" t="n">
        <v>46047</v>
      </c>
      <c r="C2699" s="69" t="n">
        <v>2026</v>
      </c>
      <c r="D2699" t="inlineStr">
        <is>
          <t>Jan</t>
        </is>
      </c>
      <c r="E2699" t="inlineStr">
        <is>
          <t>Asia</t>
        </is>
      </c>
      <c r="F2699" t="inlineStr">
        <is>
          <t>India</t>
        </is>
      </c>
      <c r="G2699" t="inlineStr">
        <is>
          <t>Arab Light</t>
        </is>
      </c>
      <c r="H2699" t="inlineStr">
        <is>
          <t>Term contract</t>
        </is>
      </c>
      <c r="I2699" t="inlineStr">
        <is>
          <t>Refiner</t>
        </is>
      </c>
      <c r="J2699" t="inlineStr">
        <is>
          <t>Kofi Mensah</t>
        </is>
      </c>
      <c r="K2699" s="70" t="n">
        <v>1504118</v>
      </c>
      <c r="L2699" s="71" t="n">
        <v>71.02</v>
      </c>
      <c r="M2699" s="71" t="n">
        <v>106822460.36</v>
      </c>
      <c r="N2699" s="71" t="n">
        <v>1068224.6</v>
      </c>
      <c r="O2699" s="71" t="n">
        <v>105754235.76</v>
      </c>
      <c r="P2699" s="71" t="n">
        <v>26483265.34</v>
      </c>
      <c r="Q2699" s="71" t="n">
        <v>79270970.42</v>
      </c>
      <c r="R2699" t="inlineStr">
        <is>
          <t>Crude</t>
        </is>
      </c>
      <c r="S2699" t="inlineStr">
        <is>
          <t>Yes</t>
        </is>
      </c>
      <c r="T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SA102691</t>
        </is>
      </c>
      <c r="B2700" s="68" t="n">
        <v>46048</v>
      </c>
      <c r="C2700" s="69" t="n">
        <v>2026</v>
      </c>
      <c r="D2700" t="inlineStr">
        <is>
          <t>Jan</t>
        </is>
      </c>
      <c r="E2700" t="inlineStr">
        <is>
          <t>Asia</t>
        </is>
      </c>
      <c r="F2700" t="inlineStr">
        <is>
          <t>South Korea</t>
        </is>
      </c>
      <c r="G2700" t="inlineStr">
        <is>
          <t>Arab Light</t>
        </is>
      </c>
      <c r="H2700" t="inlineStr">
        <is>
          <t>Term contract</t>
        </is>
      </c>
      <c r="I2700" t="inlineStr">
        <is>
          <t>National oil company</t>
        </is>
      </c>
      <c r="J2700" t="inlineStr">
        <is>
          <t>Emma Clarke</t>
        </is>
      </c>
      <c r="K2700" s="70" t="n">
        <v>673229</v>
      </c>
      <c r="L2700" s="71" t="n">
        <v>80.89</v>
      </c>
      <c r="M2700" s="71" t="n">
        <v>54457493.81</v>
      </c>
      <c r="N2700" s="71" t="n">
        <v>0</v>
      </c>
      <c r="O2700" s="71" t="n">
        <v>54457493.81</v>
      </c>
      <c r="P2700" s="71" t="n">
        <v>11893977.72</v>
      </c>
      <c r="Q2700" s="71" t="n">
        <v>42563516.09</v>
      </c>
      <c r="R2700" t="inlineStr">
        <is>
          <t>Crude</t>
        </is>
      </c>
      <c r="S2700" t="inlineStr">
        <is>
          <t>Yes</t>
        </is>
      </c>
      <c r="T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SA102692</t>
        </is>
      </c>
      <c r="B2701" s="68" t="n">
        <v>46048</v>
      </c>
      <c r="C2701" s="69" t="n">
        <v>2026</v>
      </c>
      <c r="D2701" t="inlineStr">
        <is>
          <t>Jan</t>
        </is>
      </c>
      <c r="E2701" t="inlineStr">
        <is>
          <t>Middle East</t>
        </is>
      </c>
      <c r="F2701" t="inlineStr">
        <is>
          <t>Saudi Arabia</t>
        </is>
      </c>
      <c r="G2701" t="inlineStr">
        <is>
          <t>Arab Light</t>
        </is>
      </c>
      <c r="H2701" t="inlineStr">
        <is>
          <t>Domestic</t>
        </is>
      </c>
      <c r="I2701" t="inlineStr">
        <is>
          <t>Refiner</t>
        </is>
      </c>
      <c r="J2701" t="inlineStr">
        <is>
          <t>Fatima Al-Saud</t>
        </is>
      </c>
      <c r="K2701" s="70" t="n">
        <v>791927</v>
      </c>
      <c r="L2701" s="71" t="n">
        <v>71.62</v>
      </c>
      <c r="M2701" s="71" t="n">
        <v>56717811.74</v>
      </c>
      <c r="N2701" s="71" t="n">
        <v>567178.12</v>
      </c>
      <c r="O2701" s="71" t="n">
        <v>56150633.62</v>
      </c>
      <c r="P2701" s="71" t="n">
        <v>14053035.94</v>
      </c>
      <c r="Q2701" s="71" t="n">
        <v>42097597.68</v>
      </c>
      <c r="R2701" t="inlineStr">
        <is>
          <t>Crude</t>
        </is>
      </c>
      <c r="S2701" t="inlineStr">
        <is>
          <t>No</t>
        </is>
      </c>
      <c r="T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SA102693</t>
        </is>
      </c>
      <c r="B2702" s="68" t="n">
        <v>46048</v>
      </c>
      <c r="C2702" s="69" t="n">
        <v>2026</v>
      </c>
      <c r="D2702" t="inlineStr">
        <is>
          <t>Jan</t>
        </is>
      </c>
      <c r="E2702" t="inlineStr">
        <is>
          <t>Asia</t>
        </is>
      </c>
      <c r="F2702" t="inlineStr">
        <is>
          <t>India</t>
        </is>
      </c>
      <c r="G2702" t="inlineStr">
        <is>
          <t>Arab Medium</t>
        </is>
      </c>
      <c r="H2702" t="inlineStr">
        <is>
          <t>Term contract</t>
        </is>
      </c>
      <c r="I2702" t="inlineStr">
        <is>
          <t>National oil company</t>
        </is>
      </c>
      <c r="J2702" t="inlineStr">
        <is>
          <t>Liam O'Brien</t>
        </is>
      </c>
      <c r="K2702" s="70" t="n">
        <v>1375452</v>
      </c>
      <c r="L2702" s="71" t="n">
        <v>79.18000000000001</v>
      </c>
      <c r="M2702" s="71" t="n">
        <v>108908289.36</v>
      </c>
      <c r="N2702" s="71" t="n">
        <v>2178165.79</v>
      </c>
      <c r="O2702" s="71" t="n">
        <v>106730123.57</v>
      </c>
      <c r="P2702" s="71" t="n">
        <v>24206132.73</v>
      </c>
      <c r="Q2702" s="71" t="n">
        <v>82523990.84</v>
      </c>
      <c r="R2702" t="inlineStr">
        <is>
          <t>Crude</t>
        </is>
      </c>
      <c r="S2702" t="inlineStr">
        <is>
          <t>Yes</t>
        </is>
      </c>
      <c r="T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SA102694</t>
        </is>
      </c>
      <c r="B2703" s="68" t="n">
        <v>46048</v>
      </c>
      <c r="C2703" s="69" t="n">
        <v>2026</v>
      </c>
      <c r="D2703" t="inlineStr">
        <is>
          <t>Jan</t>
        </is>
      </c>
      <c r="E2703" t="inlineStr">
        <is>
          <t>Asia</t>
        </is>
      </c>
      <c r="F2703" t="inlineStr">
        <is>
          <t>China</t>
        </is>
      </c>
      <c r="G2703" t="inlineStr">
        <is>
          <t>Arab Medium</t>
        </is>
      </c>
      <c r="H2703" t="inlineStr">
        <is>
          <t>Term contract</t>
        </is>
      </c>
      <c r="I2703" t="inlineStr">
        <is>
          <t>Refiner</t>
        </is>
      </c>
      <c r="J2703" t="inlineStr">
        <is>
          <t>Amir Khan</t>
        </is>
      </c>
      <c r="K2703" s="70" t="n">
        <v>1744233</v>
      </c>
      <c r="L2703" s="71" t="n">
        <v>77.33</v>
      </c>
      <c r="M2703" s="71" t="n">
        <v>134881537.89</v>
      </c>
      <c r="N2703" s="71" t="n">
        <v>2697630.76</v>
      </c>
      <c r="O2703" s="71" t="n">
        <v>132183907.13</v>
      </c>
      <c r="P2703" s="71" t="n">
        <v>29629033.97</v>
      </c>
      <c r="Q2703" s="71" t="n">
        <v>102554873.16</v>
      </c>
      <c r="R2703" t="inlineStr">
        <is>
          <t>Crude</t>
        </is>
      </c>
      <c r="S2703" t="inlineStr">
        <is>
          <t>Yes</t>
        </is>
      </c>
      <c r="T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SA102695</t>
        </is>
      </c>
      <c r="B2704" s="68" t="n">
        <v>46048</v>
      </c>
      <c r="C2704" s="69" t="n">
        <v>2026</v>
      </c>
      <c r="D2704" t="inlineStr">
        <is>
          <t>Jan</t>
        </is>
      </c>
      <c r="E2704" t="inlineStr">
        <is>
          <t>Asia</t>
        </is>
      </c>
      <c r="F2704" t="inlineStr">
        <is>
          <t>South Korea</t>
        </is>
      </c>
      <c r="G2704" t="inlineStr">
        <is>
          <t>Jet fuel</t>
        </is>
      </c>
      <c r="H2704" t="inlineStr">
        <is>
          <t>Spot</t>
        </is>
      </c>
      <c r="I2704" t="inlineStr">
        <is>
          <t>National oil company</t>
        </is>
      </c>
      <c r="J2704" t="inlineStr">
        <is>
          <t>Ravindra Patil</t>
        </is>
      </c>
      <c r="K2704" s="70" t="n">
        <v>194176</v>
      </c>
      <c r="L2704" s="71" t="n">
        <v>103.99</v>
      </c>
      <c r="M2704" s="71" t="n">
        <v>20192362.24</v>
      </c>
      <c r="N2704" s="71" t="n">
        <v>403847.24</v>
      </c>
      <c r="O2704" s="71" t="n">
        <v>19788515</v>
      </c>
      <c r="P2704" s="71" t="n">
        <v>13872496.08</v>
      </c>
      <c r="Q2704" s="71" t="n">
        <v>5916018.92</v>
      </c>
      <c r="R2704" t="inlineStr">
        <is>
          <t>Refined</t>
        </is>
      </c>
      <c r="S2704" t="inlineStr">
        <is>
          <t>Yes</t>
        </is>
      </c>
      <c r="T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SA102696</t>
        </is>
      </c>
      <c r="B2705" s="68" t="n">
        <v>46048</v>
      </c>
      <c r="C2705" s="69" t="n">
        <v>2026</v>
      </c>
      <c r="D2705" t="inlineStr">
        <is>
          <t>Jan</t>
        </is>
      </c>
      <c r="E2705" t="inlineStr">
        <is>
          <t>Europe</t>
        </is>
      </c>
      <c r="F2705" t="inlineStr">
        <is>
          <t>Netherlands</t>
        </is>
      </c>
      <c r="G2705" t="inlineStr">
        <is>
          <t>Arab Light</t>
        </is>
      </c>
      <c r="H2705" t="inlineStr">
        <is>
          <t>Term contract</t>
        </is>
      </c>
      <c r="I2705" t="inlineStr">
        <is>
          <t>National oil company</t>
        </is>
      </c>
      <c r="J2705" t="inlineStr">
        <is>
          <t>Fatima Al-Saud</t>
        </is>
      </c>
      <c r="K2705" s="70" t="n">
        <v>868945</v>
      </c>
      <c r="L2705" s="71" t="n">
        <v>79.97</v>
      </c>
      <c r="M2705" s="71" t="n">
        <v>69489531.65000001</v>
      </c>
      <c r="N2705" s="71" t="n">
        <v>694895.3199999999</v>
      </c>
      <c r="O2705" s="71" t="n">
        <v>68794636.33</v>
      </c>
      <c r="P2705" s="71" t="n">
        <v>15628294.48</v>
      </c>
      <c r="Q2705" s="71" t="n">
        <v>53166341.85</v>
      </c>
      <c r="R2705" t="inlineStr">
        <is>
          <t>Crude</t>
        </is>
      </c>
      <c r="S2705" t="inlineStr">
        <is>
          <t>Yes</t>
        </is>
      </c>
      <c r="T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SA102697</t>
        </is>
      </c>
      <c r="B2706" s="68" t="n">
        <v>46049</v>
      </c>
      <c r="C2706" s="69" t="n">
        <v>2026</v>
      </c>
      <c r="D2706" t="inlineStr">
        <is>
          <t>Jan</t>
        </is>
      </c>
      <c r="E2706" t="inlineStr">
        <is>
          <t>Asia</t>
        </is>
      </c>
      <c r="F2706" t="inlineStr">
        <is>
          <t>India</t>
        </is>
      </c>
      <c r="G2706" t="inlineStr">
        <is>
          <t>Arab Light</t>
        </is>
      </c>
      <c r="H2706" t="inlineStr">
        <is>
          <t>Term contract</t>
        </is>
      </c>
      <c r="I2706" t="inlineStr">
        <is>
          <t>National oil company</t>
        </is>
      </c>
      <c r="J2706" t="inlineStr">
        <is>
          <t>Yuki Sato</t>
        </is>
      </c>
      <c r="K2706" s="70" t="n">
        <v>1264909</v>
      </c>
      <c r="L2706" s="71" t="n">
        <v>75.09999999999999</v>
      </c>
      <c r="M2706" s="71" t="n">
        <v>94994665.90000001</v>
      </c>
      <c r="N2706" s="71" t="n">
        <v>0</v>
      </c>
      <c r="O2706" s="71" t="n">
        <v>94994665.90000001</v>
      </c>
      <c r="P2706" s="71" t="n">
        <v>22838488.14</v>
      </c>
      <c r="Q2706" s="71" t="n">
        <v>72156177.76000001</v>
      </c>
      <c r="R2706" t="inlineStr">
        <is>
          <t>Crude</t>
        </is>
      </c>
      <c r="S2706" t="inlineStr">
        <is>
          <t>Yes</t>
        </is>
      </c>
      <c r="T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SA102698</t>
        </is>
      </c>
      <c r="B2707" s="68" t="n">
        <v>46049</v>
      </c>
      <c r="C2707" s="69" t="n">
        <v>2026</v>
      </c>
      <c r="D2707" t="inlineStr">
        <is>
          <t>Jan</t>
        </is>
      </c>
      <c r="E2707" t="inlineStr">
        <is>
          <t>Europe</t>
        </is>
      </c>
      <c r="F2707" t="inlineStr">
        <is>
          <t>Italy</t>
        </is>
      </c>
      <c r="G2707" t="inlineStr">
        <is>
          <t>Gasoline</t>
        </is>
      </c>
      <c r="H2707" t="inlineStr">
        <is>
          <t>Term contract</t>
        </is>
      </c>
      <c r="I2707" t="inlineStr">
        <is>
          <t>National oil company</t>
        </is>
      </c>
      <c r="J2707" t="inlineStr">
        <is>
          <t>Sophie Müller</t>
        </is>
      </c>
      <c r="K2707" s="70" t="n">
        <v>105107</v>
      </c>
      <c r="L2707" s="71" t="n">
        <v>84.39</v>
      </c>
      <c r="M2707" s="71" t="n">
        <v>8869979.73</v>
      </c>
      <c r="N2707" s="71" t="n">
        <v>0</v>
      </c>
      <c r="O2707" s="71" t="n">
        <v>8869979.73</v>
      </c>
      <c r="P2707" s="71" t="n">
        <v>7552264.97</v>
      </c>
      <c r="Q2707" s="71" t="n">
        <v>1317714.76</v>
      </c>
      <c r="R2707" t="inlineStr">
        <is>
          <t>Refined</t>
        </is>
      </c>
      <c r="S2707" t="inlineStr">
        <is>
          <t>Yes</t>
        </is>
      </c>
      <c r="T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SA102699</t>
        </is>
      </c>
      <c r="B2708" s="68" t="n">
        <v>46049</v>
      </c>
      <c r="C2708" s="69" t="n">
        <v>2026</v>
      </c>
      <c r="D2708" t="inlineStr">
        <is>
          <t>Jan</t>
        </is>
      </c>
      <c r="E2708" t="inlineStr">
        <is>
          <t>Asia</t>
        </is>
      </c>
      <c r="F2708" t="inlineStr">
        <is>
          <t>South Korea</t>
        </is>
      </c>
      <c r="G2708" t="inlineStr">
        <is>
          <t>Arab Light</t>
        </is>
      </c>
      <c r="H2708" t="inlineStr">
        <is>
          <t>Term contract</t>
        </is>
      </c>
      <c r="I2708" t="inlineStr">
        <is>
          <t>National oil company</t>
        </is>
      </c>
      <c r="J2708" t="inlineStr">
        <is>
          <t>Amir Khan</t>
        </is>
      </c>
      <c r="K2708" s="70" t="n">
        <v>1441597</v>
      </c>
      <c r="L2708" s="71" t="n">
        <v>69.81999999999999</v>
      </c>
      <c r="M2708" s="71" t="n">
        <v>100652302.54</v>
      </c>
      <c r="N2708" s="71" t="n">
        <v>1006523.03</v>
      </c>
      <c r="O2708" s="71" t="n">
        <v>99645779.51000001</v>
      </c>
      <c r="P2708" s="71" t="n">
        <v>25298390.73</v>
      </c>
      <c r="Q2708" s="71" t="n">
        <v>74347388.78</v>
      </c>
      <c r="R2708" t="inlineStr">
        <is>
          <t>Crude</t>
        </is>
      </c>
      <c r="S2708" t="inlineStr">
        <is>
          <t>Yes</t>
        </is>
      </c>
      <c r="T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SA102700</t>
        </is>
      </c>
      <c r="B2709" s="68" t="n">
        <v>46049</v>
      </c>
      <c r="C2709" s="69" t="n">
        <v>2026</v>
      </c>
      <c r="D2709" t="inlineStr">
        <is>
          <t>Jan</t>
        </is>
      </c>
      <c r="E2709" t="inlineStr">
        <is>
          <t>Asia</t>
        </is>
      </c>
      <c r="F2709" t="inlineStr">
        <is>
          <t>India</t>
        </is>
      </c>
      <c r="G2709" t="inlineStr">
        <is>
          <t>Diesel</t>
        </is>
      </c>
      <c r="H2709" t="inlineStr">
        <is>
          <t>Term contract</t>
        </is>
      </c>
      <c r="I2709" t="inlineStr">
        <is>
          <t>Trader</t>
        </is>
      </c>
      <c r="J2709" t="inlineStr">
        <is>
          <t>Wei Chen</t>
        </is>
      </c>
      <c r="K2709" s="70" t="n">
        <v>240184</v>
      </c>
      <c r="L2709" s="71" t="n">
        <v>90.47</v>
      </c>
      <c r="M2709" s="71" t="n">
        <v>21729446.48</v>
      </c>
      <c r="N2709" s="71" t="n">
        <v>0</v>
      </c>
      <c r="O2709" s="71" t="n">
        <v>21729446.48</v>
      </c>
      <c r="P2709" s="71" t="n">
        <v>16608957.53</v>
      </c>
      <c r="Q2709" s="71" t="n">
        <v>5120488.95</v>
      </c>
      <c r="R2709" t="inlineStr">
        <is>
          <t>Refined</t>
        </is>
      </c>
      <c r="S2709" t="inlineStr">
        <is>
          <t>Yes</t>
        </is>
      </c>
      <c r="T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SA102701</t>
        </is>
      </c>
      <c r="B2710" s="68" t="n">
        <v>46050</v>
      </c>
      <c r="C2710" s="69" t="n">
        <v>2026</v>
      </c>
      <c r="D2710" t="inlineStr">
        <is>
          <t>Jan</t>
        </is>
      </c>
      <c r="E2710" t="inlineStr">
        <is>
          <t>Asia</t>
        </is>
      </c>
      <c r="F2710" t="inlineStr">
        <is>
          <t>China</t>
        </is>
      </c>
      <c r="G2710" t="inlineStr">
        <is>
          <t>Arab Extra Light</t>
        </is>
      </c>
      <c r="H2710" t="inlineStr">
        <is>
          <t>Term contract</t>
        </is>
      </c>
      <c r="I2710" t="inlineStr">
        <is>
          <t>National oil company</t>
        </is>
      </c>
      <c r="J2710" t="inlineStr">
        <is>
          <t>Ruhi Shaikh</t>
        </is>
      </c>
      <c r="K2710" s="70" t="n">
        <v>671416</v>
      </c>
      <c r="L2710" s="71" t="n">
        <v>74.48</v>
      </c>
      <c r="M2710" s="71" t="n">
        <v>50007063.68</v>
      </c>
      <c r="N2710" s="71" t="n">
        <v>1000141.27</v>
      </c>
      <c r="O2710" s="71" t="n">
        <v>49006922.41</v>
      </c>
      <c r="P2710" s="71" t="n">
        <v>12777149.08</v>
      </c>
      <c r="Q2710" s="71" t="n">
        <v>36229773.33</v>
      </c>
      <c r="R2710" t="inlineStr">
        <is>
          <t>Crude</t>
        </is>
      </c>
      <c r="S2710" t="inlineStr">
        <is>
          <t>Yes</t>
        </is>
      </c>
      <c r="T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SA102702</t>
        </is>
      </c>
      <c r="B2711" s="68" t="n">
        <v>46050</v>
      </c>
      <c r="C2711" s="69" t="n">
        <v>2026</v>
      </c>
      <c r="D2711" t="inlineStr">
        <is>
          <t>Jan</t>
        </is>
      </c>
      <c r="E2711" t="inlineStr">
        <is>
          <t>Asia</t>
        </is>
      </c>
      <c r="F2711" t="inlineStr">
        <is>
          <t>India</t>
        </is>
      </c>
      <c r="G2711" t="inlineStr">
        <is>
          <t>Arab Light</t>
        </is>
      </c>
      <c r="H2711" t="inlineStr">
        <is>
          <t>Spot</t>
        </is>
      </c>
      <c r="I2711" t="inlineStr">
        <is>
          <t>National oil company</t>
        </is>
      </c>
      <c r="J2711" t="inlineStr">
        <is>
          <t>Shraddha Kulkarni</t>
        </is>
      </c>
      <c r="K2711" s="70" t="n">
        <v>926935</v>
      </c>
      <c r="L2711" s="71" t="n">
        <v>75.15000000000001</v>
      </c>
      <c r="M2711" s="71" t="n">
        <v>69659165.25</v>
      </c>
      <c r="N2711" s="71" t="n">
        <v>1393183.3</v>
      </c>
      <c r="O2711" s="71" t="n">
        <v>68265981.95</v>
      </c>
      <c r="P2711" s="71" t="n">
        <v>17095443.62</v>
      </c>
      <c r="Q2711" s="71" t="n">
        <v>51170538.33</v>
      </c>
      <c r="R2711" t="inlineStr">
        <is>
          <t>Crude</t>
        </is>
      </c>
      <c r="S2711" t="inlineStr">
        <is>
          <t>Yes</t>
        </is>
      </c>
      <c r="T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SA102703</t>
        </is>
      </c>
      <c r="B2712" s="68" t="n">
        <v>46050</v>
      </c>
      <c r="C2712" s="69" t="n">
        <v>2026</v>
      </c>
      <c r="D2712" t="inlineStr">
        <is>
          <t>Jan</t>
        </is>
      </c>
      <c r="E2712" t="inlineStr">
        <is>
          <t>Middle East</t>
        </is>
      </c>
      <c r="F2712" t="inlineStr">
        <is>
          <t>UAE</t>
        </is>
      </c>
      <c r="G2712" t="inlineStr">
        <is>
          <t>Arab Light</t>
        </is>
      </c>
      <c r="H2712" t="inlineStr">
        <is>
          <t>Term contract</t>
        </is>
      </c>
      <c r="I2712" t="inlineStr">
        <is>
          <t>Refiner</t>
        </is>
      </c>
      <c r="J2712" t="inlineStr">
        <is>
          <t>Priya Nair</t>
        </is>
      </c>
      <c r="K2712" s="70" t="n">
        <v>1059225</v>
      </c>
      <c r="L2712" s="71" t="n">
        <v>71.89</v>
      </c>
      <c r="M2712" s="71" t="n">
        <v>76147685.25</v>
      </c>
      <c r="N2712" s="71" t="n">
        <v>761476.85</v>
      </c>
      <c r="O2712" s="71" t="n">
        <v>75386208.40000001</v>
      </c>
      <c r="P2712" s="71" t="n">
        <v>18631804.01</v>
      </c>
      <c r="Q2712" s="71" t="n">
        <v>56754404.39</v>
      </c>
      <c r="R2712" t="inlineStr">
        <is>
          <t>Crude</t>
        </is>
      </c>
      <c r="S2712" t="inlineStr">
        <is>
          <t>Yes</t>
        </is>
      </c>
      <c r="T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SA102704</t>
        </is>
      </c>
      <c r="B2713" s="68" t="n">
        <v>46050</v>
      </c>
      <c r="C2713" s="69" t="n">
        <v>2026</v>
      </c>
      <c r="D2713" t="inlineStr">
        <is>
          <t>Jan</t>
        </is>
      </c>
      <c r="E2713" t="inlineStr">
        <is>
          <t>Asia</t>
        </is>
      </c>
      <c r="F2713" t="inlineStr">
        <is>
          <t>Japan</t>
        </is>
      </c>
      <c r="G2713" t="inlineStr">
        <is>
          <t>Arab Light</t>
        </is>
      </c>
      <c r="H2713" t="inlineStr">
        <is>
          <t>Spot</t>
        </is>
      </c>
      <c r="I2713" t="inlineStr">
        <is>
          <t>National oil company</t>
        </is>
      </c>
      <c r="J2713" t="inlineStr">
        <is>
          <t>Amir Khan</t>
        </is>
      </c>
      <c r="K2713" s="70" t="n">
        <v>1379076</v>
      </c>
      <c r="L2713" s="71" t="n">
        <v>83.84999999999999</v>
      </c>
      <c r="M2713" s="71" t="n">
        <v>115635522.6</v>
      </c>
      <c r="N2713" s="71" t="n">
        <v>1156355.23</v>
      </c>
      <c r="O2713" s="71" t="n">
        <v>114479167.37</v>
      </c>
      <c r="P2713" s="71" t="n">
        <v>24495084.79</v>
      </c>
      <c r="Q2713" s="71" t="n">
        <v>89984082.58</v>
      </c>
      <c r="R2713" t="inlineStr">
        <is>
          <t>Crude</t>
        </is>
      </c>
      <c r="S2713" t="inlineStr">
        <is>
          <t>Yes</t>
        </is>
      </c>
      <c r="T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SA102705</t>
        </is>
      </c>
      <c r="B2714" s="68" t="n">
        <v>46050</v>
      </c>
      <c r="C2714" s="69" t="n">
        <v>2026</v>
      </c>
      <c r="D2714" t="inlineStr">
        <is>
          <t>Jan</t>
        </is>
      </c>
      <c r="E2714" t="inlineStr">
        <is>
          <t>Europe</t>
        </is>
      </c>
      <c r="F2714" t="inlineStr">
        <is>
          <t>France</t>
        </is>
      </c>
      <c r="G2714" t="inlineStr">
        <is>
          <t>Arab Light</t>
        </is>
      </c>
      <c r="H2714" t="inlineStr">
        <is>
          <t>Term contract</t>
        </is>
      </c>
      <c r="I2714" t="inlineStr">
        <is>
          <t>Refiner</t>
        </is>
      </c>
      <c r="J2714" t="inlineStr">
        <is>
          <t>Aisha Bello</t>
        </is>
      </c>
      <c r="K2714" s="70" t="n">
        <v>473888</v>
      </c>
      <c r="L2714" s="71" t="n">
        <v>84.52</v>
      </c>
      <c r="M2714" s="71" t="n">
        <v>40053013.76</v>
      </c>
      <c r="N2714" s="71" t="n">
        <v>0</v>
      </c>
      <c r="O2714" s="71" t="n">
        <v>40053013.76</v>
      </c>
      <c r="P2714" s="71" t="n">
        <v>8486592.630000001</v>
      </c>
      <c r="Q2714" s="71" t="n">
        <v>31566421.13</v>
      </c>
      <c r="R2714" t="inlineStr">
        <is>
          <t>Crude</t>
        </is>
      </c>
      <c r="S2714" t="inlineStr">
        <is>
          <t>Yes</t>
        </is>
      </c>
      <c r="T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SA102706</t>
        </is>
      </c>
      <c r="B2715" s="68" t="n">
        <v>46050</v>
      </c>
      <c r="C2715" s="69" t="n">
        <v>2026</v>
      </c>
      <c r="D2715" t="inlineStr">
        <is>
          <t>Jan</t>
        </is>
      </c>
      <c r="E2715" t="inlineStr">
        <is>
          <t>Asia</t>
        </is>
      </c>
      <c r="F2715" t="inlineStr">
        <is>
          <t>China</t>
        </is>
      </c>
      <c r="G2715" t="inlineStr">
        <is>
          <t>Arab Light</t>
        </is>
      </c>
      <c r="H2715" t="inlineStr">
        <is>
          <t>Term contract</t>
        </is>
      </c>
      <c r="I2715" t="inlineStr">
        <is>
          <t>National oil company</t>
        </is>
      </c>
      <c r="J2715" t="inlineStr">
        <is>
          <t>Wei Chen</t>
        </is>
      </c>
      <c r="K2715" s="70" t="n">
        <v>453954</v>
      </c>
      <c r="L2715" s="71" t="n">
        <v>80.43000000000001</v>
      </c>
      <c r="M2715" s="71" t="n">
        <v>36511520.22</v>
      </c>
      <c r="N2715" s="71" t="n">
        <v>0</v>
      </c>
      <c r="O2715" s="71" t="n">
        <v>36511520.22</v>
      </c>
      <c r="P2715" s="71" t="n">
        <v>8438536.109999999</v>
      </c>
      <c r="Q2715" s="71" t="n">
        <v>28072984.11</v>
      </c>
      <c r="R2715" t="inlineStr">
        <is>
          <t>Crude</t>
        </is>
      </c>
      <c r="S2715" t="inlineStr">
        <is>
          <t>Yes</t>
        </is>
      </c>
      <c r="T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SA102707</t>
        </is>
      </c>
      <c r="B2716" s="68" t="n">
        <v>46054</v>
      </c>
      <c r="C2716" s="69" t="n">
        <v>2026</v>
      </c>
      <c r="D2716" t="inlineStr">
        <is>
          <t>Feb</t>
        </is>
      </c>
      <c r="E2716" t="inlineStr">
        <is>
          <t>Asia</t>
        </is>
      </c>
      <c r="F2716" t="inlineStr">
        <is>
          <t>China</t>
        </is>
      </c>
      <c r="G2716" t="inlineStr">
        <is>
          <t>Gasoline</t>
        </is>
      </c>
      <c r="H2716" t="inlineStr">
        <is>
          <t>Term contract</t>
        </is>
      </c>
      <c r="I2716" t="inlineStr">
        <is>
          <t>Refiner</t>
        </is>
      </c>
      <c r="J2716" t="inlineStr">
        <is>
          <t>Sophie Müller</t>
        </is>
      </c>
      <c r="K2716" s="70" t="n">
        <v>313785</v>
      </c>
      <c r="L2716" s="71" t="n">
        <v>92.54000000000001</v>
      </c>
      <c r="M2716" s="71" t="n">
        <v>29037663.9</v>
      </c>
      <c r="N2716" s="71" t="n">
        <v>290376.64</v>
      </c>
      <c r="O2716" s="71" t="n">
        <v>28747287.26</v>
      </c>
      <c r="P2716" s="71" t="n">
        <v>21958958.41</v>
      </c>
      <c r="Q2716" s="71" t="n">
        <v>6788328.85</v>
      </c>
      <c r="R2716" t="inlineStr">
        <is>
          <t>Refined</t>
        </is>
      </c>
      <c r="S2716" t="inlineStr">
        <is>
          <t>Yes</t>
        </is>
      </c>
      <c r="T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SA102708</t>
        </is>
      </c>
      <c r="B2717" s="68" t="n">
        <v>46054</v>
      </c>
      <c r="C2717" s="69" t="n">
        <v>2026</v>
      </c>
      <c r="D2717" t="inlineStr">
        <is>
          <t>Feb</t>
        </is>
      </c>
      <c r="E2717" t="inlineStr">
        <is>
          <t>Europe</t>
        </is>
      </c>
      <c r="F2717" t="inlineStr">
        <is>
          <t>Netherlands</t>
        </is>
      </c>
      <c r="G2717" t="inlineStr">
        <is>
          <t>Arab Light</t>
        </is>
      </c>
      <c r="H2717" t="inlineStr">
        <is>
          <t>Spot</t>
        </is>
      </c>
      <c r="I2717" t="inlineStr">
        <is>
          <t>Refiner</t>
        </is>
      </c>
      <c r="J2717" t="inlineStr">
        <is>
          <t>Sophie Müller</t>
        </is>
      </c>
      <c r="K2717" s="70" t="n">
        <v>281874</v>
      </c>
      <c r="L2717" s="71" t="n">
        <v>73.5</v>
      </c>
      <c r="M2717" s="71" t="n">
        <v>20717739</v>
      </c>
      <c r="N2717" s="71" t="n">
        <v>414354.78</v>
      </c>
      <c r="O2717" s="71" t="n">
        <v>20303384.22</v>
      </c>
      <c r="P2717" s="71" t="n">
        <v>5194036.98</v>
      </c>
      <c r="Q2717" s="71" t="n">
        <v>15109347.24</v>
      </c>
      <c r="R2717" t="inlineStr">
        <is>
          <t>Crude</t>
        </is>
      </c>
      <c r="S2717" t="inlineStr">
        <is>
          <t>Yes</t>
        </is>
      </c>
      <c r="T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SA102709</t>
        </is>
      </c>
      <c r="B2718" s="68" t="n">
        <v>46054</v>
      </c>
      <c r="C2718" s="69" t="n">
        <v>2026</v>
      </c>
      <c r="D2718" t="inlineStr">
        <is>
          <t>Feb</t>
        </is>
      </c>
      <c r="E2718" t="inlineStr">
        <is>
          <t>North America</t>
        </is>
      </c>
      <c r="F2718" t="inlineStr">
        <is>
          <t>USA</t>
        </is>
      </c>
      <c r="G2718" t="inlineStr">
        <is>
          <t>Arab Heavy</t>
        </is>
      </c>
      <c r="H2718" t="inlineStr">
        <is>
          <t>Term contract</t>
        </is>
      </c>
      <c r="I2718" t="inlineStr">
        <is>
          <t>Refiner</t>
        </is>
      </c>
      <c r="J2718" t="inlineStr">
        <is>
          <t>Emma Clarke</t>
        </is>
      </c>
      <c r="K2718" s="70" t="n">
        <v>960855</v>
      </c>
      <c r="L2718" s="71" t="n">
        <v>74.67</v>
      </c>
      <c r="M2718" s="71" t="n">
        <v>71747042.84999999</v>
      </c>
      <c r="N2718" s="71" t="n">
        <v>0</v>
      </c>
      <c r="O2718" s="71" t="n">
        <v>71747042.84999999</v>
      </c>
      <c r="P2718" s="71" t="n">
        <v>17553969.31</v>
      </c>
      <c r="Q2718" s="71" t="n">
        <v>54193073.54</v>
      </c>
      <c r="R2718" t="inlineStr">
        <is>
          <t>Crude</t>
        </is>
      </c>
      <c r="S2718" t="inlineStr">
        <is>
          <t>Yes</t>
        </is>
      </c>
      <c r="T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SA102710</t>
        </is>
      </c>
      <c r="B2719" s="68" t="n">
        <v>46054</v>
      </c>
      <c r="C2719" s="69" t="n">
        <v>2026</v>
      </c>
      <c r="D2719" t="inlineStr">
        <is>
          <t>Feb</t>
        </is>
      </c>
      <c r="E2719" t="inlineStr">
        <is>
          <t>Middle East</t>
        </is>
      </c>
      <c r="F2719" t="inlineStr">
        <is>
          <t>Saudi Arabia</t>
        </is>
      </c>
      <c r="G2719" t="inlineStr">
        <is>
          <t>Arab Light</t>
        </is>
      </c>
      <c r="H2719" t="inlineStr">
        <is>
          <t>Domestic</t>
        </is>
      </c>
      <c r="I2719" t="inlineStr">
        <is>
          <t>Refiner</t>
        </is>
      </c>
      <c r="J2719" t="inlineStr">
        <is>
          <t>Mei Lin</t>
        </is>
      </c>
      <c r="K2719" s="70" t="n">
        <v>1347324</v>
      </c>
      <c r="L2719" s="71" t="n">
        <v>78.37</v>
      </c>
      <c r="M2719" s="71" t="n">
        <v>105589781.88</v>
      </c>
      <c r="N2719" s="71" t="n">
        <v>0</v>
      </c>
      <c r="O2719" s="71" t="n">
        <v>105589781.88</v>
      </c>
      <c r="P2719" s="71" t="n">
        <v>24299651.76</v>
      </c>
      <c r="Q2719" s="71" t="n">
        <v>81290130.12</v>
      </c>
      <c r="R2719" t="inlineStr">
        <is>
          <t>Crude</t>
        </is>
      </c>
      <c r="S2719" t="inlineStr">
        <is>
          <t>No</t>
        </is>
      </c>
      <c r="T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SA102711</t>
        </is>
      </c>
      <c r="B2720" s="68" t="n">
        <v>46054</v>
      </c>
      <c r="C2720" s="69" t="n">
        <v>2026</v>
      </c>
      <c r="D2720" t="inlineStr">
        <is>
          <t>Feb</t>
        </is>
      </c>
      <c r="E2720" t="inlineStr">
        <is>
          <t>Asia</t>
        </is>
      </c>
      <c r="F2720" t="inlineStr">
        <is>
          <t>South Korea</t>
        </is>
      </c>
      <c r="G2720" t="inlineStr">
        <is>
          <t>Arab Light</t>
        </is>
      </c>
      <c r="H2720" t="inlineStr">
        <is>
          <t>Term contract</t>
        </is>
      </c>
      <c r="I2720" t="inlineStr">
        <is>
          <t>National oil company</t>
        </is>
      </c>
      <c r="J2720" t="inlineStr">
        <is>
          <t>Carlos Silva</t>
        </is>
      </c>
      <c r="K2720" s="70" t="n">
        <v>593000</v>
      </c>
      <c r="L2720" s="71" t="n">
        <v>72.45999999999999</v>
      </c>
      <c r="M2720" s="71" t="n">
        <v>42968780</v>
      </c>
      <c r="N2720" s="71" t="n">
        <v>429687.8</v>
      </c>
      <c r="O2720" s="71" t="n">
        <v>42539092.2</v>
      </c>
      <c r="P2720" s="71" t="n">
        <v>10964743.88</v>
      </c>
      <c r="Q2720" s="71" t="n">
        <v>31574348.32</v>
      </c>
      <c r="R2720" t="inlineStr">
        <is>
          <t>Crude</t>
        </is>
      </c>
      <c r="S2720" t="inlineStr">
        <is>
          <t>Yes</t>
        </is>
      </c>
      <c r="T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SA102712</t>
        </is>
      </c>
      <c r="B2721" s="68" t="n">
        <v>46054</v>
      </c>
      <c r="C2721" s="69" t="n">
        <v>2026</v>
      </c>
      <c r="D2721" t="inlineStr">
        <is>
          <t>Feb</t>
        </is>
      </c>
      <c r="E2721" t="inlineStr">
        <is>
          <t>Asia</t>
        </is>
      </c>
      <c r="F2721" t="inlineStr">
        <is>
          <t>South Korea</t>
        </is>
      </c>
      <c r="G2721" t="inlineStr">
        <is>
          <t>Arab Extra Light</t>
        </is>
      </c>
      <c r="H2721" t="inlineStr">
        <is>
          <t>Term contract</t>
        </is>
      </c>
      <c r="I2721" t="inlineStr">
        <is>
          <t>Trader</t>
        </is>
      </c>
      <c r="J2721" t="inlineStr">
        <is>
          <t>Priya Nair</t>
        </is>
      </c>
      <c r="K2721" s="70" t="n">
        <v>267692</v>
      </c>
      <c r="L2721" s="71" t="n">
        <v>72.98999999999999</v>
      </c>
      <c r="M2721" s="71" t="n">
        <v>19538839.08</v>
      </c>
      <c r="N2721" s="71" t="n">
        <v>0</v>
      </c>
      <c r="O2721" s="71" t="n">
        <v>19538839.08</v>
      </c>
      <c r="P2721" s="71" t="n">
        <v>4894933.58</v>
      </c>
      <c r="Q2721" s="71" t="n">
        <v>14643905.5</v>
      </c>
      <c r="R2721" t="inlineStr">
        <is>
          <t>Crude</t>
        </is>
      </c>
      <c r="S2721" t="inlineStr">
        <is>
          <t>Yes</t>
        </is>
      </c>
      <c r="T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SA102713</t>
        </is>
      </c>
      <c r="B2722" s="68" t="n">
        <v>46055</v>
      </c>
      <c r="C2722" s="69" t="n">
        <v>2026</v>
      </c>
      <c r="D2722" t="inlineStr">
        <is>
          <t>Feb</t>
        </is>
      </c>
      <c r="E2722" t="inlineStr">
        <is>
          <t>Asia</t>
        </is>
      </c>
      <c r="F2722" t="inlineStr">
        <is>
          <t>China</t>
        </is>
      </c>
      <c r="G2722" t="inlineStr">
        <is>
          <t>Arab Medium</t>
        </is>
      </c>
      <c r="H2722" t="inlineStr">
        <is>
          <t>Term contract</t>
        </is>
      </c>
      <c r="I2722" t="inlineStr">
        <is>
          <t>Refiner</t>
        </is>
      </c>
      <c r="J2722" t="inlineStr">
        <is>
          <t>Lucas Martin</t>
        </is>
      </c>
      <c r="K2722" s="70" t="n">
        <v>1437736</v>
      </c>
      <c r="L2722" s="71" t="n">
        <v>73.43000000000001</v>
      </c>
      <c r="M2722" s="71" t="n">
        <v>105572954.48</v>
      </c>
      <c r="N2722" s="71" t="n">
        <v>1055729.54</v>
      </c>
      <c r="O2722" s="71" t="n">
        <v>104517224.94</v>
      </c>
      <c r="P2722" s="71" t="n">
        <v>25857636.61</v>
      </c>
      <c r="Q2722" s="71" t="n">
        <v>78659588.33</v>
      </c>
      <c r="R2722" t="inlineStr">
        <is>
          <t>Crude</t>
        </is>
      </c>
      <c r="S2722" t="inlineStr">
        <is>
          <t>Yes</t>
        </is>
      </c>
      <c r="T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SA102714</t>
        </is>
      </c>
      <c r="B2723" s="68" t="n">
        <v>46055</v>
      </c>
      <c r="C2723" s="69" t="n">
        <v>2026</v>
      </c>
      <c r="D2723" t="inlineStr">
        <is>
          <t>Feb</t>
        </is>
      </c>
      <c r="E2723" t="inlineStr">
        <is>
          <t>Asia</t>
        </is>
      </c>
      <c r="F2723" t="inlineStr">
        <is>
          <t>Japan</t>
        </is>
      </c>
      <c r="G2723" t="inlineStr">
        <is>
          <t>Arab Heavy</t>
        </is>
      </c>
      <c r="H2723" t="inlineStr">
        <is>
          <t>Term contract</t>
        </is>
      </c>
      <c r="I2723" t="inlineStr">
        <is>
          <t>Refiner</t>
        </is>
      </c>
      <c r="J2723" t="inlineStr">
        <is>
          <t>Liam O'Brien</t>
        </is>
      </c>
      <c r="K2723" s="70" t="n">
        <v>806621</v>
      </c>
      <c r="L2723" s="71" t="n">
        <v>68.48999999999999</v>
      </c>
      <c r="M2723" s="71" t="n">
        <v>55245472.29</v>
      </c>
      <c r="N2723" s="71" t="n">
        <v>1104909.45</v>
      </c>
      <c r="O2723" s="71" t="n">
        <v>54140562.84</v>
      </c>
      <c r="P2723" s="71" t="n">
        <v>14602879.72</v>
      </c>
      <c r="Q2723" s="71" t="n">
        <v>39537683.12</v>
      </c>
      <c r="R2723" t="inlineStr">
        <is>
          <t>Crude</t>
        </is>
      </c>
      <c r="S2723" t="inlineStr">
        <is>
          <t>Yes</t>
        </is>
      </c>
      <c r="T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SA102715</t>
        </is>
      </c>
      <c r="B2724" s="68" t="n">
        <v>46055</v>
      </c>
      <c r="C2724" s="69" t="n">
        <v>2026</v>
      </c>
      <c r="D2724" t="inlineStr">
        <is>
          <t>Feb</t>
        </is>
      </c>
      <c r="E2724" t="inlineStr">
        <is>
          <t>Asia</t>
        </is>
      </c>
      <c r="F2724" t="inlineStr">
        <is>
          <t>China</t>
        </is>
      </c>
      <c r="G2724" t="inlineStr">
        <is>
          <t>Arab Light</t>
        </is>
      </c>
      <c r="H2724" t="inlineStr">
        <is>
          <t>Term contract</t>
        </is>
      </c>
      <c r="I2724" t="inlineStr">
        <is>
          <t>Refiner</t>
        </is>
      </c>
      <c r="J2724" t="inlineStr">
        <is>
          <t>Arjun Mehta</t>
        </is>
      </c>
      <c r="K2724" s="70" t="n">
        <v>1583105</v>
      </c>
      <c r="L2724" s="71" t="n">
        <v>72.59999999999999</v>
      </c>
      <c r="M2724" s="71" t="n">
        <v>114933423</v>
      </c>
      <c r="N2724" s="71" t="n">
        <v>0</v>
      </c>
      <c r="O2724" s="71" t="n">
        <v>114933423</v>
      </c>
      <c r="P2724" s="71" t="n">
        <v>29021569.86</v>
      </c>
      <c r="Q2724" s="71" t="n">
        <v>85911853.14</v>
      </c>
      <c r="R2724" t="inlineStr">
        <is>
          <t>Crude</t>
        </is>
      </c>
      <c r="S2724" t="inlineStr">
        <is>
          <t>Yes</t>
        </is>
      </c>
      <c r="T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SA102716</t>
        </is>
      </c>
      <c r="B2725" s="68" t="n">
        <v>46055</v>
      </c>
      <c r="C2725" s="69" t="n">
        <v>2026</v>
      </c>
      <c r="D2725" t="inlineStr">
        <is>
          <t>Feb</t>
        </is>
      </c>
      <c r="E2725" t="inlineStr">
        <is>
          <t>North America</t>
        </is>
      </c>
      <c r="F2725" t="inlineStr">
        <is>
          <t>USA</t>
        </is>
      </c>
      <c r="G2725" t="inlineStr">
        <is>
          <t>Arab Medium</t>
        </is>
      </c>
      <c r="H2725" t="inlineStr">
        <is>
          <t>Term contract</t>
        </is>
      </c>
      <c r="I2725" t="inlineStr">
        <is>
          <t>National oil company</t>
        </is>
      </c>
      <c r="J2725" t="inlineStr">
        <is>
          <t>Carlos Silva</t>
        </is>
      </c>
      <c r="K2725" s="70" t="n">
        <v>1035312</v>
      </c>
      <c r="L2725" s="71" t="n">
        <v>78.13</v>
      </c>
      <c r="M2725" s="71" t="n">
        <v>80888926.56</v>
      </c>
      <c r="N2725" s="71" t="n">
        <v>0</v>
      </c>
      <c r="O2725" s="71" t="n">
        <v>80888926.56</v>
      </c>
      <c r="P2725" s="71" t="n">
        <v>18942544.81</v>
      </c>
      <c r="Q2725" s="71" t="n">
        <v>61946381.75</v>
      </c>
      <c r="R2725" t="inlineStr">
        <is>
          <t>Crude</t>
        </is>
      </c>
      <c r="S2725" t="inlineStr">
        <is>
          <t>Yes</t>
        </is>
      </c>
      <c r="T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SA102717</t>
        </is>
      </c>
      <c r="B2726" s="68" t="n">
        <v>46055</v>
      </c>
      <c r="C2726" s="69" t="n">
        <v>2026</v>
      </c>
      <c r="D2726" t="inlineStr">
        <is>
          <t>Feb</t>
        </is>
      </c>
      <c r="E2726" t="inlineStr">
        <is>
          <t>Asia</t>
        </is>
      </c>
      <c r="F2726" t="inlineStr">
        <is>
          <t>China</t>
        </is>
      </c>
      <c r="G2726" t="inlineStr">
        <is>
          <t>Arab Light</t>
        </is>
      </c>
      <c r="H2726" t="inlineStr">
        <is>
          <t>Term contract</t>
        </is>
      </c>
      <c r="I2726" t="inlineStr">
        <is>
          <t>Trader</t>
        </is>
      </c>
      <c r="J2726" t="inlineStr">
        <is>
          <t>Carlos Silva</t>
        </is>
      </c>
      <c r="K2726" s="70" t="n">
        <v>1610584</v>
      </c>
      <c r="L2726" s="71" t="n">
        <v>82.48999999999999</v>
      </c>
      <c r="M2726" s="71" t="n">
        <v>132857074.16</v>
      </c>
      <c r="N2726" s="71" t="n">
        <v>1328570.74</v>
      </c>
      <c r="O2726" s="71" t="n">
        <v>131528503.42</v>
      </c>
      <c r="P2726" s="71" t="n">
        <v>29768124.05</v>
      </c>
      <c r="Q2726" s="71" t="n">
        <v>101760379.37</v>
      </c>
      <c r="R2726" t="inlineStr">
        <is>
          <t>Crude</t>
        </is>
      </c>
      <c r="S2726" t="inlineStr">
        <is>
          <t>Yes</t>
        </is>
      </c>
      <c r="T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SA102718</t>
        </is>
      </c>
      <c r="B2727" s="68" t="n">
        <v>46055</v>
      </c>
      <c r="C2727" s="69" t="n">
        <v>2026</v>
      </c>
      <c r="D2727" t="inlineStr">
        <is>
          <t>Feb</t>
        </is>
      </c>
      <c r="E2727" t="inlineStr">
        <is>
          <t>North America</t>
        </is>
      </c>
      <c r="F2727" t="inlineStr">
        <is>
          <t>USA</t>
        </is>
      </c>
      <c r="G2727" t="inlineStr">
        <is>
          <t>Arab Heavy</t>
        </is>
      </c>
      <c r="H2727" t="inlineStr">
        <is>
          <t>Term contract</t>
        </is>
      </c>
      <c r="I2727" t="inlineStr">
        <is>
          <t>Trader</t>
        </is>
      </c>
      <c r="J2727" t="inlineStr">
        <is>
          <t>Carlos Silva</t>
        </is>
      </c>
      <c r="K2727" s="70" t="n">
        <v>368741</v>
      </c>
      <c r="L2727" s="71" t="n">
        <v>76.15000000000001</v>
      </c>
      <c r="M2727" s="71" t="n">
        <v>28079627.15</v>
      </c>
      <c r="N2727" s="71" t="n">
        <v>280796.27</v>
      </c>
      <c r="O2727" s="71" t="n">
        <v>27798830.88</v>
      </c>
      <c r="P2727" s="71" t="n">
        <v>6542052.52</v>
      </c>
      <c r="Q2727" s="71" t="n">
        <v>21256778.36</v>
      </c>
      <c r="R2727" t="inlineStr">
        <is>
          <t>Crude</t>
        </is>
      </c>
      <c r="S2727" t="inlineStr">
        <is>
          <t>Yes</t>
        </is>
      </c>
      <c r="T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SA102719</t>
        </is>
      </c>
      <c r="B2728" s="68" t="n">
        <v>46055</v>
      </c>
      <c r="C2728" s="69" t="n">
        <v>2026</v>
      </c>
      <c r="D2728" t="inlineStr">
        <is>
          <t>Feb</t>
        </is>
      </c>
      <c r="E2728" t="inlineStr">
        <is>
          <t>Europe</t>
        </is>
      </c>
      <c r="F2728" t="inlineStr">
        <is>
          <t>France</t>
        </is>
      </c>
      <c r="G2728" t="inlineStr">
        <is>
          <t>Arab Extra Light</t>
        </is>
      </c>
      <c r="H2728" t="inlineStr">
        <is>
          <t>Term contract</t>
        </is>
      </c>
      <c r="I2728" t="inlineStr">
        <is>
          <t>Refiner</t>
        </is>
      </c>
      <c r="J2728" t="inlineStr">
        <is>
          <t>Omar Haddad</t>
        </is>
      </c>
      <c r="K2728" s="70" t="n">
        <v>647070</v>
      </c>
      <c r="L2728" s="71" t="n">
        <v>77.89</v>
      </c>
      <c r="M2728" s="71" t="n">
        <v>50400282.3</v>
      </c>
      <c r="N2728" s="71" t="n">
        <v>504002.82</v>
      </c>
      <c r="O2728" s="71" t="n">
        <v>49896279.48</v>
      </c>
      <c r="P2728" s="71" t="n">
        <v>11860182.68</v>
      </c>
      <c r="Q2728" s="71" t="n">
        <v>38036096.8</v>
      </c>
      <c r="R2728" t="inlineStr">
        <is>
          <t>Crude</t>
        </is>
      </c>
      <c r="S2728" t="inlineStr">
        <is>
          <t>Yes</t>
        </is>
      </c>
      <c r="T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SA102720</t>
        </is>
      </c>
      <c r="B2729" s="68" t="n">
        <v>46055</v>
      </c>
      <c r="C2729" s="69" t="n">
        <v>2026</v>
      </c>
      <c r="D2729" t="inlineStr">
        <is>
          <t>Feb</t>
        </is>
      </c>
      <c r="E2729" t="inlineStr">
        <is>
          <t>Middle East</t>
        </is>
      </c>
      <c r="F2729" t="inlineStr">
        <is>
          <t>Saudi Arabia</t>
        </is>
      </c>
      <c r="G2729" t="inlineStr">
        <is>
          <t>Arab Medium</t>
        </is>
      </c>
      <c r="H2729" t="inlineStr">
        <is>
          <t>Domestic</t>
        </is>
      </c>
      <c r="I2729" t="inlineStr">
        <is>
          <t>Refiner</t>
        </is>
      </c>
      <c r="J2729" t="inlineStr">
        <is>
          <t>Liam O'Brien</t>
        </is>
      </c>
      <c r="K2729" s="70" t="n">
        <v>1343778</v>
      </c>
      <c r="L2729" s="71" t="n">
        <v>76.28</v>
      </c>
      <c r="M2729" s="71" t="n">
        <v>102503385.84</v>
      </c>
      <c r="N2729" s="71" t="n">
        <v>1025033.86</v>
      </c>
      <c r="O2729" s="71" t="n">
        <v>101478351.98</v>
      </c>
      <c r="P2729" s="71" t="n">
        <v>23449426.95</v>
      </c>
      <c r="Q2729" s="71" t="n">
        <v>78028925.03</v>
      </c>
      <c r="R2729" t="inlineStr">
        <is>
          <t>Crude</t>
        </is>
      </c>
      <c r="S2729" t="inlineStr">
        <is>
          <t>No</t>
        </is>
      </c>
      <c r="T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SA102721</t>
        </is>
      </c>
      <c r="B2730" s="68" t="n">
        <v>46056</v>
      </c>
      <c r="C2730" s="69" t="n">
        <v>2026</v>
      </c>
      <c r="D2730" t="inlineStr">
        <is>
          <t>Feb</t>
        </is>
      </c>
      <c r="E2730" t="inlineStr">
        <is>
          <t>Middle East</t>
        </is>
      </c>
      <c r="F2730" t="inlineStr">
        <is>
          <t>UAE</t>
        </is>
      </c>
      <c r="G2730" t="inlineStr">
        <is>
          <t>Gasoline</t>
        </is>
      </c>
      <c r="H2730" t="inlineStr">
        <is>
          <t>Term contract</t>
        </is>
      </c>
      <c r="I2730" t="inlineStr">
        <is>
          <t>National oil company</t>
        </is>
      </c>
      <c r="J2730" t="inlineStr">
        <is>
          <t>Kofi Mensah</t>
        </is>
      </c>
      <c r="K2730" s="70" t="n">
        <v>342149</v>
      </c>
      <c r="L2730" s="71" t="n">
        <v>80.95</v>
      </c>
      <c r="M2730" s="71" t="n">
        <v>27696961.55</v>
      </c>
      <c r="N2730" s="71" t="n">
        <v>276969.62</v>
      </c>
      <c r="O2730" s="71" t="n">
        <v>27419991.93</v>
      </c>
      <c r="P2730" s="71" t="n">
        <v>24564409.11</v>
      </c>
      <c r="Q2730" s="71" t="n">
        <v>2855582.82</v>
      </c>
      <c r="R2730" t="inlineStr">
        <is>
          <t>Refined</t>
        </is>
      </c>
      <c r="S2730" t="inlineStr">
        <is>
          <t>Yes</t>
        </is>
      </c>
      <c r="T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SA102722</t>
        </is>
      </c>
      <c r="B2731" s="68" t="n">
        <v>46056</v>
      </c>
      <c r="C2731" s="69" t="n">
        <v>2026</v>
      </c>
      <c r="D2731" t="inlineStr">
        <is>
          <t>Feb</t>
        </is>
      </c>
      <c r="E2731" t="inlineStr">
        <is>
          <t>Middle East</t>
        </is>
      </c>
      <c r="F2731" t="inlineStr">
        <is>
          <t>UAE</t>
        </is>
      </c>
      <c r="G2731" t="inlineStr">
        <is>
          <t>Arab Heavy</t>
        </is>
      </c>
      <c r="H2731" t="inlineStr">
        <is>
          <t>Term contract</t>
        </is>
      </c>
      <c r="I2731" t="inlineStr">
        <is>
          <t>Refiner</t>
        </is>
      </c>
      <c r="J2731" t="inlineStr">
        <is>
          <t>Sophie Müller</t>
        </is>
      </c>
      <c r="K2731" s="70" t="n">
        <v>787121</v>
      </c>
      <c r="L2731" s="71" t="n">
        <v>78.40000000000001</v>
      </c>
      <c r="M2731" s="71" t="n">
        <v>61710286.4</v>
      </c>
      <c r="N2731" s="71" t="n">
        <v>0</v>
      </c>
      <c r="O2731" s="71" t="n">
        <v>61710286.4</v>
      </c>
      <c r="P2731" s="71" t="n">
        <v>13856063.9</v>
      </c>
      <c r="Q2731" s="71" t="n">
        <v>47854222.5</v>
      </c>
      <c r="R2731" t="inlineStr">
        <is>
          <t>Crude</t>
        </is>
      </c>
      <c r="S2731" t="inlineStr">
        <is>
          <t>Yes</t>
        </is>
      </c>
      <c r="T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SA102723</t>
        </is>
      </c>
      <c r="B2732" s="68" t="n">
        <v>46056</v>
      </c>
      <c r="C2732" s="69" t="n">
        <v>2026</v>
      </c>
      <c r="D2732" t="inlineStr">
        <is>
          <t>Feb</t>
        </is>
      </c>
      <c r="E2732" t="inlineStr">
        <is>
          <t>Asia</t>
        </is>
      </c>
      <c r="F2732" t="inlineStr">
        <is>
          <t>Japan</t>
        </is>
      </c>
      <c r="G2732" t="inlineStr">
        <is>
          <t>Arab Extra Light</t>
        </is>
      </c>
      <c r="H2732" t="inlineStr">
        <is>
          <t>Term contract</t>
        </is>
      </c>
      <c r="I2732" t="inlineStr">
        <is>
          <t>Refiner</t>
        </is>
      </c>
      <c r="J2732" t="inlineStr">
        <is>
          <t>Carlos Silva</t>
        </is>
      </c>
      <c r="K2732" s="70" t="n">
        <v>964400</v>
      </c>
      <c r="L2732" s="71" t="n">
        <v>83.38</v>
      </c>
      <c r="M2732" s="71" t="n">
        <v>80411672</v>
      </c>
      <c r="N2732" s="71" t="n">
        <v>0</v>
      </c>
      <c r="O2732" s="71" t="n">
        <v>80411672</v>
      </c>
      <c r="P2732" s="71" t="n">
        <v>17268930.46</v>
      </c>
      <c r="Q2732" s="71" t="n">
        <v>63142741.54</v>
      </c>
      <c r="R2732" t="inlineStr">
        <is>
          <t>Crude</t>
        </is>
      </c>
      <c r="S2732" t="inlineStr">
        <is>
          <t>Yes</t>
        </is>
      </c>
      <c r="T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SA102724</t>
        </is>
      </c>
      <c r="B2733" s="68" t="n">
        <v>46056</v>
      </c>
      <c r="C2733" s="69" t="n">
        <v>2026</v>
      </c>
      <c r="D2733" t="inlineStr">
        <is>
          <t>Feb</t>
        </is>
      </c>
      <c r="E2733" t="inlineStr">
        <is>
          <t>Middle East</t>
        </is>
      </c>
      <c r="F2733" t="inlineStr">
        <is>
          <t>UAE</t>
        </is>
      </c>
      <c r="G2733" t="inlineStr">
        <is>
          <t>Arab Light</t>
        </is>
      </c>
      <c r="H2733" t="inlineStr">
        <is>
          <t>Term contract</t>
        </is>
      </c>
      <c r="I2733" t="inlineStr">
        <is>
          <t>Trader</t>
        </is>
      </c>
      <c r="J2733" t="inlineStr">
        <is>
          <t>Lucas Martin</t>
        </is>
      </c>
      <c r="K2733" s="70" t="n">
        <v>819031</v>
      </c>
      <c r="L2733" s="71" t="n">
        <v>78.68000000000001</v>
      </c>
      <c r="M2733" s="71" t="n">
        <v>64441359.08</v>
      </c>
      <c r="N2733" s="71" t="n">
        <v>1288827.18</v>
      </c>
      <c r="O2733" s="71" t="n">
        <v>63152531.9</v>
      </c>
      <c r="P2733" s="71" t="n">
        <v>14620237</v>
      </c>
      <c r="Q2733" s="71" t="n">
        <v>48532294.9</v>
      </c>
      <c r="R2733" t="inlineStr">
        <is>
          <t>Crude</t>
        </is>
      </c>
      <c r="S2733" t="inlineStr">
        <is>
          <t>Yes</t>
        </is>
      </c>
      <c r="T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SA102725</t>
        </is>
      </c>
      <c r="B2734" s="68" t="n">
        <v>46057</v>
      </c>
      <c r="C2734" s="69" t="n">
        <v>2026</v>
      </c>
      <c r="D2734" t="inlineStr">
        <is>
          <t>Feb</t>
        </is>
      </c>
      <c r="E2734" t="inlineStr">
        <is>
          <t>Europe</t>
        </is>
      </c>
      <c r="F2734" t="inlineStr">
        <is>
          <t>France</t>
        </is>
      </c>
      <c r="G2734" t="inlineStr">
        <is>
          <t>Diesel</t>
        </is>
      </c>
      <c r="H2734" t="inlineStr">
        <is>
          <t>Term contract</t>
        </is>
      </c>
      <c r="I2734" t="inlineStr">
        <is>
          <t>Trader</t>
        </is>
      </c>
      <c r="J2734" t="inlineStr">
        <is>
          <t>Ravindra Patil</t>
        </is>
      </c>
      <c r="K2734" s="70" t="n">
        <v>228538</v>
      </c>
      <c r="L2734" s="71" t="n">
        <v>94.11</v>
      </c>
      <c r="M2734" s="71" t="n">
        <v>21507711.18</v>
      </c>
      <c r="N2734" s="71" t="n">
        <v>0</v>
      </c>
      <c r="O2734" s="71" t="n">
        <v>21507711.18</v>
      </c>
      <c r="P2734" s="71" t="n">
        <v>16687117.6</v>
      </c>
      <c r="Q2734" s="71" t="n">
        <v>4820593.58</v>
      </c>
      <c r="R2734" t="inlineStr">
        <is>
          <t>Refined</t>
        </is>
      </c>
      <c r="S2734" t="inlineStr">
        <is>
          <t>Yes</t>
        </is>
      </c>
      <c r="T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SA102726</t>
        </is>
      </c>
      <c r="B2735" s="68" t="n">
        <v>46057</v>
      </c>
      <c r="C2735" s="69" t="n">
        <v>2026</v>
      </c>
      <c r="D2735" t="inlineStr">
        <is>
          <t>Feb</t>
        </is>
      </c>
      <c r="E2735" t="inlineStr">
        <is>
          <t>Asia</t>
        </is>
      </c>
      <c r="F2735" t="inlineStr">
        <is>
          <t>China</t>
        </is>
      </c>
      <c r="G2735" t="inlineStr">
        <is>
          <t>Arab Light</t>
        </is>
      </c>
      <c r="H2735" t="inlineStr">
        <is>
          <t>Term contract</t>
        </is>
      </c>
      <c r="I2735" t="inlineStr">
        <is>
          <t>Refiner</t>
        </is>
      </c>
      <c r="J2735" t="inlineStr">
        <is>
          <t>Mei Lin</t>
        </is>
      </c>
      <c r="K2735" s="70" t="n">
        <v>1577787</v>
      </c>
      <c r="L2735" s="71" t="n">
        <v>71.95999999999999</v>
      </c>
      <c r="M2735" s="71" t="n">
        <v>113537552.52</v>
      </c>
      <c r="N2735" s="71" t="n">
        <v>2270751.05</v>
      </c>
      <c r="O2735" s="71" t="n">
        <v>111266801.47</v>
      </c>
      <c r="P2735" s="71" t="n">
        <v>27781471.14</v>
      </c>
      <c r="Q2735" s="71" t="n">
        <v>83485330.33</v>
      </c>
      <c r="R2735" t="inlineStr">
        <is>
          <t>Crude</t>
        </is>
      </c>
      <c r="S2735" t="inlineStr">
        <is>
          <t>Yes</t>
        </is>
      </c>
      <c r="T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SA102727</t>
        </is>
      </c>
      <c r="B2736" s="68" t="n">
        <v>46057</v>
      </c>
      <c r="C2736" s="69" t="n">
        <v>2026</v>
      </c>
      <c r="D2736" t="inlineStr">
        <is>
          <t>Feb</t>
        </is>
      </c>
      <c r="E2736" t="inlineStr">
        <is>
          <t>Middle East</t>
        </is>
      </c>
      <c r="F2736" t="inlineStr">
        <is>
          <t>UAE</t>
        </is>
      </c>
      <c r="G2736" t="inlineStr">
        <is>
          <t>Arab Light</t>
        </is>
      </c>
      <c r="H2736" t="inlineStr">
        <is>
          <t>Spot</t>
        </is>
      </c>
      <c r="I2736" t="inlineStr">
        <is>
          <t>National oil company</t>
        </is>
      </c>
      <c r="J2736" t="inlineStr">
        <is>
          <t>Arjun Mehta</t>
        </is>
      </c>
      <c r="K2736" s="70" t="n">
        <v>631115</v>
      </c>
      <c r="L2736" s="71" t="n">
        <v>71.5</v>
      </c>
      <c r="M2736" s="71" t="n">
        <v>45124722.5</v>
      </c>
      <c r="N2736" s="71" t="n">
        <v>451247.23</v>
      </c>
      <c r="O2736" s="71" t="n">
        <v>44673475.27</v>
      </c>
      <c r="P2736" s="71" t="n">
        <v>11402419.36</v>
      </c>
      <c r="Q2736" s="71" t="n">
        <v>33271055.91</v>
      </c>
      <c r="R2736" t="inlineStr">
        <is>
          <t>Crude</t>
        </is>
      </c>
      <c r="S2736" t="inlineStr">
        <is>
          <t>Yes</t>
        </is>
      </c>
      <c r="T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SA102728</t>
        </is>
      </c>
      <c r="B2737" s="68" t="n">
        <v>46057</v>
      </c>
      <c r="C2737" s="69" t="n">
        <v>2026</v>
      </c>
      <c r="D2737" t="inlineStr">
        <is>
          <t>Feb</t>
        </is>
      </c>
      <c r="E2737" t="inlineStr">
        <is>
          <t>North America</t>
        </is>
      </c>
      <c r="F2737" t="inlineStr">
        <is>
          <t>USA</t>
        </is>
      </c>
      <c r="G2737" t="inlineStr">
        <is>
          <t>Arab Light</t>
        </is>
      </c>
      <c r="H2737" t="inlineStr">
        <is>
          <t>Term contract</t>
        </is>
      </c>
      <c r="I2737" t="inlineStr">
        <is>
          <t>National oil company</t>
        </is>
      </c>
      <c r="J2737" t="inlineStr">
        <is>
          <t>Wei Chen</t>
        </is>
      </c>
      <c r="K2737" s="70" t="n">
        <v>1394303</v>
      </c>
      <c r="L2737" s="71" t="n">
        <v>79.64</v>
      </c>
      <c r="M2737" s="71" t="n">
        <v>111042290.92</v>
      </c>
      <c r="N2737" s="71" t="n">
        <v>0</v>
      </c>
      <c r="O2737" s="71" t="n">
        <v>111042290.92</v>
      </c>
      <c r="P2737" s="71" t="n">
        <v>25860119.39</v>
      </c>
      <c r="Q2737" s="71" t="n">
        <v>85182171.53</v>
      </c>
      <c r="R2737" t="inlineStr">
        <is>
          <t>Crude</t>
        </is>
      </c>
      <c r="S2737" t="inlineStr">
        <is>
          <t>Yes</t>
        </is>
      </c>
      <c r="T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SA102729</t>
        </is>
      </c>
      <c r="B2738" s="68" t="n">
        <v>46057</v>
      </c>
      <c r="C2738" s="69" t="n">
        <v>2026</v>
      </c>
      <c r="D2738" t="inlineStr">
        <is>
          <t>Feb</t>
        </is>
      </c>
      <c r="E2738" t="inlineStr">
        <is>
          <t>Asia</t>
        </is>
      </c>
      <c r="F2738" t="inlineStr">
        <is>
          <t>India</t>
        </is>
      </c>
      <c r="G2738" t="inlineStr">
        <is>
          <t>Arab Light</t>
        </is>
      </c>
      <c r="H2738" t="inlineStr">
        <is>
          <t>Term contract</t>
        </is>
      </c>
      <c r="I2738" t="inlineStr">
        <is>
          <t>National oil company</t>
        </is>
      </c>
      <c r="J2738" t="inlineStr">
        <is>
          <t>Fatima Al-Saud</t>
        </is>
      </c>
      <c r="K2738" s="70" t="n">
        <v>882852</v>
      </c>
      <c r="L2738" s="71" t="n">
        <v>76.87</v>
      </c>
      <c r="M2738" s="71" t="n">
        <v>67864833.23999999</v>
      </c>
      <c r="N2738" s="71" t="n">
        <v>678648.33</v>
      </c>
      <c r="O2738" s="71" t="n">
        <v>67186184.91</v>
      </c>
      <c r="P2738" s="71" t="n">
        <v>15474957.3</v>
      </c>
      <c r="Q2738" s="71" t="n">
        <v>51711227.61</v>
      </c>
      <c r="R2738" t="inlineStr">
        <is>
          <t>Crude</t>
        </is>
      </c>
      <c r="S2738" t="inlineStr">
        <is>
          <t>Yes</t>
        </is>
      </c>
      <c r="T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SA102730</t>
        </is>
      </c>
      <c r="B2739" s="68" t="n">
        <v>46058</v>
      </c>
      <c r="C2739" s="69" t="n">
        <v>2026</v>
      </c>
      <c r="D2739" t="inlineStr">
        <is>
          <t>Feb</t>
        </is>
      </c>
      <c r="E2739" t="inlineStr">
        <is>
          <t>Asia</t>
        </is>
      </c>
      <c r="F2739" t="inlineStr">
        <is>
          <t>China</t>
        </is>
      </c>
      <c r="G2739" t="inlineStr">
        <is>
          <t>Gasoline</t>
        </is>
      </c>
      <c r="H2739" t="inlineStr">
        <is>
          <t>Term contract</t>
        </is>
      </c>
      <c r="I2739" t="inlineStr">
        <is>
          <t>Refiner</t>
        </is>
      </c>
      <c r="J2739" t="inlineStr">
        <is>
          <t>Arjun Mehta</t>
        </is>
      </c>
      <c r="K2739" s="70" t="n">
        <v>458267</v>
      </c>
      <c r="L2739" s="71" t="n">
        <v>97.81999999999999</v>
      </c>
      <c r="M2739" s="71" t="n">
        <v>44827677.94</v>
      </c>
      <c r="N2739" s="71" t="n">
        <v>0</v>
      </c>
      <c r="O2739" s="71" t="n">
        <v>44827677.94</v>
      </c>
      <c r="P2739" s="71" t="n">
        <v>31875421.09</v>
      </c>
      <c r="Q2739" s="71" t="n">
        <v>12952256.85</v>
      </c>
      <c r="R2739" t="inlineStr">
        <is>
          <t>Refined</t>
        </is>
      </c>
      <c r="S2739" t="inlineStr">
        <is>
          <t>Yes</t>
        </is>
      </c>
      <c r="T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SA102731</t>
        </is>
      </c>
      <c r="B2740" s="68" t="n">
        <v>46058</v>
      </c>
      <c r="C2740" s="69" t="n">
        <v>2026</v>
      </c>
      <c r="D2740" t="inlineStr">
        <is>
          <t>Feb</t>
        </is>
      </c>
      <c r="E2740" t="inlineStr">
        <is>
          <t>Middle East</t>
        </is>
      </c>
      <c r="F2740" t="inlineStr">
        <is>
          <t>UAE</t>
        </is>
      </c>
      <c r="G2740" t="inlineStr">
        <is>
          <t>Jet fuel</t>
        </is>
      </c>
      <c r="H2740" t="inlineStr">
        <is>
          <t>Term contract</t>
        </is>
      </c>
      <c r="I2740" t="inlineStr">
        <is>
          <t>Refiner</t>
        </is>
      </c>
      <c r="J2740" t="inlineStr">
        <is>
          <t>Shraddha Kulkarni</t>
        </is>
      </c>
      <c r="K2740" s="70" t="n">
        <v>305780</v>
      </c>
      <c r="L2740" s="71" t="n">
        <v>94.88</v>
      </c>
      <c r="M2740" s="71" t="n">
        <v>29012406.4</v>
      </c>
      <c r="N2740" s="71" t="n">
        <v>290124.06</v>
      </c>
      <c r="O2740" s="71" t="n">
        <v>28722282.34</v>
      </c>
      <c r="P2740" s="71" t="n">
        <v>21447118.44</v>
      </c>
      <c r="Q2740" s="71" t="n">
        <v>7275163.9</v>
      </c>
      <c r="R2740" t="inlineStr">
        <is>
          <t>Refined</t>
        </is>
      </c>
      <c r="S2740" t="inlineStr">
        <is>
          <t>Yes</t>
        </is>
      </c>
      <c r="T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SA102732</t>
        </is>
      </c>
      <c r="B2741" s="68" t="n">
        <v>46058</v>
      </c>
      <c r="C2741" s="69" t="n">
        <v>2026</v>
      </c>
      <c r="D2741" t="inlineStr">
        <is>
          <t>Feb</t>
        </is>
      </c>
      <c r="E2741" t="inlineStr">
        <is>
          <t>Asia</t>
        </is>
      </c>
      <c r="F2741" t="inlineStr">
        <is>
          <t>China</t>
        </is>
      </c>
      <c r="G2741" t="inlineStr">
        <is>
          <t>Arab Light</t>
        </is>
      </c>
      <c r="H2741" t="inlineStr">
        <is>
          <t>Term contract</t>
        </is>
      </c>
      <c r="I2741" t="inlineStr">
        <is>
          <t>National oil company</t>
        </is>
      </c>
      <c r="J2741" t="inlineStr">
        <is>
          <t>Ana Costa</t>
        </is>
      </c>
      <c r="K2741" s="70" t="n">
        <v>1426213</v>
      </c>
      <c r="L2741" s="71" t="n">
        <v>76.65000000000001</v>
      </c>
      <c r="M2741" s="71" t="n">
        <v>109319226.45</v>
      </c>
      <c r="N2741" s="71" t="n">
        <v>0</v>
      </c>
      <c r="O2741" s="71" t="n">
        <v>109319226.45</v>
      </c>
      <c r="P2741" s="71" t="n">
        <v>26517512.77</v>
      </c>
      <c r="Q2741" s="71" t="n">
        <v>82801713.68000001</v>
      </c>
      <c r="R2741" t="inlineStr">
        <is>
          <t>Crude</t>
        </is>
      </c>
      <c r="S2741" t="inlineStr">
        <is>
          <t>Yes</t>
        </is>
      </c>
      <c r="T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SA102733</t>
        </is>
      </c>
      <c r="B2742" s="68" t="n">
        <v>46058</v>
      </c>
      <c r="C2742" s="69" t="n">
        <v>2026</v>
      </c>
      <c r="D2742" t="inlineStr">
        <is>
          <t>Feb</t>
        </is>
      </c>
      <c r="E2742" t="inlineStr">
        <is>
          <t>Middle East</t>
        </is>
      </c>
      <c r="F2742" t="inlineStr">
        <is>
          <t>Saudi Arabia</t>
        </is>
      </c>
      <c r="G2742" t="inlineStr">
        <is>
          <t>Arab Medium</t>
        </is>
      </c>
      <c r="H2742" t="inlineStr">
        <is>
          <t>Domestic</t>
        </is>
      </c>
      <c r="I2742" t="inlineStr">
        <is>
          <t>Refiner</t>
        </is>
      </c>
      <c r="J2742" t="inlineStr">
        <is>
          <t>Kofi Mensah</t>
        </is>
      </c>
      <c r="K2742" s="70" t="n">
        <v>1503330</v>
      </c>
      <c r="L2742" s="71" t="n">
        <v>68.47</v>
      </c>
      <c r="M2742" s="71" t="n">
        <v>102933005.1</v>
      </c>
      <c r="N2742" s="71" t="n">
        <v>2058660.1</v>
      </c>
      <c r="O2742" s="71" t="n">
        <v>100874345</v>
      </c>
      <c r="P2742" s="71" t="n">
        <v>27472053.85</v>
      </c>
      <c r="Q2742" s="71" t="n">
        <v>73402291.15000001</v>
      </c>
      <c r="R2742" t="inlineStr">
        <is>
          <t>Crude</t>
        </is>
      </c>
      <c r="S2742" t="inlineStr">
        <is>
          <t>No</t>
        </is>
      </c>
      <c r="T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SA102734</t>
        </is>
      </c>
      <c r="B2743" s="68" t="n">
        <v>46058</v>
      </c>
      <c r="C2743" s="69" t="n">
        <v>2026</v>
      </c>
      <c r="D2743" t="inlineStr">
        <is>
          <t>Feb</t>
        </is>
      </c>
      <c r="E2743" t="inlineStr">
        <is>
          <t>North America</t>
        </is>
      </c>
      <c r="F2743" t="inlineStr">
        <is>
          <t>USA</t>
        </is>
      </c>
      <c r="G2743" t="inlineStr">
        <is>
          <t>Diesel</t>
        </is>
      </c>
      <c r="H2743" t="inlineStr">
        <is>
          <t>Term contract</t>
        </is>
      </c>
      <c r="I2743" t="inlineStr">
        <is>
          <t>National oil company</t>
        </is>
      </c>
      <c r="J2743" t="inlineStr">
        <is>
          <t>Mei Lin</t>
        </is>
      </c>
      <c r="K2743" s="70" t="n">
        <v>182647</v>
      </c>
      <c r="L2743" s="71" t="n">
        <v>90.23</v>
      </c>
      <c r="M2743" s="71" t="n">
        <v>16480238.81</v>
      </c>
      <c r="N2743" s="71" t="n">
        <v>164802.39</v>
      </c>
      <c r="O2743" s="71" t="n">
        <v>16315436.42</v>
      </c>
      <c r="P2743" s="71" t="n">
        <v>13258852.69</v>
      </c>
      <c r="Q2743" s="71" t="n">
        <v>3056583.73</v>
      </c>
      <c r="R2743" t="inlineStr">
        <is>
          <t>Refined</t>
        </is>
      </c>
      <c r="S2743" t="inlineStr">
        <is>
          <t>Yes</t>
        </is>
      </c>
      <c r="T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SA102735</t>
        </is>
      </c>
      <c r="B2744" s="68" t="n">
        <v>46058</v>
      </c>
      <c r="C2744" s="69" t="n">
        <v>2026</v>
      </c>
      <c r="D2744" t="inlineStr">
        <is>
          <t>Feb</t>
        </is>
      </c>
      <c r="E2744" t="inlineStr">
        <is>
          <t>Asia</t>
        </is>
      </c>
      <c r="F2744" t="inlineStr">
        <is>
          <t>South Korea</t>
        </is>
      </c>
      <c r="G2744" t="inlineStr">
        <is>
          <t>Arab Light</t>
        </is>
      </c>
      <c r="H2744" t="inlineStr">
        <is>
          <t>Term contract</t>
        </is>
      </c>
      <c r="I2744" t="inlineStr">
        <is>
          <t>National oil company</t>
        </is>
      </c>
      <c r="J2744" t="inlineStr">
        <is>
          <t>Olivia Brown</t>
        </is>
      </c>
      <c r="K2744" s="70" t="n">
        <v>1579560</v>
      </c>
      <c r="L2744" s="71" t="n">
        <v>73.51000000000001</v>
      </c>
      <c r="M2744" s="71" t="n">
        <v>116113455.6</v>
      </c>
      <c r="N2744" s="71" t="n">
        <v>2322269.11</v>
      </c>
      <c r="O2744" s="71" t="n">
        <v>113791186.49</v>
      </c>
      <c r="P2744" s="71" t="n">
        <v>27790558.36</v>
      </c>
      <c r="Q2744" s="71" t="n">
        <v>86000628.13</v>
      </c>
      <c r="R2744" t="inlineStr">
        <is>
          <t>Crude</t>
        </is>
      </c>
      <c r="S2744" t="inlineStr">
        <is>
          <t>Yes</t>
        </is>
      </c>
      <c r="T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SA102736</t>
        </is>
      </c>
      <c r="B2745" s="68" t="n">
        <v>46058</v>
      </c>
      <c r="C2745" s="69" t="n">
        <v>2026</v>
      </c>
      <c r="D2745" t="inlineStr">
        <is>
          <t>Feb</t>
        </is>
      </c>
      <c r="E2745" t="inlineStr">
        <is>
          <t>Middle East</t>
        </is>
      </c>
      <c r="F2745" t="inlineStr">
        <is>
          <t>Saudi Arabia</t>
        </is>
      </c>
      <c r="G2745" t="inlineStr">
        <is>
          <t>Arab Medium</t>
        </is>
      </c>
      <c r="H2745" t="inlineStr">
        <is>
          <t>Domestic</t>
        </is>
      </c>
      <c r="I2745" t="inlineStr">
        <is>
          <t>Refiner</t>
        </is>
      </c>
      <c r="J2745" t="inlineStr">
        <is>
          <t>Yuki Sato</t>
        </is>
      </c>
      <c r="K2745" s="70" t="n">
        <v>1641608</v>
      </c>
      <c r="L2745" s="71" t="n">
        <v>73.48</v>
      </c>
      <c r="M2745" s="71" t="n">
        <v>120625355.84</v>
      </c>
      <c r="N2745" s="71" t="n">
        <v>0</v>
      </c>
      <c r="O2745" s="71" t="n">
        <v>120625355.84</v>
      </c>
      <c r="P2745" s="71" t="n">
        <v>29009831.72</v>
      </c>
      <c r="Q2745" s="71" t="n">
        <v>91615524.12</v>
      </c>
      <c r="R2745" t="inlineStr">
        <is>
          <t>Crude</t>
        </is>
      </c>
      <c r="S2745" t="inlineStr">
        <is>
          <t>No</t>
        </is>
      </c>
      <c r="T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SA102737</t>
        </is>
      </c>
      <c r="B2746" s="68" t="n">
        <v>46059</v>
      </c>
      <c r="C2746" s="69" t="n">
        <v>2026</v>
      </c>
      <c r="D2746" t="inlineStr">
        <is>
          <t>Feb</t>
        </is>
      </c>
      <c r="E2746" t="inlineStr">
        <is>
          <t>North America</t>
        </is>
      </c>
      <c r="F2746" t="inlineStr">
        <is>
          <t>USA</t>
        </is>
      </c>
      <c r="G2746" t="inlineStr">
        <is>
          <t>Arab Extra Light</t>
        </is>
      </c>
      <c r="H2746" t="inlineStr">
        <is>
          <t>Spot</t>
        </is>
      </c>
      <c r="I2746" t="inlineStr">
        <is>
          <t>National oil company</t>
        </is>
      </c>
      <c r="J2746" t="inlineStr">
        <is>
          <t>Sophie Müller</t>
        </is>
      </c>
      <c r="K2746" s="70" t="n">
        <v>1693019</v>
      </c>
      <c r="L2746" s="71" t="n">
        <v>85.83</v>
      </c>
      <c r="M2746" s="71" t="n">
        <v>145311820.77</v>
      </c>
      <c r="N2746" s="71" t="n">
        <v>1453118.21</v>
      </c>
      <c r="O2746" s="71" t="n">
        <v>143858702.56</v>
      </c>
      <c r="P2746" s="71" t="n">
        <v>32089265.71</v>
      </c>
      <c r="Q2746" s="71" t="n">
        <v>111769436.85</v>
      </c>
      <c r="R2746" t="inlineStr">
        <is>
          <t>Crude</t>
        </is>
      </c>
      <c r="S2746" t="inlineStr">
        <is>
          <t>Yes</t>
        </is>
      </c>
      <c r="T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SA102738</t>
        </is>
      </c>
      <c r="B2747" s="68" t="n">
        <v>46059</v>
      </c>
      <c r="C2747" s="69" t="n">
        <v>2026</v>
      </c>
      <c r="D2747" t="inlineStr">
        <is>
          <t>Feb</t>
        </is>
      </c>
      <c r="E2747" t="inlineStr">
        <is>
          <t>North America</t>
        </is>
      </c>
      <c r="F2747" t="inlineStr">
        <is>
          <t>USA</t>
        </is>
      </c>
      <c r="G2747" t="inlineStr">
        <is>
          <t>Arab Light</t>
        </is>
      </c>
      <c r="H2747" t="inlineStr">
        <is>
          <t>Term contract</t>
        </is>
      </c>
      <c r="I2747" t="inlineStr">
        <is>
          <t>Trader</t>
        </is>
      </c>
      <c r="J2747" t="inlineStr">
        <is>
          <t>Priya Nair</t>
        </is>
      </c>
      <c r="K2747" s="70" t="n">
        <v>1555627</v>
      </c>
      <c r="L2747" s="71" t="n">
        <v>72.90000000000001</v>
      </c>
      <c r="M2747" s="71" t="n">
        <v>113405208.3</v>
      </c>
      <c r="N2747" s="71" t="n">
        <v>2268104.17</v>
      </c>
      <c r="O2747" s="71" t="n">
        <v>111137104.13</v>
      </c>
      <c r="P2747" s="71" t="n">
        <v>29180712.73</v>
      </c>
      <c r="Q2747" s="71" t="n">
        <v>81956391.40000001</v>
      </c>
      <c r="R2747" t="inlineStr">
        <is>
          <t>Crude</t>
        </is>
      </c>
      <c r="S2747" t="inlineStr">
        <is>
          <t>Yes</t>
        </is>
      </c>
      <c r="T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SA102739</t>
        </is>
      </c>
      <c r="B2748" s="68" t="n">
        <v>46059</v>
      </c>
      <c r="C2748" s="69" t="n">
        <v>2026</v>
      </c>
      <c r="D2748" t="inlineStr">
        <is>
          <t>Feb</t>
        </is>
      </c>
      <c r="E2748" t="inlineStr">
        <is>
          <t>Asia</t>
        </is>
      </c>
      <c r="F2748" t="inlineStr">
        <is>
          <t>South Korea</t>
        </is>
      </c>
      <c r="G2748" t="inlineStr">
        <is>
          <t>Diesel</t>
        </is>
      </c>
      <c r="H2748" t="inlineStr">
        <is>
          <t>Term contract</t>
        </is>
      </c>
      <c r="I2748" t="inlineStr">
        <is>
          <t>National oil company</t>
        </is>
      </c>
      <c r="J2748" t="inlineStr">
        <is>
          <t>Sara Rossi</t>
        </is>
      </c>
      <c r="K2748" s="70" t="n">
        <v>491953</v>
      </c>
      <c r="L2748" s="71" t="n">
        <v>103.75</v>
      </c>
      <c r="M2748" s="71" t="n">
        <v>51040123.75</v>
      </c>
      <c r="N2748" s="71" t="n">
        <v>510401.24</v>
      </c>
      <c r="O2748" s="71" t="n">
        <v>50529722.51</v>
      </c>
      <c r="P2748" s="71" t="n">
        <v>34083088.64</v>
      </c>
      <c r="Q2748" s="71" t="n">
        <v>16446633.87</v>
      </c>
      <c r="R2748" t="inlineStr">
        <is>
          <t>Refined</t>
        </is>
      </c>
      <c r="S2748" t="inlineStr">
        <is>
          <t>Yes</t>
        </is>
      </c>
      <c r="T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SA102740</t>
        </is>
      </c>
      <c r="B2749" s="68" t="n">
        <v>46059</v>
      </c>
      <c r="C2749" s="69" t="n">
        <v>2026</v>
      </c>
      <c r="D2749" t="inlineStr">
        <is>
          <t>Feb</t>
        </is>
      </c>
      <c r="E2749" t="inlineStr">
        <is>
          <t>Middle East</t>
        </is>
      </c>
      <c r="F2749" t="inlineStr">
        <is>
          <t>Saudi Arabia</t>
        </is>
      </c>
      <c r="G2749" t="inlineStr">
        <is>
          <t>Arab Extra Light</t>
        </is>
      </c>
      <c r="H2749" t="inlineStr">
        <is>
          <t>Domestic</t>
        </is>
      </c>
      <c r="I2749" t="inlineStr">
        <is>
          <t>Refiner</t>
        </is>
      </c>
      <c r="J2749" t="inlineStr">
        <is>
          <t>Wei Chen</t>
        </is>
      </c>
      <c r="K2749" s="70" t="n">
        <v>429903</v>
      </c>
      <c r="L2749" s="71" t="n">
        <v>71.70999999999999</v>
      </c>
      <c r="M2749" s="71" t="n">
        <v>30828344.13</v>
      </c>
      <c r="N2749" s="71" t="n">
        <v>0</v>
      </c>
      <c r="O2749" s="71" t="n">
        <v>30828344.13</v>
      </c>
      <c r="P2749" s="71" t="n">
        <v>7700657.07</v>
      </c>
      <c r="Q2749" s="71" t="n">
        <v>23127687.06</v>
      </c>
      <c r="R2749" t="inlineStr">
        <is>
          <t>Crude</t>
        </is>
      </c>
      <c r="S2749" t="inlineStr">
        <is>
          <t>No</t>
        </is>
      </c>
      <c r="T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SA102741</t>
        </is>
      </c>
      <c r="B2750" s="68" t="n">
        <v>46059</v>
      </c>
      <c r="C2750" s="69" t="n">
        <v>2026</v>
      </c>
      <c r="D2750" t="inlineStr">
        <is>
          <t>Feb</t>
        </is>
      </c>
      <c r="E2750" t="inlineStr">
        <is>
          <t>Asia</t>
        </is>
      </c>
      <c r="F2750" t="inlineStr">
        <is>
          <t>India</t>
        </is>
      </c>
      <c r="G2750" t="inlineStr">
        <is>
          <t>Arab Light</t>
        </is>
      </c>
      <c r="H2750" t="inlineStr">
        <is>
          <t>Term contract</t>
        </is>
      </c>
      <c r="I2750" t="inlineStr">
        <is>
          <t>Refiner</t>
        </is>
      </c>
      <c r="J2750" t="inlineStr">
        <is>
          <t>Hiroshi Tanaka</t>
        </is>
      </c>
      <c r="K2750" s="70" t="n">
        <v>811940</v>
      </c>
      <c r="L2750" s="71" t="n">
        <v>80.55</v>
      </c>
      <c r="M2750" s="71" t="n">
        <v>65401767</v>
      </c>
      <c r="N2750" s="71" t="n">
        <v>1308035.34</v>
      </c>
      <c r="O2750" s="71" t="n">
        <v>64093731.66</v>
      </c>
      <c r="P2750" s="71" t="n">
        <v>15165677.02</v>
      </c>
      <c r="Q2750" s="71" t="n">
        <v>48928054.64</v>
      </c>
      <c r="R2750" t="inlineStr">
        <is>
          <t>Crude</t>
        </is>
      </c>
      <c r="S2750" t="inlineStr">
        <is>
          <t>Yes</t>
        </is>
      </c>
      <c r="T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SA102742</t>
        </is>
      </c>
      <c r="B2751" s="68" t="n">
        <v>46059</v>
      </c>
      <c r="C2751" s="69" t="n">
        <v>2026</v>
      </c>
      <c r="D2751" t="inlineStr">
        <is>
          <t>Feb</t>
        </is>
      </c>
      <c r="E2751" t="inlineStr">
        <is>
          <t>Asia</t>
        </is>
      </c>
      <c r="F2751" t="inlineStr">
        <is>
          <t>India</t>
        </is>
      </c>
      <c r="G2751" t="inlineStr">
        <is>
          <t>Arab Extra Light</t>
        </is>
      </c>
      <c r="H2751" t="inlineStr">
        <is>
          <t>Term contract</t>
        </is>
      </c>
      <c r="I2751" t="inlineStr">
        <is>
          <t>Refiner</t>
        </is>
      </c>
      <c r="J2751" t="inlineStr">
        <is>
          <t>Olivia Brown</t>
        </is>
      </c>
      <c r="K2751" s="70" t="n">
        <v>583249</v>
      </c>
      <c r="L2751" s="71" t="n">
        <v>82.45999999999999</v>
      </c>
      <c r="M2751" s="71" t="n">
        <v>48094712.54</v>
      </c>
      <c r="N2751" s="71" t="n">
        <v>480947.13</v>
      </c>
      <c r="O2751" s="71" t="n">
        <v>47613765.41</v>
      </c>
      <c r="P2751" s="71" t="n">
        <v>11124761.14</v>
      </c>
      <c r="Q2751" s="71" t="n">
        <v>36489004.27</v>
      </c>
      <c r="R2751" t="inlineStr">
        <is>
          <t>Crude</t>
        </is>
      </c>
      <c r="S2751" t="inlineStr">
        <is>
          <t>Yes</t>
        </is>
      </c>
      <c r="T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SA102743</t>
        </is>
      </c>
      <c r="B2752" s="68" t="n">
        <v>46059</v>
      </c>
      <c r="C2752" s="69" t="n">
        <v>2026</v>
      </c>
      <c r="D2752" t="inlineStr">
        <is>
          <t>Feb</t>
        </is>
      </c>
      <c r="E2752" t="inlineStr">
        <is>
          <t>Asia</t>
        </is>
      </c>
      <c r="F2752" t="inlineStr">
        <is>
          <t>India</t>
        </is>
      </c>
      <c r="G2752" t="inlineStr">
        <is>
          <t>Arab Light</t>
        </is>
      </c>
      <c r="H2752" t="inlineStr">
        <is>
          <t>Term contract</t>
        </is>
      </c>
      <c r="I2752" t="inlineStr">
        <is>
          <t>National oil company</t>
        </is>
      </c>
      <c r="J2752" t="inlineStr">
        <is>
          <t>Shraddha Kulkarni</t>
        </is>
      </c>
      <c r="K2752" s="70" t="n">
        <v>916535</v>
      </c>
      <c r="L2752" s="71" t="n">
        <v>81.20999999999999</v>
      </c>
      <c r="M2752" s="71" t="n">
        <v>74431807.34999999</v>
      </c>
      <c r="N2752" s="71" t="n">
        <v>0</v>
      </c>
      <c r="O2752" s="71" t="n">
        <v>74431807.34999999</v>
      </c>
      <c r="P2752" s="71" t="n">
        <v>16544903.36</v>
      </c>
      <c r="Q2752" s="71" t="n">
        <v>57886903.99</v>
      </c>
      <c r="R2752" t="inlineStr">
        <is>
          <t>Crude</t>
        </is>
      </c>
      <c r="S2752" t="inlineStr">
        <is>
          <t>Yes</t>
        </is>
      </c>
      <c r="T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SA102744</t>
        </is>
      </c>
      <c r="B2753" s="68" t="n">
        <v>46060</v>
      </c>
      <c r="C2753" s="69" t="n">
        <v>2026</v>
      </c>
      <c r="D2753" t="inlineStr">
        <is>
          <t>Feb</t>
        </is>
      </c>
      <c r="E2753" t="inlineStr">
        <is>
          <t>Asia</t>
        </is>
      </c>
      <c r="F2753" t="inlineStr">
        <is>
          <t>India</t>
        </is>
      </c>
      <c r="G2753" t="inlineStr">
        <is>
          <t>Jet fuel</t>
        </is>
      </c>
      <c r="H2753" t="inlineStr">
        <is>
          <t>Term contract</t>
        </is>
      </c>
      <c r="I2753" t="inlineStr">
        <is>
          <t>National oil company</t>
        </is>
      </c>
      <c r="J2753" t="inlineStr">
        <is>
          <t>Carlos Silva</t>
        </is>
      </c>
      <c r="K2753" s="70" t="n">
        <v>491102</v>
      </c>
      <c r="L2753" s="71" t="n">
        <v>94.15000000000001</v>
      </c>
      <c r="M2753" s="71" t="n">
        <v>46237253.3</v>
      </c>
      <c r="N2753" s="71" t="n">
        <v>0</v>
      </c>
      <c r="O2753" s="71" t="n">
        <v>46237253.3</v>
      </c>
      <c r="P2753" s="71" t="n">
        <v>34918290.86</v>
      </c>
      <c r="Q2753" s="71" t="n">
        <v>11318962.44</v>
      </c>
      <c r="R2753" t="inlineStr">
        <is>
          <t>Refined</t>
        </is>
      </c>
      <c r="S2753" t="inlineStr">
        <is>
          <t>Yes</t>
        </is>
      </c>
      <c r="T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SA102745</t>
        </is>
      </c>
      <c r="B2754" s="68" t="n">
        <v>46060</v>
      </c>
      <c r="C2754" s="69" t="n">
        <v>2026</v>
      </c>
      <c r="D2754" t="inlineStr">
        <is>
          <t>Feb</t>
        </is>
      </c>
      <c r="E2754" t="inlineStr">
        <is>
          <t>Asia</t>
        </is>
      </c>
      <c r="F2754" t="inlineStr">
        <is>
          <t>China</t>
        </is>
      </c>
      <c r="G2754" t="inlineStr">
        <is>
          <t>Arab Light</t>
        </is>
      </c>
      <c r="H2754" t="inlineStr">
        <is>
          <t>Spot</t>
        </is>
      </c>
      <c r="I2754" t="inlineStr">
        <is>
          <t>National oil company</t>
        </is>
      </c>
      <c r="J2754" t="inlineStr">
        <is>
          <t>Aisha Bello</t>
        </is>
      </c>
      <c r="K2754" s="70" t="n">
        <v>798644</v>
      </c>
      <c r="L2754" s="71" t="n">
        <v>79.47</v>
      </c>
      <c r="M2754" s="71" t="n">
        <v>63468238.68</v>
      </c>
      <c r="N2754" s="71" t="n">
        <v>0</v>
      </c>
      <c r="O2754" s="71" t="n">
        <v>63468238.68</v>
      </c>
      <c r="P2754" s="71" t="n">
        <v>14983532.71</v>
      </c>
      <c r="Q2754" s="71" t="n">
        <v>48484705.97</v>
      </c>
      <c r="R2754" t="inlineStr">
        <is>
          <t>Crude</t>
        </is>
      </c>
      <c r="S2754" t="inlineStr">
        <is>
          <t>Yes</t>
        </is>
      </c>
      <c r="T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SA102746</t>
        </is>
      </c>
      <c r="B2755" s="68" t="n">
        <v>46060</v>
      </c>
      <c r="C2755" s="69" t="n">
        <v>2026</v>
      </c>
      <c r="D2755" t="inlineStr">
        <is>
          <t>Feb</t>
        </is>
      </c>
      <c r="E2755" t="inlineStr">
        <is>
          <t>Europe</t>
        </is>
      </c>
      <c r="F2755" t="inlineStr">
        <is>
          <t>France</t>
        </is>
      </c>
      <c r="G2755" t="inlineStr">
        <is>
          <t>Gasoline</t>
        </is>
      </c>
      <c r="H2755" t="inlineStr">
        <is>
          <t>Term contract</t>
        </is>
      </c>
      <c r="I2755" t="inlineStr">
        <is>
          <t>National oil company</t>
        </is>
      </c>
      <c r="J2755" t="inlineStr">
        <is>
          <t>Aisha Bello</t>
        </is>
      </c>
      <c r="K2755" s="70" t="n">
        <v>440539</v>
      </c>
      <c r="L2755" s="71" t="n">
        <v>97.65000000000001</v>
      </c>
      <c r="M2755" s="71" t="n">
        <v>43018633.35</v>
      </c>
      <c r="N2755" s="71" t="n">
        <v>860372.67</v>
      </c>
      <c r="O2755" s="71" t="n">
        <v>42158260.68</v>
      </c>
      <c r="P2755" s="71" t="n">
        <v>31980555.36</v>
      </c>
      <c r="Q2755" s="71" t="n">
        <v>10177705.32</v>
      </c>
      <c r="R2755" t="inlineStr">
        <is>
          <t>Refined</t>
        </is>
      </c>
      <c r="S2755" t="inlineStr">
        <is>
          <t>Yes</t>
        </is>
      </c>
      <c r="T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SA102747</t>
        </is>
      </c>
      <c r="B2756" s="68" t="n">
        <v>46060</v>
      </c>
      <c r="C2756" s="69" t="n">
        <v>2026</v>
      </c>
      <c r="D2756" t="inlineStr">
        <is>
          <t>Feb</t>
        </is>
      </c>
      <c r="E2756" t="inlineStr">
        <is>
          <t>Asia</t>
        </is>
      </c>
      <c r="F2756" t="inlineStr">
        <is>
          <t>India</t>
        </is>
      </c>
      <c r="G2756" t="inlineStr">
        <is>
          <t>Arab Heavy</t>
        </is>
      </c>
      <c r="H2756" t="inlineStr">
        <is>
          <t>Term contract</t>
        </is>
      </c>
      <c r="I2756" t="inlineStr">
        <is>
          <t>National oil company</t>
        </is>
      </c>
      <c r="J2756" t="inlineStr">
        <is>
          <t>Omar Haddad</t>
        </is>
      </c>
      <c r="K2756" s="70" t="n">
        <v>976810</v>
      </c>
      <c r="L2756" s="71" t="n">
        <v>75.98999999999999</v>
      </c>
      <c r="M2756" s="71" t="n">
        <v>74227791.90000001</v>
      </c>
      <c r="N2756" s="71" t="n">
        <v>0</v>
      </c>
      <c r="O2756" s="71" t="n">
        <v>74227791.90000001</v>
      </c>
      <c r="P2756" s="71" t="n">
        <v>16937429.4</v>
      </c>
      <c r="Q2756" s="71" t="n">
        <v>57290362.5</v>
      </c>
      <c r="R2756" t="inlineStr">
        <is>
          <t>Crude</t>
        </is>
      </c>
      <c r="S2756" t="inlineStr">
        <is>
          <t>Yes</t>
        </is>
      </c>
      <c r="T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SA102748</t>
        </is>
      </c>
      <c r="B2757" s="68" t="n">
        <v>46060</v>
      </c>
      <c r="C2757" s="69" t="n">
        <v>2026</v>
      </c>
      <c r="D2757" t="inlineStr">
        <is>
          <t>Feb</t>
        </is>
      </c>
      <c r="E2757" t="inlineStr">
        <is>
          <t>Asia</t>
        </is>
      </c>
      <c r="F2757" t="inlineStr">
        <is>
          <t>India</t>
        </is>
      </c>
      <c r="G2757" t="inlineStr">
        <is>
          <t>Diesel</t>
        </is>
      </c>
      <c r="H2757" t="inlineStr">
        <is>
          <t>Spot</t>
        </is>
      </c>
      <c r="I2757" t="inlineStr">
        <is>
          <t>National oil company</t>
        </is>
      </c>
      <c r="J2757" t="inlineStr">
        <is>
          <t>Mei Lin</t>
        </is>
      </c>
      <c r="K2757" s="70" t="n">
        <v>301046</v>
      </c>
      <c r="L2757" s="71" t="n">
        <v>95.8</v>
      </c>
      <c r="M2757" s="71" t="n">
        <v>28840206.8</v>
      </c>
      <c r="N2757" s="71" t="n">
        <v>288402.07</v>
      </c>
      <c r="O2757" s="71" t="n">
        <v>28551804.73</v>
      </c>
      <c r="P2757" s="71" t="n">
        <v>21944216</v>
      </c>
      <c r="Q2757" s="71" t="n">
        <v>6607588.73</v>
      </c>
      <c r="R2757" t="inlineStr">
        <is>
          <t>Refined</t>
        </is>
      </c>
      <c r="S2757" t="inlineStr">
        <is>
          <t>Yes</t>
        </is>
      </c>
      <c r="T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SA102749</t>
        </is>
      </c>
      <c r="B2758" s="68" t="n">
        <v>46060</v>
      </c>
      <c r="C2758" s="69" t="n">
        <v>2026</v>
      </c>
      <c r="D2758" t="inlineStr">
        <is>
          <t>Feb</t>
        </is>
      </c>
      <c r="E2758" t="inlineStr">
        <is>
          <t>Asia</t>
        </is>
      </c>
      <c r="F2758" t="inlineStr">
        <is>
          <t>South Korea</t>
        </is>
      </c>
      <c r="G2758" t="inlineStr">
        <is>
          <t>Arab Light</t>
        </is>
      </c>
      <c r="H2758" t="inlineStr">
        <is>
          <t>Term contract</t>
        </is>
      </c>
      <c r="I2758" t="inlineStr">
        <is>
          <t>National oil company</t>
        </is>
      </c>
      <c r="J2758" t="inlineStr">
        <is>
          <t>Emma Clarke</t>
        </is>
      </c>
      <c r="K2758" s="70" t="n">
        <v>1020243</v>
      </c>
      <c r="L2758" s="71" t="n">
        <v>71.93000000000001</v>
      </c>
      <c r="M2758" s="71" t="n">
        <v>73386078.98999999</v>
      </c>
      <c r="N2758" s="71" t="n">
        <v>0</v>
      </c>
      <c r="O2758" s="71" t="n">
        <v>73386078.98999999</v>
      </c>
      <c r="P2758" s="71" t="n">
        <v>18660461.17</v>
      </c>
      <c r="Q2758" s="71" t="n">
        <v>54725617.82</v>
      </c>
      <c r="R2758" t="inlineStr">
        <is>
          <t>Crude</t>
        </is>
      </c>
      <c r="S2758" t="inlineStr">
        <is>
          <t>Yes</t>
        </is>
      </c>
      <c r="T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SA102750</t>
        </is>
      </c>
      <c r="B2759" s="68" t="n">
        <v>46060</v>
      </c>
      <c r="C2759" s="69" t="n">
        <v>2026</v>
      </c>
      <c r="D2759" t="inlineStr">
        <is>
          <t>Feb</t>
        </is>
      </c>
      <c r="E2759" t="inlineStr">
        <is>
          <t>Europe</t>
        </is>
      </c>
      <c r="F2759" t="inlineStr">
        <is>
          <t>Italy</t>
        </is>
      </c>
      <c r="G2759" t="inlineStr">
        <is>
          <t>Arab Extra Light</t>
        </is>
      </c>
      <c r="H2759" t="inlineStr">
        <is>
          <t>Term contract</t>
        </is>
      </c>
      <c r="I2759" t="inlineStr">
        <is>
          <t>National oil company</t>
        </is>
      </c>
      <c r="J2759" t="inlineStr">
        <is>
          <t>Fatima Al-Saud</t>
        </is>
      </c>
      <c r="K2759" s="70" t="n">
        <v>357218</v>
      </c>
      <c r="L2759" s="71" t="n">
        <v>73.63</v>
      </c>
      <c r="M2759" s="71" t="n">
        <v>26301961.34</v>
      </c>
      <c r="N2759" s="71" t="n">
        <v>0</v>
      </c>
      <c r="O2759" s="71" t="n">
        <v>26301961.34</v>
      </c>
      <c r="P2759" s="71" t="n">
        <v>6551031.01</v>
      </c>
      <c r="Q2759" s="71" t="n">
        <v>19750930.33</v>
      </c>
      <c r="R2759" t="inlineStr">
        <is>
          <t>Crude</t>
        </is>
      </c>
      <c r="S2759" t="inlineStr">
        <is>
          <t>Yes</t>
        </is>
      </c>
      <c r="T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SA102751</t>
        </is>
      </c>
      <c r="B2760" s="68" t="n">
        <v>46061</v>
      </c>
      <c r="C2760" s="69" t="n">
        <v>2026</v>
      </c>
      <c r="D2760" t="inlineStr">
        <is>
          <t>Feb</t>
        </is>
      </c>
      <c r="E2760" t="inlineStr">
        <is>
          <t>Middle East</t>
        </is>
      </c>
      <c r="F2760" t="inlineStr">
        <is>
          <t>UAE</t>
        </is>
      </c>
      <c r="G2760" t="inlineStr">
        <is>
          <t>Jet fuel</t>
        </is>
      </c>
      <c r="H2760" t="inlineStr">
        <is>
          <t>Term contract</t>
        </is>
      </c>
      <c r="I2760" t="inlineStr">
        <is>
          <t>National oil company</t>
        </is>
      </c>
      <c r="J2760" t="inlineStr">
        <is>
          <t>Mei Lin</t>
        </is>
      </c>
      <c r="K2760" s="70" t="n">
        <v>530946</v>
      </c>
      <c r="L2760" s="71" t="n">
        <v>103.75</v>
      </c>
      <c r="M2760" s="71" t="n">
        <v>55085647.5</v>
      </c>
      <c r="N2760" s="71" t="n">
        <v>0</v>
      </c>
      <c r="O2760" s="71" t="n">
        <v>55085647.5</v>
      </c>
      <c r="P2760" s="71" t="n">
        <v>40235012.91</v>
      </c>
      <c r="Q2760" s="71" t="n">
        <v>14850634.59</v>
      </c>
      <c r="R2760" t="inlineStr">
        <is>
          <t>Refined</t>
        </is>
      </c>
      <c r="S2760" t="inlineStr">
        <is>
          <t>Yes</t>
        </is>
      </c>
      <c r="T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SA102752</t>
        </is>
      </c>
      <c r="B2761" s="68" t="n">
        <v>46061</v>
      </c>
      <c r="C2761" s="69" t="n">
        <v>2026</v>
      </c>
      <c r="D2761" t="inlineStr">
        <is>
          <t>Feb</t>
        </is>
      </c>
      <c r="E2761" t="inlineStr">
        <is>
          <t>Asia</t>
        </is>
      </c>
      <c r="F2761" t="inlineStr">
        <is>
          <t>South Korea</t>
        </is>
      </c>
      <c r="G2761" t="inlineStr">
        <is>
          <t>Arab Heavy</t>
        </is>
      </c>
      <c r="H2761" t="inlineStr">
        <is>
          <t>Term contract</t>
        </is>
      </c>
      <c r="I2761" t="inlineStr">
        <is>
          <t>Refiner</t>
        </is>
      </c>
      <c r="J2761" t="inlineStr">
        <is>
          <t>Aisha Bello</t>
        </is>
      </c>
      <c r="K2761" s="70" t="n">
        <v>774711</v>
      </c>
      <c r="L2761" s="71" t="n">
        <v>73.26000000000001</v>
      </c>
      <c r="M2761" s="71" t="n">
        <v>56755327.86</v>
      </c>
      <c r="N2761" s="71" t="n">
        <v>567553.28</v>
      </c>
      <c r="O2761" s="71" t="n">
        <v>56187774.58</v>
      </c>
      <c r="P2761" s="71" t="n">
        <v>13510046.07</v>
      </c>
      <c r="Q2761" s="71" t="n">
        <v>42677728.51</v>
      </c>
      <c r="R2761" t="inlineStr">
        <is>
          <t>Crude</t>
        </is>
      </c>
      <c r="S2761" t="inlineStr">
        <is>
          <t>Yes</t>
        </is>
      </c>
      <c r="T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SA102753</t>
        </is>
      </c>
      <c r="B2762" s="68" t="n">
        <v>46061</v>
      </c>
      <c r="C2762" s="69" t="n">
        <v>2026</v>
      </c>
      <c r="D2762" t="inlineStr">
        <is>
          <t>Feb</t>
        </is>
      </c>
      <c r="E2762" t="inlineStr">
        <is>
          <t>Europe</t>
        </is>
      </c>
      <c r="F2762" t="inlineStr">
        <is>
          <t>Italy</t>
        </is>
      </c>
      <c r="G2762" t="inlineStr">
        <is>
          <t>Arab Light</t>
        </is>
      </c>
      <c r="H2762" t="inlineStr">
        <is>
          <t>Spot</t>
        </is>
      </c>
      <c r="I2762" t="inlineStr">
        <is>
          <t>Refiner</t>
        </is>
      </c>
      <c r="J2762" t="inlineStr">
        <is>
          <t>Liam O'Brien</t>
        </is>
      </c>
      <c r="K2762" s="70" t="n">
        <v>573499</v>
      </c>
      <c r="L2762" s="71" t="n">
        <v>70.17</v>
      </c>
      <c r="M2762" s="71" t="n">
        <v>40242424.83</v>
      </c>
      <c r="N2762" s="71" t="n">
        <v>804848.5</v>
      </c>
      <c r="O2762" s="71" t="n">
        <v>39437576.33</v>
      </c>
      <c r="P2762" s="71" t="n">
        <v>10535928.67</v>
      </c>
      <c r="Q2762" s="71" t="n">
        <v>28901647.66</v>
      </c>
      <c r="R2762" t="inlineStr">
        <is>
          <t>Crude</t>
        </is>
      </c>
      <c r="S2762" t="inlineStr">
        <is>
          <t>Yes</t>
        </is>
      </c>
      <c r="T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SA102754</t>
        </is>
      </c>
      <c r="B2763" s="68" t="n">
        <v>46061</v>
      </c>
      <c r="C2763" s="69" t="n">
        <v>2026</v>
      </c>
      <c r="D2763" t="inlineStr">
        <is>
          <t>Feb</t>
        </is>
      </c>
      <c r="E2763" t="inlineStr">
        <is>
          <t>Asia</t>
        </is>
      </c>
      <c r="F2763" t="inlineStr">
        <is>
          <t>China</t>
        </is>
      </c>
      <c r="G2763" t="inlineStr">
        <is>
          <t>Arab Light</t>
        </is>
      </c>
      <c r="H2763" t="inlineStr">
        <is>
          <t>Term contract</t>
        </is>
      </c>
      <c r="I2763" t="inlineStr">
        <is>
          <t>National oil company</t>
        </is>
      </c>
      <c r="J2763" t="inlineStr">
        <is>
          <t>Hiroshi Tanaka</t>
        </is>
      </c>
      <c r="K2763" s="70" t="n">
        <v>1026448</v>
      </c>
      <c r="L2763" s="71" t="n">
        <v>79.08</v>
      </c>
      <c r="M2763" s="71" t="n">
        <v>81171507.84</v>
      </c>
      <c r="N2763" s="71" t="n">
        <v>1623430.16</v>
      </c>
      <c r="O2763" s="71" t="n">
        <v>79548077.68000001</v>
      </c>
      <c r="P2763" s="71" t="n">
        <v>17935894.83</v>
      </c>
      <c r="Q2763" s="71" t="n">
        <v>61612182.85</v>
      </c>
      <c r="R2763" t="inlineStr">
        <is>
          <t>Crude</t>
        </is>
      </c>
      <c r="S2763" t="inlineStr">
        <is>
          <t>Yes</t>
        </is>
      </c>
      <c r="T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SA102755</t>
        </is>
      </c>
      <c r="B2764" s="68" t="n">
        <v>46061</v>
      </c>
      <c r="C2764" s="69" t="n">
        <v>2026</v>
      </c>
      <c r="D2764" t="inlineStr">
        <is>
          <t>Feb</t>
        </is>
      </c>
      <c r="E2764" t="inlineStr">
        <is>
          <t>Europe</t>
        </is>
      </c>
      <c r="F2764" t="inlineStr">
        <is>
          <t>Netherlands</t>
        </is>
      </c>
      <c r="G2764" t="inlineStr">
        <is>
          <t>Gasoline</t>
        </is>
      </c>
      <c r="H2764" t="inlineStr">
        <is>
          <t>Spot</t>
        </is>
      </c>
      <c r="I2764" t="inlineStr">
        <is>
          <t>Refiner</t>
        </is>
      </c>
      <c r="J2764" t="inlineStr">
        <is>
          <t>Aisha Bello</t>
        </is>
      </c>
      <c r="K2764" s="70" t="n">
        <v>93072</v>
      </c>
      <c r="L2764" s="71" t="n">
        <v>90.45999999999999</v>
      </c>
      <c r="M2764" s="71" t="n">
        <v>8419293.119999999</v>
      </c>
      <c r="N2764" s="71" t="n">
        <v>84192.92999999999</v>
      </c>
      <c r="O2764" s="71" t="n">
        <v>8335100.19</v>
      </c>
      <c r="P2764" s="71" t="n">
        <v>6375646.78</v>
      </c>
      <c r="Q2764" s="71" t="n">
        <v>1959453.41</v>
      </c>
      <c r="R2764" t="inlineStr">
        <is>
          <t>Refined</t>
        </is>
      </c>
      <c r="S2764" t="inlineStr">
        <is>
          <t>Yes</t>
        </is>
      </c>
      <c r="T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SA102756</t>
        </is>
      </c>
      <c r="B2765" s="68" t="n">
        <v>46061</v>
      </c>
      <c r="C2765" s="69" t="n">
        <v>2026</v>
      </c>
      <c r="D2765" t="inlineStr">
        <is>
          <t>Feb</t>
        </is>
      </c>
      <c r="E2765" t="inlineStr">
        <is>
          <t>Asia</t>
        </is>
      </c>
      <c r="F2765" t="inlineStr">
        <is>
          <t>China</t>
        </is>
      </c>
      <c r="G2765" t="inlineStr">
        <is>
          <t>Arab Light</t>
        </is>
      </c>
      <c r="H2765" t="inlineStr">
        <is>
          <t>Term contract</t>
        </is>
      </c>
      <c r="I2765" t="inlineStr">
        <is>
          <t>Refiner</t>
        </is>
      </c>
      <c r="J2765" t="inlineStr">
        <is>
          <t>Ruhi Shaikh</t>
        </is>
      </c>
      <c r="K2765" s="70" t="n">
        <v>1232979</v>
      </c>
      <c r="L2765" s="71" t="n">
        <v>83.12</v>
      </c>
      <c r="M2765" s="71" t="n">
        <v>102485214.48</v>
      </c>
      <c r="N2765" s="71" t="n">
        <v>2049704.29</v>
      </c>
      <c r="O2765" s="71" t="n">
        <v>100435510.19</v>
      </c>
      <c r="P2765" s="71" t="n">
        <v>22691986.66</v>
      </c>
      <c r="Q2765" s="71" t="n">
        <v>77743523.53</v>
      </c>
      <c r="R2765" t="inlineStr">
        <is>
          <t>Crude</t>
        </is>
      </c>
      <c r="S2765" t="inlineStr">
        <is>
          <t>Yes</t>
        </is>
      </c>
      <c r="T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SA102757</t>
        </is>
      </c>
      <c r="B2766" s="68" t="n">
        <v>46061</v>
      </c>
      <c r="C2766" s="69" t="n">
        <v>2026</v>
      </c>
      <c r="D2766" t="inlineStr">
        <is>
          <t>Feb</t>
        </is>
      </c>
      <c r="E2766" t="inlineStr">
        <is>
          <t>Asia</t>
        </is>
      </c>
      <c r="F2766" t="inlineStr">
        <is>
          <t>India</t>
        </is>
      </c>
      <c r="G2766" t="inlineStr">
        <is>
          <t>Arab Heavy</t>
        </is>
      </c>
      <c r="H2766" t="inlineStr">
        <is>
          <t>Spot</t>
        </is>
      </c>
      <c r="I2766" t="inlineStr">
        <is>
          <t>National oil company</t>
        </is>
      </c>
      <c r="J2766" t="inlineStr">
        <is>
          <t>Olivia Brown</t>
        </is>
      </c>
      <c r="K2766" s="70" t="n">
        <v>903239</v>
      </c>
      <c r="L2766" s="71" t="n">
        <v>70.40000000000001</v>
      </c>
      <c r="M2766" s="71" t="n">
        <v>63588025.6</v>
      </c>
      <c r="N2766" s="71" t="n">
        <v>1271760.51</v>
      </c>
      <c r="O2766" s="71" t="n">
        <v>62316265.09</v>
      </c>
      <c r="P2766" s="71" t="n">
        <v>16053104.53</v>
      </c>
      <c r="Q2766" s="71" t="n">
        <v>46263160.56</v>
      </c>
      <c r="R2766" t="inlineStr">
        <is>
          <t>Crude</t>
        </is>
      </c>
      <c r="S2766" t="inlineStr">
        <is>
          <t>Yes</t>
        </is>
      </c>
      <c r="T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SA102758</t>
        </is>
      </c>
      <c r="B2767" s="68" t="n">
        <v>46062</v>
      </c>
      <c r="C2767" s="69" t="n">
        <v>2026</v>
      </c>
      <c r="D2767" t="inlineStr">
        <is>
          <t>Feb</t>
        </is>
      </c>
      <c r="E2767" t="inlineStr">
        <is>
          <t>North America</t>
        </is>
      </c>
      <c r="F2767" t="inlineStr">
        <is>
          <t>USA</t>
        </is>
      </c>
      <c r="G2767" t="inlineStr">
        <is>
          <t>Arab Heavy</t>
        </is>
      </c>
      <c r="H2767" t="inlineStr">
        <is>
          <t>Spot</t>
        </is>
      </c>
      <c r="I2767" t="inlineStr">
        <is>
          <t>Refiner</t>
        </is>
      </c>
      <c r="J2767" t="inlineStr">
        <is>
          <t>Priya Nair</t>
        </is>
      </c>
      <c r="K2767" s="70" t="n">
        <v>839418</v>
      </c>
      <c r="L2767" s="71" t="n">
        <v>66.37</v>
      </c>
      <c r="M2767" s="71" t="n">
        <v>55712172.66</v>
      </c>
      <c r="N2767" s="71" t="n">
        <v>0</v>
      </c>
      <c r="O2767" s="71" t="n">
        <v>55712172.66</v>
      </c>
      <c r="P2767" s="71" t="n">
        <v>14332065.84</v>
      </c>
      <c r="Q2767" s="71" t="n">
        <v>41380106.82</v>
      </c>
      <c r="R2767" t="inlineStr">
        <is>
          <t>Crude</t>
        </is>
      </c>
      <c r="S2767" t="inlineStr">
        <is>
          <t>Yes</t>
        </is>
      </c>
      <c r="T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SA102759</t>
        </is>
      </c>
      <c r="B2768" s="68" t="n">
        <v>46062</v>
      </c>
      <c r="C2768" s="69" t="n">
        <v>2026</v>
      </c>
      <c r="D2768" t="inlineStr">
        <is>
          <t>Feb</t>
        </is>
      </c>
      <c r="E2768" t="inlineStr">
        <is>
          <t>Middle East</t>
        </is>
      </c>
      <c r="F2768" t="inlineStr">
        <is>
          <t>Bahrain</t>
        </is>
      </c>
      <c r="G2768" t="inlineStr">
        <is>
          <t>Jet fuel</t>
        </is>
      </c>
      <c r="H2768" t="inlineStr">
        <is>
          <t>Spot</t>
        </is>
      </c>
      <c r="I2768" t="inlineStr">
        <is>
          <t>National oil company</t>
        </is>
      </c>
      <c r="J2768" t="inlineStr">
        <is>
          <t>Arjun Mehta</t>
        </is>
      </c>
      <c r="K2768" s="70" t="n">
        <v>252037</v>
      </c>
      <c r="L2768" s="71" t="n">
        <v>92.56</v>
      </c>
      <c r="M2768" s="71" t="n">
        <v>23328544.72</v>
      </c>
      <c r="N2768" s="71" t="n">
        <v>233285.45</v>
      </c>
      <c r="O2768" s="71" t="n">
        <v>23095259.27</v>
      </c>
      <c r="P2768" s="71" t="n">
        <v>18746425.46</v>
      </c>
      <c r="Q2768" s="71" t="n">
        <v>4348833.81</v>
      </c>
      <c r="R2768" t="inlineStr">
        <is>
          <t>Refined</t>
        </is>
      </c>
      <c r="S2768" t="inlineStr">
        <is>
          <t>Yes</t>
        </is>
      </c>
      <c r="T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SA102760</t>
        </is>
      </c>
      <c r="B2769" s="68" t="n">
        <v>46062</v>
      </c>
      <c r="C2769" s="69" t="n">
        <v>2026</v>
      </c>
      <c r="D2769" t="inlineStr">
        <is>
          <t>Feb</t>
        </is>
      </c>
      <c r="E2769" t="inlineStr">
        <is>
          <t>Middle East</t>
        </is>
      </c>
      <c r="F2769" t="inlineStr">
        <is>
          <t>Saudi Arabia</t>
        </is>
      </c>
      <c r="G2769" t="inlineStr">
        <is>
          <t>Arab Light</t>
        </is>
      </c>
      <c r="H2769" t="inlineStr">
        <is>
          <t>Domestic</t>
        </is>
      </c>
      <c r="I2769" t="inlineStr">
        <is>
          <t>National oil company</t>
        </is>
      </c>
      <c r="J2769" t="inlineStr">
        <is>
          <t>Aisha Bello</t>
        </is>
      </c>
      <c r="K2769" s="70" t="n">
        <v>1580446</v>
      </c>
      <c r="L2769" s="71" t="n">
        <v>76.90000000000001</v>
      </c>
      <c r="M2769" s="71" t="n">
        <v>121536297.4</v>
      </c>
      <c r="N2769" s="71" t="n">
        <v>1215362.97</v>
      </c>
      <c r="O2769" s="71" t="n">
        <v>120320934.43</v>
      </c>
      <c r="P2769" s="71" t="n">
        <v>29495522.37</v>
      </c>
      <c r="Q2769" s="71" t="n">
        <v>90825412.06</v>
      </c>
      <c r="R2769" t="inlineStr">
        <is>
          <t>Crude</t>
        </is>
      </c>
      <c r="S2769" t="inlineStr">
        <is>
          <t>No</t>
        </is>
      </c>
      <c r="T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SA102761</t>
        </is>
      </c>
      <c r="B2770" s="68" t="n">
        <v>46062</v>
      </c>
      <c r="C2770" s="69" t="n">
        <v>2026</v>
      </c>
      <c r="D2770" t="inlineStr">
        <is>
          <t>Feb</t>
        </is>
      </c>
      <c r="E2770" t="inlineStr">
        <is>
          <t>Asia</t>
        </is>
      </c>
      <c r="F2770" t="inlineStr">
        <is>
          <t>Japan</t>
        </is>
      </c>
      <c r="G2770" t="inlineStr">
        <is>
          <t>Arab Heavy</t>
        </is>
      </c>
      <c r="H2770" t="inlineStr">
        <is>
          <t>Term contract</t>
        </is>
      </c>
      <c r="I2770" t="inlineStr">
        <is>
          <t>National oil company</t>
        </is>
      </c>
      <c r="J2770" t="inlineStr">
        <is>
          <t>Olivia Brown</t>
        </is>
      </c>
      <c r="K2770" s="70" t="n">
        <v>653275</v>
      </c>
      <c r="L2770" s="71" t="n">
        <v>67.59999999999999</v>
      </c>
      <c r="M2770" s="71" t="n">
        <v>44161390</v>
      </c>
      <c r="N2770" s="71" t="n">
        <v>0</v>
      </c>
      <c r="O2770" s="71" t="n">
        <v>44161390</v>
      </c>
      <c r="P2770" s="71" t="n">
        <v>11257238.99</v>
      </c>
      <c r="Q2770" s="71" t="n">
        <v>32904151.01</v>
      </c>
      <c r="R2770" t="inlineStr">
        <is>
          <t>Crude</t>
        </is>
      </c>
      <c r="S2770" t="inlineStr">
        <is>
          <t>Yes</t>
        </is>
      </c>
      <c r="T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SA102762</t>
        </is>
      </c>
      <c r="B2771" s="68" t="n">
        <v>46062</v>
      </c>
      <c r="C2771" s="69" t="n">
        <v>2026</v>
      </c>
      <c r="D2771" t="inlineStr">
        <is>
          <t>Feb</t>
        </is>
      </c>
      <c r="E2771" t="inlineStr">
        <is>
          <t>Asia</t>
        </is>
      </c>
      <c r="F2771" t="inlineStr">
        <is>
          <t>India</t>
        </is>
      </c>
      <c r="G2771" t="inlineStr">
        <is>
          <t>Diesel</t>
        </is>
      </c>
      <c r="H2771" t="inlineStr">
        <is>
          <t>Term contract</t>
        </is>
      </c>
      <c r="I2771" t="inlineStr">
        <is>
          <t>Refiner</t>
        </is>
      </c>
      <c r="J2771" t="inlineStr">
        <is>
          <t>Mei Lin</t>
        </is>
      </c>
      <c r="K2771" s="70" t="n">
        <v>515817</v>
      </c>
      <c r="L2771" s="71" t="n">
        <v>88.84</v>
      </c>
      <c r="M2771" s="71" t="n">
        <v>45825182.28</v>
      </c>
      <c r="N2771" s="71" t="n">
        <v>916503.65</v>
      </c>
      <c r="O2771" s="71" t="n">
        <v>44908678.63</v>
      </c>
      <c r="P2771" s="71" t="n">
        <v>37007345.14</v>
      </c>
      <c r="Q2771" s="71" t="n">
        <v>7901333.49</v>
      </c>
      <c r="R2771" t="inlineStr">
        <is>
          <t>Refined</t>
        </is>
      </c>
      <c r="S2771" t="inlineStr">
        <is>
          <t>Yes</t>
        </is>
      </c>
      <c r="T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SA102763</t>
        </is>
      </c>
      <c r="B2772" s="68" t="n">
        <v>46062</v>
      </c>
      <c r="C2772" s="69" t="n">
        <v>2026</v>
      </c>
      <c r="D2772" t="inlineStr">
        <is>
          <t>Feb</t>
        </is>
      </c>
      <c r="E2772" t="inlineStr">
        <is>
          <t>Asia</t>
        </is>
      </c>
      <c r="F2772" t="inlineStr">
        <is>
          <t>Japan</t>
        </is>
      </c>
      <c r="G2772" t="inlineStr">
        <is>
          <t>Arab Light</t>
        </is>
      </c>
      <c r="H2772" t="inlineStr">
        <is>
          <t>Spot</t>
        </is>
      </c>
      <c r="I2772" t="inlineStr">
        <is>
          <t>Refiner</t>
        </is>
      </c>
      <c r="J2772" t="inlineStr">
        <is>
          <t>Yuki Sato</t>
        </is>
      </c>
      <c r="K2772" s="70" t="n">
        <v>435221</v>
      </c>
      <c r="L2772" s="71" t="n">
        <v>82.48999999999999</v>
      </c>
      <c r="M2772" s="71" t="n">
        <v>35901380.29</v>
      </c>
      <c r="N2772" s="71" t="n">
        <v>359013.8</v>
      </c>
      <c r="O2772" s="71" t="n">
        <v>35542366.49</v>
      </c>
      <c r="P2772" s="71" t="n">
        <v>7691329.98</v>
      </c>
      <c r="Q2772" s="71" t="n">
        <v>27851036.51</v>
      </c>
      <c r="R2772" t="inlineStr">
        <is>
          <t>Crude</t>
        </is>
      </c>
      <c r="S2772" t="inlineStr">
        <is>
          <t>Yes</t>
        </is>
      </c>
      <c r="T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SA102764</t>
        </is>
      </c>
      <c r="B2773" s="68" t="n">
        <v>46062</v>
      </c>
      <c r="C2773" s="69" t="n">
        <v>2026</v>
      </c>
      <c r="D2773" t="inlineStr">
        <is>
          <t>Feb</t>
        </is>
      </c>
      <c r="E2773" t="inlineStr">
        <is>
          <t>Asia</t>
        </is>
      </c>
      <c r="F2773" t="inlineStr">
        <is>
          <t>China</t>
        </is>
      </c>
      <c r="G2773" t="inlineStr">
        <is>
          <t>Jet fuel</t>
        </is>
      </c>
      <c r="H2773" t="inlineStr">
        <is>
          <t>Term contract</t>
        </is>
      </c>
      <c r="I2773" t="inlineStr">
        <is>
          <t>Trader</t>
        </is>
      </c>
      <c r="J2773" t="inlineStr">
        <is>
          <t>Noah Smith</t>
        </is>
      </c>
      <c r="K2773" s="70" t="n">
        <v>208487</v>
      </c>
      <c r="L2773" s="71" t="n">
        <v>105.06</v>
      </c>
      <c r="M2773" s="71" t="n">
        <v>21903644.22</v>
      </c>
      <c r="N2773" s="71" t="n">
        <v>219036.44</v>
      </c>
      <c r="O2773" s="71" t="n">
        <v>21684607.78</v>
      </c>
      <c r="P2773" s="71" t="n">
        <v>15667597.04</v>
      </c>
      <c r="Q2773" s="71" t="n">
        <v>6017010.74</v>
      </c>
      <c r="R2773" t="inlineStr">
        <is>
          <t>Refined</t>
        </is>
      </c>
      <c r="S2773" t="inlineStr">
        <is>
          <t>Yes</t>
        </is>
      </c>
      <c r="T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SA102765</t>
        </is>
      </c>
      <c r="B2774" s="68" t="n">
        <v>46062</v>
      </c>
      <c r="C2774" s="69" t="n">
        <v>2026</v>
      </c>
      <c r="D2774" t="inlineStr">
        <is>
          <t>Feb</t>
        </is>
      </c>
      <c r="E2774" t="inlineStr">
        <is>
          <t>Middle East</t>
        </is>
      </c>
      <c r="F2774" t="inlineStr">
        <is>
          <t>Saudi Arabia</t>
        </is>
      </c>
      <c r="G2774" t="inlineStr">
        <is>
          <t>Arab Light</t>
        </is>
      </c>
      <c r="H2774" t="inlineStr">
        <is>
          <t>Domestic</t>
        </is>
      </c>
      <c r="I2774" t="inlineStr">
        <is>
          <t>Refiner</t>
        </is>
      </c>
      <c r="J2774" t="inlineStr">
        <is>
          <t>Amir Khan</t>
        </is>
      </c>
      <c r="K2774" s="70" t="n">
        <v>1100019</v>
      </c>
      <c r="L2774" s="71" t="n">
        <v>71.95</v>
      </c>
      <c r="M2774" s="71" t="n">
        <v>79146367.05</v>
      </c>
      <c r="N2774" s="71" t="n">
        <v>1582927.34</v>
      </c>
      <c r="O2774" s="71" t="n">
        <v>77563439.70999999</v>
      </c>
      <c r="P2774" s="71" t="n">
        <v>19761547.62</v>
      </c>
      <c r="Q2774" s="71" t="n">
        <v>57801892.09</v>
      </c>
      <c r="R2774" t="inlineStr">
        <is>
          <t>Crude</t>
        </is>
      </c>
      <c r="S2774" t="inlineStr">
        <is>
          <t>No</t>
        </is>
      </c>
      <c r="T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SA102766</t>
        </is>
      </c>
      <c r="B2775" s="68" t="n">
        <v>46063</v>
      </c>
      <c r="C2775" s="69" t="n">
        <v>2026</v>
      </c>
      <c r="D2775" t="inlineStr">
        <is>
          <t>Feb</t>
        </is>
      </c>
      <c r="E2775" t="inlineStr">
        <is>
          <t>Europe</t>
        </is>
      </c>
      <c r="F2775" t="inlineStr">
        <is>
          <t>Netherlands</t>
        </is>
      </c>
      <c r="G2775" t="inlineStr">
        <is>
          <t>Jet fuel</t>
        </is>
      </c>
      <c r="H2775" t="inlineStr">
        <is>
          <t>Term contract</t>
        </is>
      </c>
      <c r="I2775" t="inlineStr">
        <is>
          <t>Refiner</t>
        </is>
      </c>
      <c r="J2775" t="inlineStr">
        <is>
          <t>Liam O'Brien</t>
        </is>
      </c>
      <c r="K2775" s="70" t="n">
        <v>346551</v>
      </c>
      <c r="L2775" s="71" t="n">
        <v>89.66</v>
      </c>
      <c r="M2775" s="71" t="n">
        <v>31071762.66</v>
      </c>
      <c r="N2775" s="71" t="n">
        <v>0</v>
      </c>
      <c r="O2775" s="71" t="n">
        <v>31071762.66</v>
      </c>
      <c r="P2775" s="71" t="n">
        <v>24409991.79</v>
      </c>
      <c r="Q2775" s="71" t="n">
        <v>6661770.87</v>
      </c>
      <c r="R2775" t="inlineStr">
        <is>
          <t>Refined</t>
        </is>
      </c>
      <c r="S2775" t="inlineStr">
        <is>
          <t>Yes</t>
        </is>
      </c>
      <c r="T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SA102767</t>
        </is>
      </c>
      <c r="B2776" s="68" t="n">
        <v>46063</v>
      </c>
      <c r="C2776" s="69" t="n">
        <v>2026</v>
      </c>
      <c r="D2776" t="inlineStr">
        <is>
          <t>Feb</t>
        </is>
      </c>
      <c r="E2776" t="inlineStr">
        <is>
          <t>Europe</t>
        </is>
      </c>
      <c r="F2776" t="inlineStr">
        <is>
          <t>Netherlands</t>
        </is>
      </c>
      <c r="G2776" t="inlineStr">
        <is>
          <t>Arab Heavy</t>
        </is>
      </c>
      <c r="H2776" t="inlineStr">
        <is>
          <t>Term contract</t>
        </is>
      </c>
      <c r="I2776" t="inlineStr">
        <is>
          <t>Refiner</t>
        </is>
      </c>
      <c r="J2776" t="inlineStr">
        <is>
          <t>Kofi Mensah</t>
        </is>
      </c>
      <c r="K2776" s="70" t="n">
        <v>309353</v>
      </c>
      <c r="L2776" s="71" t="n">
        <v>75.34</v>
      </c>
      <c r="M2776" s="71" t="n">
        <v>23306655.02</v>
      </c>
      <c r="N2776" s="71" t="n">
        <v>233066.55</v>
      </c>
      <c r="O2776" s="71" t="n">
        <v>23073588.47</v>
      </c>
      <c r="P2776" s="71" t="n">
        <v>5545775.22</v>
      </c>
      <c r="Q2776" s="71" t="n">
        <v>17527813.25</v>
      </c>
      <c r="R2776" t="inlineStr">
        <is>
          <t>Crude</t>
        </is>
      </c>
      <c r="S2776" t="inlineStr">
        <is>
          <t>Yes</t>
        </is>
      </c>
      <c r="T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SA102768</t>
        </is>
      </c>
      <c r="B2777" s="68" t="n">
        <v>46063</v>
      </c>
      <c r="C2777" s="69" t="n">
        <v>2026</v>
      </c>
      <c r="D2777" t="inlineStr">
        <is>
          <t>Feb</t>
        </is>
      </c>
      <c r="E2777" t="inlineStr">
        <is>
          <t>Asia</t>
        </is>
      </c>
      <c r="F2777" t="inlineStr">
        <is>
          <t>China</t>
        </is>
      </c>
      <c r="G2777" t="inlineStr">
        <is>
          <t>Arab Light</t>
        </is>
      </c>
      <c r="H2777" t="inlineStr">
        <is>
          <t>Spot</t>
        </is>
      </c>
      <c r="I2777" t="inlineStr">
        <is>
          <t>Refiner</t>
        </is>
      </c>
      <c r="J2777" t="inlineStr">
        <is>
          <t>Emma Clarke</t>
        </is>
      </c>
      <c r="K2777" s="70" t="n">
        <v>1109769</v>
      </c>
      <c r="L2777" s="71" t="n">
        <v>81.34</v>
      </c>
      <c r="M2777" s="71" t="n">
        <v>90268610.45999999</v>
      </c>
      <c r="N2777" s="71" t="n">
        <v>0</v>
      </c>
      <c r="O2777" s="71" t="n">
        <v>90268610.45999999</v>
      </c>
      <c r="P2777" s="71" t="n">
        <v>19993411.41</v>
      </c>
      <c r="Q2777" s="71" t="n">
        <v>70275199.05</v>
      </c>
      <c r="R2777" t="inlineStr">
        <is>
          <t>Crude</t>
        </is>
      </c>
      <c r="S2777" t="inlineStr">
        <is>
          <t>Yes</t>
        </is>
      </c>
      <c r="T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SA102769</t>
        </is>
      </c>
      <c r="B2778" s="68" t="n">
        <v>46063</v>
      </c>
      <c r="C2778" s="69" t="n">
        <v>2026</v>
      </c>
      <c r="D2778" t="inlineStr">
        <is>
          <t>Feb</t>
        </is>
      </c>
      <c r="E2778" t="inlineStr">
        <is>
          <t>North America</t>
        </is>
      </c>
      <c r="F2778" t="inlineStr">
        <is>
          <t>USA</t>
        </is>
      </c>
      <c r="G2778" t="inlineStr">
        <is>
          <t>Arab Medium</t>
        </is>
      </c>
      <c r="H2778" t="inlineStr">
        <is>
          <t>Spot</t>
        </is>
      </c>
      <c r="I2778" t="inlineStr">
        <is>
          <t>Trader</t>
        </is>
      </c>
      <c r="J2778" t="inlineStr">
        <is>
          <t>Ravindra Patil</t>
        </is>
      </c>
      <c r="K2778" s="70" t="n">
        <v>1530808</v>
      </c>
      <c r="L2778" s="71" t="n">
        <v>69.03</v>
      </c>
      <c r="M2778" s="71" t="n">
        <v>105671676.24</v>
      </c>
      <c r="N2778" s="71" t="n">
        <v>0</v>
      </c>
      <c r="O2778" s="71" t="n">
        <v>105671676.24</v>
      </c>
      <c r="P2778" s="71" t="n">
        <v>26949852.44</v>
      </c>
      <c r="Q2778" s="71" t="n">
        <v>78721823.8</v>
      </c>
      <c r="R2778" t="inlineStr">
        <is>
          <t>Crude</t>
        </is>
      </c>
      <c r="S2778" t="inlineStr">
        <is>
          <t>Yes</t>
        </is>
      </c>
      <c r="T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SA102770</t>
        </is>
      </c>
      <c r="B2779" s="68" t="n">
        <v>46063</v>
      </c>
      <c r="C2779" s="69" t="n">
        <v>2026</v>
      </c>
      <c r="D2779" t="inlineStr">
        <is>
          <t>Feb</t>
        </is>
      </c>
      <c r="E2779" t="inlineStr">
        <is>
          <t>Asia</t>
        </is>
      </c>
      <c r="F2779" t="inlineStr">
        <is>
          <t>South Korea</t>
        </is>
      </c>
      <c r="G2779" t="inlineStr">
        <is>
          <t>Arab Light</t>
        </is>
      </c>
      <c r="H2779" t="inlineStr">
        <is>
          <t>Spot</t>
        </is>
      </c>
      <c r="I2779" t="inlineStr">
        <is>
          <t>National oil company</t>
        </is>
      </c>
      <c r="J2779" t="inlineStr">
        <is>
          <t>Liam O'Brien</t>
        </is>
      </c>
      <c r="K2779" s="70" t="n">
        <v>320876</v>
      </c>
      <c r="L2779" s="71" t="n">
        <v>75.55</v>
      </c>
      <c r="M2779" s="71" t="n">
        <v>24242181.8</v>
      </c>
      <c r="N2779" s="71" t="n">
        <v>0</v>
      </c>
      <c r="O2779" s="71" t="n">
        <v>24242181.8</v>
      </c>
      <c r="P2779" s="71" t="n">
        <v>5715504.16</v>
      </c>
      <c r="Q2779" s="71" t="n">
        <v>18526677.64</v>
      </c>
      <c r="R2779" t="inlineStr">
        <is>
          <t>Crude</t>
        </is>
      </c>
      <c r="S2779" t="inlineStr">
        <is>
          <t>Yes</t>
        </is>
      </c>
      <c r="T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SA102771</t>
        </is>
      </c>
      <c r="B2780" s="68" t="n">
        <v>46063</v>
      </c>
      <c r="C2780" s="69" t="n">
        <v>2026</v>
      </c>
      <c r="D2780" t="inlineStr">
        <is>
          <t>Feb</t>
        </is>
      </c>
      <c r="E2780" t="inlineStr">
        <is>
          <t>Asia</t>
        </is>
      </c>
      <c r="F2780" t="inlineStr">
        <is>
          <t>China</t>
        </is>
      </c>
      <c r="G2780" t="inlineStr">
        <is>
          <t>Arab Light</t>
        </is>
      </c>
      <c r="H2780" t="inlineStr">
        <is>
          <t>Term contract</t>
        </is>
      </c>
      <c r="I2780" t="inlineStr">
        <is>
          <t>Refiner</t>
        </is>
      </c>
      <c r="J2780" t="inlineStr">
        <is>
          <t>Fatima Al-Saud</t>
        </is>
      </c>
      <c r="K2780" s="70" t="n">
        <v>808394</v>
      </c>
      <c r="L2780" s="71" t="n">
        <v>82.83</v>
      </c>
      <c r="M2780" s="71" t="n">
        <v>66959275.02</v>
      </c>
      <c r="N2780" s="71" t="n">
        <v>669592.75</v>
      </c>
      <c r="O2780" s="71" t="n">
        <v>66289682.27</v>
      </c>
      <c r="P2780" s="71" t="n">
        <v>14180430.53</v>
      </c>
      <c r="Q2780" s="71" t="n">
        <v>52109251.74</v>
      </c>
      <c r="R2780" t="inlineStr">
        <is>
          <t>Crude</t>
        </is>
      </c>
      <c r="S2780" t="inlineStr">
        <is>
          <t>Yes</t>
        </is>
      </c>
      <c r="T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SA102772</t>
        </is>
      </c>
      <c r="B2781" s="68" t="n">
        <v>46063</v>
      </c>
      <c r="C2781" s="69" t="n">
        <v>2026</v>
      </c>
      <c r="D2781" t="inlineStr">
        <is>
          <t>Feb</t>
        </is>
      </c>
      <c r="E2781" t="inlineStr">
        <is>
          <t>Middle East</t>
        </is>
      </c>
      <c r="F2781" t="inlineStr">
        <is>
          <t>Saudi Arabia</t>
        </is>
      </c>
      <c r="G2781" t="inlineStr">
        <is>
          <t>Jet fuel</t>
        </is>
      </c>
      <c r="H2781" t="inlineStr">
        <is>
          <t>Domestic</t>
        </is>
      </c>
      <c r="I2781" t="inlineStr">
        <is>
          <t>National oil company</t>
        </is>
      </c>
      <c r="J2781" t="inlineStr">
        <is>
          <t>Ana Costa</t>
        </is>
      </c>
      <c r="K2781" s="70" t="n">
        <v>478129</v>
      </c>
      <c r="L2781" s="71" t="n">
        <v>104.29</v>
      </c>
      <c r="M2781" s="71" t="n">
        <v>49864073.41</v>
      </c>
      <c r="N2781" s="71" t="n">
        <v>498640.73</v>
      </c>
      <c r="O2781" s="71" t="n">
        <v>49365432.68</v>
      </c>
      <c r="P2781" s="71" t="n">
        <v>33538335.38</v>
      </c>
      <c r="Q2781" s="71" t="n">
        <v>15827097.3</v>
      </c>
      <c r="R2781" t="inlineStr">
        <is>
          <t>Refined</t>
        </is>
      </c>
      <c r="S2781" t="inlineStr">
        <is>
          <t>No</t>
        </is>
      </c>
      <c r="T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SA102773</t>
        </is>
      </c>
      <c r="B2782" s="68" t="n">
        <v>46063</v>
      </c>
      <c r="C2782" s="69" t="n">
        <v>2026</v>
      </c>
      <c r="D2782" t="inlineStr">
        <is>
          <t>Feb</t>
        </is>
      </c>
      <c r="E2782" t="inlineStr">
        <is>
          <t>Europe</t>
        </is>
      </c>
      <c r="F2782" t="inlineStr">
        <is>
          <t>Italy</t>
        </is>
      </c>
      <c r="G2782" t="inlineStr">
        <is>
          <t>Jet fuel</t>
        </is>
      </c>
      <c r="H2782" t="inlineStr">
        <is>
          <t>Term contract</t>
        </is>
      </c>
      <c r="I2782" t="inlineStr">
        <is>
          <t>Refiner</t>
        </is>
      </c>
      <c r="J2782" t="inlineStr">
        <is>
          <t>Arjun Mehta</t>
        </is>
      </c>
      <c r="K2782" s="70" t="n">
        <v>126019</v>
      </c>
      <c r="L2782" s="71" t="n">
        <v>100.38</v>
      </c>
      <c r="M2782" s="71" t="n">
        <v>12649787.22</v>
      </c>
      <c r="N2782" s="71" t="n">
        <v>0</v>
      </c>
      <c r="O2782" s="71" t="n">
        <v>12649787.22</v>
      </c>
      <c r="P2782" s="71" t="n">
        <v>9334188.689999999</v>
      </c>
      <c r="Q2782" s="71" t="n">
        <v>3315598.53</v>
      </c>
      <c r="R2782" t="inlineStr">
        <is>
          <t>Refined</t>
        </is>
      </c>
      <c r="S2782" t="inlineStr">
        <is>
          <t>Yes</t>
        </is>
      </c>
      <c r="T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SA102774</t>
        </is>
      </c>
      <c r="B2783" s="68" t="n">
        <v>46063</v>
      </c>
      <c r="C2783" s="69" t="n">
        <v>2026</v>
      </c>
      <c r="D2783" t="inlineStr">
        <is>
          <t>Feb</t>
        </is>
      </c>
      <c r="E2783" t="inlineStr">
        <is>
          <t>Asia</t>
        </is>
      </c>
      <c r="F2783" t="inlineStr">
        <is>
          <t>India</t>
        </is>
      </c>
      <c r="G2783" t="inlineStr">
        <is>
          <t>Arab Light</t>
        </is>
      </c>
      <c r="H2783" t="inlineStr">
        <is>
          <t>Term contract</t>
        </is>
      </c>
      <c r="I2783" t="inlineStr">
        <is>
          <t>National oil company</t>
        </is>
      </c>
      <c r="J2783" t="inlineStr">
        <is>
          <t>Amir Khan</t>
        </is>
      </c>
      <c r="K2783" s="70" t="n">
        <v>1379234</v>
      </c>
      <c r="L2783" s="71" t="n">
        <v>74.97</v>
      </c>
      <c r="M2783" s="71" t="n">
        <v>103401172.98</v>
      </c>
      <c r="N2783" s="71" t="n">
        <v>0</v>
      </c>
      <c r="O2783" s="71" t="n">
        <v>103401172.98</v>
      </c>
      <c r="P2783" s="71" t="n">
        <v>24578115.04</v>
      </c>
      <c r="Q2783" s="71" t="n">
        <v>78823057.94</v>
      </c>
      <c r="R2783" t="inlineStr">
        <is>
          <t>Crude</t>
        </is>
      </c>
      <c r="S2783" t="inlineStr">
        <is>
          <t>Yes</t>
        </is>
      </c>
      <c r="T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SA102775</t>
        </is>
      </c>
      <c r="B2784" s="68" t="n">
        <v>46063</v>
      </c>
      <c r="C2784" s="69" t="n">
        <v>2026</v>
      </c>
      <c r="D2784" t="inlineStr">
        <is>
          <t>Feb</t>
        </is>
      </c>
      <c r="E2784" t="inlineStr">
        <is>
          <t>Asia</t>
        </is>
      </c>
      <c r="F2784" t="inlineStr">
        <is>
          <t>India</t>
        </is>
      </c>
      <c r="G2784" t="inlineStr">
        <is>
          <t>Arab Light</t>
        </is>
      </c>
      <c r="H2784" t="inlineStr">
        <is>
          <t>Term contract</t>
        </is>
      </c>
      <c r="I2784" t="inlineStr">
        <is>
          <t>Trader</t>
        </is>
      </c>
      <c r="J2784" t="inlineStr">
        <is>
          <t>Aisha Bello</t>
        </is>
      </c>
      <c r="K2784" s="70" t="n">
        <v>465359</v>
      </c>
      <c r="L2784" s="71" t="n">
        <v>79.18000000000001</v>
      </c>
      <c r="M2784" s="71" t="n">
        <v>36847125.62</v>
      </c>
      <c r="N2784" s="71" t="n">
        <v>0</v>
      </c>
      <c r="O2784" s="71" t="n">
        <v>36847125.62</v>
      </c>
      <c r="P2784" s="71" t="n">
        <v>8642541.65</v>
      </c>
      <c r="Q2784" s="71" t="n">
        <v>28204583.97</v>
      </c>
      <c r="R2784" t="inlineStr">
        <is>
          <t>Crude</t>
        </is>
      </c>
      <c r="S2784" t="inlineStr">
        <is>
          <t>Yes</t>
        </is>
      </c>
      <c r="T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SA102776</t>
        </is>
      </c>
      <c r="B2785" s="68" t="n">
        <v>46064</v>
      </c>
      <c r="C2785" s="69" t="n">
        <v>2026</v>
      </c>
      <c r="D2785" t="inlineStr">
        <is>
          <t>Feb</t>
        </is>
      </c>
      <c r="E2785" t="inlineStr">
        <is>
          <t>Middle East</t>
        </is>
      </c>
      <c r="F2785" t="inlineStr">
        <is>
          <t>UAE</t>
        </is>
      </c>
      <c r="G2785" t="inlineStr">
        <is>
          <t>Arab Medium</t>
        </is>
      </c>
      <c r="H2785" t="inlineStr">
        <is>
          <t>Term contract</t>
        </is>
      </c>
      <c r="I2785" t="inlineStr">
        <is>
          <t>Refiner</t>
        </is>
      </c>
      <c r="J2785" t="inlineStr">
        <is>
          <t>Sara Rossi</t>
        </is>
      </c>
      <c r="K2785" s="70" t="n">
        <v>826122</v>
      </c>
      <c r="L2785" s="71" t="n">
        <v>68.94</v>
      </c>
      <c r="M2785" s="71" t="n">
        <v>56952850.68</v>
      </c>
      <c r="N2785" s="71" t="n">
        <v>569528.51</v>
      </c>
      <c r="O2785" s="71" t="n">
        <v>56383322.17</v>
      </c>
      <c r="P2785" s="71" t="n">
        <v>14568491.49</v>
      </c>
      <c r="Q2785" s="71" t="n">
        <v>41814830.68</v>
      </c>
      <c r="R2785" t="inlineStr">
        <is>
          <t>Crude</t>
        </is>
      </c>
      <c r="S2785" t="inlineStr">
        <is>
          <t>Yes</t>
        </is>
      </c>
      <c r="T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SA102777</t>
        </is>
      </c>
      <c r="B2786" s="68" t="n">
        <v>46064</v>
      </c>
      <c r="C2786" s="69" t="n">
        <v>2026</v>
      </c>
      <c r="D2786" t="inlineStr">
        <is>
          <t>Feb</t>
        </is>
      </c>
      <c r="E2786" t="inlineStr">
        <is>
          <t>Middle East</t>
        </is>
      </c>
      <c r="F2786" t="inlineStr">
        <is>
          <t>UAE</t>
        </is>
      </c>
      <c r="G2786" t="inlineStr">
        <is>
          <t>Arab Light</t>
        </is>
      </c>
      <c r="H2786" t="inlineStr">
        <is>
          <t>Term contract</t>
        </is>
      </c>
      <c r="I2786" t="inlineStr">
        <is>
          <t>National oil company</t>
        </is>
      </c>
      <c r="J2786" t="inlineStr">
        <is>
          <t>Sophie Müller</t>
        </is>
      </c>
      <c r="K2786" s="70" t="n">
        <v>1571582</v>
      </c>
      <c r="L2786" s="71" t="n">
        <v>69.78</v>
      </c>
      <c r="M2786" s="71" t="n">
        <v>109664991.96</v>
      </c>
      <c r="N2786" s="71" t="n">
        <v>2193299.84</v>
      </c>
      <c r="O2786" s="71" t="n">
        <v>107471692.12</v>
      </c>
      <c r="P2786" s="71" t="n">
        <v>27309721.77</v>
      </c>
      <c r="Q2786" s="71" t="n">
        <v>80161970.34999999</v>
      </c>
      <c r="R2786" t="inlineStr">
        <is>
          <t>Crude</t>
        </is>
      </c>
      <c r="S2786" t="inlineStr">
        <is>
          <t>Yes</t>
        </is>
      </c>
      <c r="T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SA102778</t>
        </is>
      </c>
      <c r="B2787" s="68" t="n">
        <v>46064</v>
      </c>
      <c r="C2787" s="69" t="n">
        <v>2026</v>
      </c>
      <c r="D2787" t="inlineStr">
        <is>
          <t>Feb</t>
        </is>
      </c>
      <c r="E2787" t="inlineStr">
        <is>
          <t>Asia</t>
        </is>
      </c>
      <c r="F2787" t="inlineStr">
        <is>
          <t>South Korea</t>
        </is>
      </c>
      <c r="G2787" t="inlineStr">
        <is>
          <t>Arab Heavy</t>
        </is>
      </c>
      <c r="H2787" t="inlineStr">
        <is>
          <t>Term contract</t>
        </is>
      </c>
      <c r="I2787" t="inlineStr">
        <is>
          <t>Refiner</t>
        </is>
      </c>
      <c r="J2787" t="inlineStr">
        <is>
          <t>Yuki Sato</t>
        </is>
      </c>
      <c r="K2787" s="70" t="n">
        <v>1419122</v>
      </c>
      <c r="L2787" s="71" t="n">
        <v>73.34999999999999</v>
      </c>
      <c r="M2787" s="71" t="n">
        <v>104092598.7</v>
      </c>
      <c r="N2787" s="71" t="n">
        <v>1040925.99</v>
      </c>
      <c r="O2787" s="71" t="n">
        <v>103051672.71</v>
      </c>
      <c r="P2787" s="71" t="n">
        <v>24611888.09</v>
      </c>
      <c r="Q2787" s="71" t="n">
        <v>78439784.62</v>
      </c>
      <c r="R2787" t="inlineStr">
        <is>
          <t>Crude</t>
        </is>
      </c>
      <c r="S2787" t="inlineStr">
        <is>
          <t>Yes</t>
        </is>
      </c>
      <c r="T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SA102779</t>
        </is>
      </c>
      <c r="B2788" s="68" t="n">
        <v>46064</v>
      </c>
      <c r="C2788" s="69" t="n">
        <v>2026</v>
      </c>
      <c r="D2788" t="inlineStr">
        <is>
          <t>Feb</t>
        </is>
      </c>
      <c r="E2788" t="inlineStr">
        <is>
          <t>North America</t>
        </is>
      </c>
      <c r="F2788" t="inlineStr">
        <is>
          <t>USA</t>
        </is>
      </c>
      <c r="G2788" t="inlineStr">
        <is>
          <t>Gasoline</t>
        </is>
      </c>
      <c r="H2788" t="inlineStr">
        <is>
          <t>Spot</t>
        </is>
      </c>
      <c r="I2788" t="inlineStr">
        <is>
          <t>National oil company</t>
        </is>
      </c>
      <c r="J2788" t="inlineStr">
        <is>
          <t>Noah Smith</t>
        </is>
      </c>
      <c r="K2788" s="70" t="n">
        <v>460040</v>
      </c>
      <c r="L2788" s="71" t="n">
        <v>90.18000000000001</v>
      </c>
      <c r="M2788" s="71" t="n">
        <v>41486407.2</v>
      </c>
      <c r="N2788" s="71" t="n">
        <v>0</v>
      </c>
      <c r="O2788" s="71" t="n">
        <v>41486407.2</v>
      </c>
      <c r="P2788" s="71" t="n">
        <v>32464088.09</v>
      </c>
      <c r="Q2788" s="71" t="n">
        <v>9022319.109999999</v>
      </c>
      <c r="R2788" t="inlineStr">
        <is>
          <t>Refined</t>
        </is>
      </c>
      <c r="S2788" t="inlineStr">
        <is>
          <t>Yes</t>
        </is>
      </c>
      <c r="T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SA102780</t>
        </is>
      </c>
      <c r="B2789" s="68" t="n">
        <v>46064</v>
      </c>
      <c r="C2789" s="69" t="n">
        <v>2026</v>
      </c>
      <c r="D2789" t="inlineStr">
        <is>
          <t>Feb</t>
        </is>
      </c>
      <c r="E2789" t="inlineStr">
        <is>
          <t>Asia</t>
        </is>
      </c>
      <c r="F2789" t="inlineStr">
        <is>
          <t>India</t>
        </is>
      </c>
      <c r="G2789" t="inlineStr">
        <is>
          <t>Arab Medium</t>
        </is>
      </c>
      <c r="H2789" t="inlineStr">
        <is>
          <t>Term contract</t>
        </is>
      </c>
      <c r="I2789" t="inlineStr">
        <is>
          <t>Trader</t>
        </is>
      </c>
      <c r="J2789" t="inlineStr">
        <is>
          <t>Sophie Müller</t>
        </is>
      </c>
      <c r="K2789" s="70" t="n">
        <v>1543218</v>
      </c>
      <c r="L2789" s="71" t="n">
        <v>70.78</v>
      </c>
      <c r="M2789" s="71" t="n">
        <v>109228970.04</v>
      </c>
      <c r="N2789" s="71" t="n">
        <v>0</v>
      </c>
      <c r="O2789" s="71" t="n">
        <v>109228970.04</v>
      </c>
      <c r="P2789" s="71" t="n">
        <v>26772816.66</v>
      </c>
      <c r="Q2789" s="71" t="n">
        <v>82456153.38</v>
      </c>
      <c r="R2789" t="inlineStr">
        <is>
          <t>Crude</t>
        </is>
      </c>
      <c r="S2789" t="inlineStr">
        <is>
          <t>Yes</t>
        </is>
      </c>
      <c r="T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SA102781</t>
        </is>
      </c>
      <c r="B2790" s="68" t="n">
        <v>46065</v>
      </c>
      <c r="C2790" s="69" t="n">
        <v>2026</v>
      </c>
      <c r="D2790" t="inlineStr">
        <is>
          <t>Feb</t>
        </is>
      </c>
      <c r="E2790" t="inlineStr">
        <is>
          <t>Asia</t>
        </is>
      </c>
      <c r="F2790" t="inlineStr">
        <is>
          <t>Japan</t>
        </is>
      </c>
      <c r="G2790" t="inlineStr">
        <is>
          <t>Diesel</t>
        </is>
      </c>
      <c r="H2790" t="inlineStr">
        <is>
          <t>Spot</t>
        </is>
      </c>
      <c r="I2790" t="inlineStr">
        <is>
          <t>Refiner</t>
        </is>
      </c>
      <c r="J2790" t="inlineStr">
        <is>
          <t>Zoya Ahmed</t>
        </is>
      </c>
      <c r="K2790" s="70" t="n">
        <v>120235</v>
      </c>
      <c r="L2790" s="71" t="n">
        <v>87.40000000000001</v>
      </c>
      <c r="M2790" s="71" t="n">
        <v>10508539</v>
      </c>
      <c r="N2790" s="71" t="n">
        <v>210170.78</v>
      </c>
      <c r="O2790" s="71" t="n">
        <v>10298368.22</v>
      </c>
      <c r="P2790" s="71" t="n">
        <v>8200280.84</v>
      </c>
      <c r="Q2790" s="71" t="n">
        <v>2098087.38</v>
      </c>
      <c r="R2790" t="inlineStr">
        <is>
          <t>Refined</t>
        </is>
      </c>
      <c r="S2790" t="inlineStr">
        <is>
          <t>Yes</t>
        </is>
      </c>
      <c r="T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SA102782</t>
        </is>
      </c>
      <c r="B2791" s="68" t="n">
        <v>46065</v>
      </c>
      <c r="C2791" s="69" t="n">
        <v>2026</v>
      </c>
      <c r="D2791" t="inlineStr">
        <is>
          <t>Feb</t>
        </is>
      </c>
      <c r="E2791" t="inlineStr">
        <is>
          <t>Asia</t>
        </is>
      </c>
      <c r="F2791" t="inlineStr">
        <is>
          <t>South Korea</t>
        </is>
      </c>
      <c r="G2791" t="inlineStr">
        <is>
          <t>Gasoline</t>
        </is>
      </c>
      <c r="H2791" t="inlineStr">
        <is>
          <t>Term contract</t>
        </is>
      </c>
      <c r="I2791" t="inlineStr">
        <is>
          <t>Refiner</t>
        </is>
      </c>
      <c r="J2791" t="inlineStr">
        <is>
          <t>Ruhi Shaikh</t>
        </is>
      </c>
      <c r="K2791" s="70" t="n">
        <v>106368</v>
      </c>
      <c r="L2791" s="71" t="n">
        <v>98.34999999999999</v>
      </c>
      <c r="M2791" s="71" t="n">
        <v>10461292.8</v>
      </c>
      <c r="N2791" s="71" t="n">
        <v>104612.93</v>
      </c>
      <c r="O2791" s="71" t="n">
        <v>10356679.87</v>
      </c>
      <c r="P2791" s="71" t="n">
        <v>7712813.93</v>
      </c>
      <c r="Q2791" s="71" t="n">
        <v>2643865.94</v>
      </c>
      <c r="R2791" t="inlineStr">
        <is>
          <t>Refined</t>
        </is>
      </c>
      <c r="S2791" t="inlineStr">
        <is>
          <t>Yes</t>
        </is>
      </c>
      <c r="T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SA102783</t>
        </is>
      </c>
      <c r="B2792" s="68" t="n">
        <v>46065</v>
      </c>
      <c r="C2792" s="69" t="n">
        <v>2026</v>
      </c>
      <c r="D2792" t="inlineStr">
        <is>
          <t>Feb</t>
        </is>
      </c>
      <c r="E2792" t="inlineStr">
        <is>
          <t>North America</t>
        </is>
      </c>
      <c r="F2792" t="inlineStr">
        <is>
          <t>USA</t>
        </is>
      </c>
      <c r="G2792" t="inlineStr">
        <is>
          <t>Arab Light</t>
        </is>
      </c>
      <c r="H2792" t="inlineStr">
        <is>
          <t>Term contract</t>
        </is>
      </c>
      <c r="I2792" t="inlineStr">
        <is>
          <t>National oil company</t>
        </is>
      </c>
      <c r="J2792" t="inlineStr">
        <is>
          <t>Shraddha Kulkarni</t>
        </is>
      </c>
      <c r="K2792" s="70" t="n">
        <v>595659</v>
      </c>
      <c r="L2792" s="71" t="n">
        <v>84.91</v>
      </c>
      <c r="M2792" s="71" t="n">
        <v>50577405.69</v>
      </c>
      <c r="N2792" s="71" t="n">
        <v>0</v>
      </c>
      <c r="O2792" s="71" t="n">
        <v>50577405.69</v>
      </c>
      <c r="P2792" s="71" t="n">
        <v>10859911.95</v>
      </c>
      <c r="Q2792" s="71" t="n">
        <v>39717493.74</v>
      </c>
      <c r="R2792" t="inlineStr">
        <is>
          <t>Crude</t>
        </is>
      </c>
      <c r="S2792" t="inlineStr">
        <is>
          <t>Yes</t>
        </is>
      </c>
      <c r="T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SA102784</t>
        </is>
      </c>
      <c r="B2793" s="68" t="n">
        <v>46065</v>
      </c>
      <c r="C2793" s="69" t="n">
        <v>2026</v>
      </c>
      <c r="D2793" t="inlineStr">
        <is>
          <t>Feb</t>
        </is>
      </c>
      <c r="E2793" t="inlineStr">
        <is>
          <t>Asia</t>
        </is>
      </c>
      <c r="F2793" t="inlineStr">
        <is>
          <t>Japan</t>
        </is>
      </c>
      <c r="G2793" t="inlineStr">
        <is>
          <t>Arab Heavy</t>
        </is>
      </c>
      <c r="H2793" t="inlineStr">
        <is>
          <t>Spot</t>
        </is>
      </c>
      <c r="I2793" t="inlineStr">
        <is>
          <t>Refiner</t>
        </is>
      </c>
      <c r="J2793" t="inlineStr">
        <is>
          <t>Olivia Brown</t>
        </is>
      </c>
      <c r="K2793" s="70" t="n">
        <v>967059</v>
      </c>
      <c r="L2793" s="71" t="n">
        <v>76.58</v>
      </c>
      <c r="M2793" s="71" t="n">
        <v>74057378.22</v>
      </c>
      <c r="N2793" s="71" t="n">
        <v>0</v>
      </c>
      <c r="O2793" s="71" t="n">
        <v>74057378.22</v>
      </c>
      <c r="P2793" s="71" t="n">
        <v>16539584.04</v>
      </c>
      <c r="Q2793" s="71" t="n">
        <v>57517794.18</v>
      </c>
      <c r="R2793" t="inlineStr">
        <is>
          <t>Crude</t>
        </is>
      </c>
      <c r="S2793" t="inlineStr">
        <is>
          <t>Yes</t>
        </is>
      </c>
      <c r="T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SA102785</t>
        </is>
      </c>
      <c r="B2794" s="68" t="n">
        <v>46065</v>
      </c>
      <c r="C2794" s="69" t="n">
        <v>2026</v>
      </c>
      <c r="D2794" t="inlineStr">
        <is>
          <t>Feb</t>
        </is>
      </c>
      <c r="E2794" t="inlineStr">
        <is>
          <t>Middle East</t>
        </is>
      </c>
      <c r="F2794" t="inlineStr">
        <is>
          <t>Saudi Arabia</t>
        </is>
      </c>
      <c r="G2794" t="inlineStr">
        <is>
          <t>Arab Extra Light</t>
        </is>
      </c>
      <c r="H2794" t="inlineStr">
        <is>
          <t>Domestic</t>
        </is>
      </c>
      <c r="I2794" t="inlineStr">
        <is>
          <t>National oil company</t>
        </is>
      </c>
      <c r="J2794" t="inlineStr">
        <is>
          <t>Liam O'Brien</t>
        </is>
      </c>
      <c r="K2794" s="70" t="n">
        <v>1084064</v>
      </c>
      <c r="L2794" s="71" t="n">
        <v>82.37</v>
      </c>
      <c r="M2794" s="71" t="n">
        <v>89294351.68000001</v>
      </c>
      <c r="N2794" s="71" t="n">
        <v>892943.52</v>
      </c>
      <c r="O2794" s="71" t="n">
        <v>88401408.16</v>
      </c>
      <c r="P2794" s="71" t="n">
        <v>19434111.46</v>
      </c>
      <c r="Q2794" s="71" t="n">
        <v>68967296.7</v>
      </c>
      <c r="R2794" t="inlineStr">
        <is>
          <t>Crude</t>
        </is>
      </c>
      <c r="S2794" t="inlineStr">
        <is>
          <t>No</t>
        </is>
      </c>
      <c r="T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SA102786</t>
        </is>
      </c>
      <c r="B2795" s="68" t="n">
        <v>46065</v>
      </c>
      <c r="C2795" s="69" t="n">
        <v>2026</v>
      </c>
      <c r="D2795" t="inlineStr">
        <is>
          <t>Feb</t>
        </is>
      </c>
      <c r="E2795" t="inlineStr">
        <is>
          <t>Asia</t>
        </is>
      </c>
      <c r="F2795" t="inlineStr">
        <is>
          <t>China</t>
        </is>
      </c>
      <c r="G2795" t="inlineStr">
        <is>
          <t>Arab Medium</t>
        </is>
      </c>
      <c r="H2795" t="inlineStr">
        <is>
          <t>Term contract</t>
        </is>
      </c>
      <c r="I2795" t="inlineStr">
        <is>
          <t>Refiner</t>
        </is>
      </c>
      <c r="J2795" t="inlineStr">
        <is>
          <t>Arjun Mehta</t>
        </is>
      </c>
      <c r="K2795" s="70" t="n">
        <v>1348210</v>
      </c>
      <c r="L2795" s="71" t="n">
        <v>77.53</v>
      </c>
      <c r="M2795" s="71" t="n">
        <v>104526721.3</v>
      </c>
      <c r="N2795" s="71" t="n">
        <v>1045267.21</v>
      </c>
      <c r="O2795" s="71" t="n">
        <v>103481454.09</v>
      </c>
      <c r="P2795" s="71" t="n">
        <v>23780107.55</v>
      </c>
      <c r="Q2795" s="71" t="n">
        <v>79701346.54000001</v>
      </c>
      <c r="R2795" t="inlineStr">
        <is>
          <t>Crude</t>
        </is>
      </c>
      <c r="S2795" t="inlineStr">
        <is>
          <t>Yes</t>
        </is>
      </c>
      <c r="T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SA102787</t>
        </is>
      </c>
      <c r="B2796" s="68" t="n">
        <v>46065</v>
      </c>
      <c r="C2796" s="69" t="n">
        <v>2026</v>
      </c>
      <c r="D2796" t="inlineStr">
        <is>
          <t>Feb</t>
        </is>
      </c>
      <c r="E2796" t="inlineStr">
        <is>
          <t>Middle East</t>
        </is>
      </c>
      <c r="F2796" t="inlineStr">
        <is>
          <t>Bahrain</t>
        </is>
      </c>
      <c r="G2796" t="inlineStr">
        <is>
          <t>Arab Medium</t>
        </is>
      </c>
      <c r="H2796" t="inlineStr">
        <is>
          <t>Term contract</t>
        </is>
      </c>
      <c r="I2796" t="inlineStr">
        <is>
          <t>Refiner</t>
        </is>
      </c>
      <c r="J2796" t="inlineStr">
        <is>
          <t>Ruhi Shaikh</t>
        </is>
      </c>
      <c r="K2796" s="70" t="n">
        <v>321762</v>
      </c>
      <c r="L2796" s="71" t="n">
        <v>77.34</v>
      </c>
      <c r="M2796" s="71" t="n">
        <v>24885073.08</v>
      </c>
      <c r="N2796" s="71" t="n">
        <v>0</v>
      </c>
      <c r="O2796" s="71" t="n">
        <v>24885073.08</v>
      </c>
      <c r="P2796" s="71" t="n">
        <v>5764504.59</v>
      </c>
      <c r="Q2796" s="71" t="n">
        <v>19120568.49</v>
      </c>
      <c r="R2796" t="inlineStr">
        <is>
          <t>Crude</t>
        </is>
      </c>
      <c r="S2796" t="inlineStr">
        <is>
          <t>Yes</t>
        </is>
      </c>
      <c r="T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SA102788</t>
        </is>
      </c>
      <c r="B2797" s="68" t="n">
        <v>46066</v>
      </c>
      <c r="C2797" s="69" t="n">
        <v>2026</v>
      </c>
      <c r="D2797" t="inlineStr">
        <is>
          <t>Feb</t>
        </is>
      </c>
      <c r="E2797" t="inlineStr">
        <is>
          <t>Asia</t>
        </is>
      </c>
      <c r="F2797" t="inlineStr">
        <is>
          <t>Japan</t>
        </is>
      </c>
      <c r="G2797" t="inlineStr">
        <is>
          <t>Arab Light</t>
        </is>
      </c>
      <c r="H2797" t="inlineStr">
        <is>
          <t>Spot</t>
        </is>
      </c>
      <c r="I2797" t="inlineStr">
        <is>
          <t>National oil company</t>
        </is>
      </c>
      <c r="J2797" t="inlineStr">
        <is>
          <t>Ruhi Shaikh</t>
        </is>
      </c>
      <c r="K2797" s="70" t="n">
        <v>1332255</v>
      </c>
      <c r="L2797" s="71" t="n">
        <v>79.83</v>
      </c>
      <c r="M2797" s="71" t="n">
        <v>106353916.65</v>
      </c>
      <c r="N2797" s="71" t="n">
        <v>0</v>
      </c>
      <c r="O2797" s="71" t="n">
        <v>106353916.65</v>
      </c>
      <c r="P2797" s="71" t="n">
        <v>23150980.27</v>
      </c>
      <c r="Q2797" s="71" t="n">
        <v>83202936.38</v>
      </c>
      <c r="R2797" t="inlineStr">
        <is>
          <t>Crude</t>
        </is>
      </c>
      <c r="S2797" t="inlineStr">
        <is>
          <t>Yes</t>
        </is>
      </c>
      <c r="T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SA102789</t>
        </is>
      </c>
      <c r="B2798" s="68" t="n">
        <v>46066</v>
      </c>
      <c r="C2798" s="69" t="n">
        <v>2026</v>
      </c>
      <c r="D2798" t="inlineStr">
        <is>
          <t>Feb</t>
        </is>
      </c>
      <c r="E2798" t="inlineStr">
        <is>
          <t>Asia</t>
        </is>
      </c>
      <c r="F2798" t="inlineStr">
        <is>
          <t>China</t>
        </is>
      </c>
      <c r="G2798" t="inlineStr">
        <is>
          <t>Arab Heavy</t>
        </is>
      </c>
      <c r="H2798" t="inlineStr">
        <is>
          <t>Term contract</t>
        </is>
      </c>
      <c r="I2798" t="inlineStr">
        <is>
          <t>Refiner</t>
        </is>
      </c>
      <c r="J2798" t="inlineStr">
        <is>
          <t>Priya Nair</t>
        </is>
      </c>
      <c r="K2798" s="70" t="n">
        <v>1506875</v>
      </c>
      <c r="L2798" s="71" t="n">
        <v>77.3</v>
      </c>
      <c r="M2798" s="71" t="n">
        <v>116481437.5</v>
      </c>
      <c r="N2798" s="71" t="n">
        <v>0</v>
      </c>
      <c r="O2798" s="71" t="n">
        <v>116481437.5</v>
      </c>
      <c r="P2798" s="71" t="n">
        <v>26431779.62</v>
      </c>
      <c r="Q2798" s="71" t="n">
        <v>90049657.88</v>
      </c>
      <c r="R2798" t="inlineStr">
        <is>
          <t>Crude</t>
        </is>
      </c>
      <c r="S2798" t="inlineStr">
        <is>
          <t>Yes</t>
        </is>
      </c>
      <c r="T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SA102790</t>
        </is>
      </c>
      <c r="B2799" s="68" t="n">
        <v>46066</v>
      </c>
      <c r="C2799" s="69" t="n">
        <v>2026</v>
      </c>
      <c r="D2799" t="inlineStr">
        <is>
          <t>Feb</t>
        </is>
      </c>
      <c r="E2799" t="inlineStr">
        <is>
          <t>Asia</t>
        </is>
      </c>
      <c r="F2799" t="inlineStr">
        <is>
          <t>India</t>
        </is>
      </c>
      <c r="G2799" t="inlineStr">
        <is>
          <t>Jet fuel</t>
        </is>
      </c>
      <c r="H2799" t="inlineStr">
        <is>
          <t>Term contract</t>
        </is>
      </c>
      <c r="I2799" t="inlineStr">
        <is>
          <t>National oil company</t>
        </is>
      </c>
      <c r="J2799" t="inlineStr">
        <is>
          <t>Shraddha Kulkarni</t>
        </is>
      </c>
      <c r="K2799" s="70" t="n">
        <v>89881</v>
      </c>
      <c r="L2799" s="71" t="n">
        <v>96.97</v>
      </c>
      <c r="M2799" s="71" t="n">
        <v>8715760.57</v>
      </c>
      <c r="N2799" s="71" t="n">
        <v>87157.61</v>
      </c>
      <c r="O2799" s="71" t="n">
        <v>8628602.960000001</v>
      </c>
      <c r="P2799" s="71" t="n">
        <v>6383178.53</v>
      </c>
      <c r="Q2799" s="71" t="n">
        <v>2245424.43</v>
      </c>
      <c r="R2799" t="inlineStr">
        <is>
          <t>Refined</t>
        </is>
      </c>
      <c r="S2799" t="inlineStr">
        <is>
          <t>Yes</t>
        </is>
      </c>
      <c r="T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SA102791</t>
        </is>
      </c>
      <c r="B2800" s="68" t="n">
        <v>46066</v>
      </c>
      <c r="C2800" s="69" t="n">
        <v>2026</v>
      </c>
      <c r="D2800" t="inlineStr">
        <is>
          <t>Feb</t>
        </is>
      </c>
      <c r="E2800" t="inlineStr">
        <is>
          <t>Asia</t>
        </is>
      </c>
      <c r="F2800" t="inlineStr">
        <is>
          <t>India</t>
        </is>
      </c>
      <c r="G2800" t="inlineStr">
        <is>
          <t>Arab Light</t>
        </is>
      </c>
      <c r="H2800" t="inlineStr">
        <is>
          <t>Spot</t>
        </is>
      </c>
      <c r="I2800" t="inlineStr">
        <is>
          <t>Refiner</t>
        </is>
      </c>
      <c r="J2800" t="inlineStr">
        <is>
          <t>Mei Lin</t>
        </is>
      </c>
      <c r="K2800" s="70" t="n">
        <v>1295026</v>
      </c>
      <c r="L2800" s="71" t="n">
        <v>74.56</v>
      </c>
      <c r="M2800" s="71" t="n">
        <v>96557138.56</v>
      </c>
      <c r="N2800" s="71" t="n">
        <v>965571.39</v>
      </c>
      <c r="O2800" s="71" t="n">
        <v>95591567.17</v>
      </c>
      <c r="P2800" s="71" t="n">
        <v>22855240.12</v>
      </c>
      <c r="Q2800" s="71" t="n">
        <v>72736327.05</v>
      </c>
      <c r="R2800" t="inlineStr">
        <is>
          <t>Crude</t>
        </is>
      </c>
      <c r="S2800" t="inlineStr">
        <is>
          <t>Yes</t>
        </is>
      </c>
      <c r="T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SA102792</t>
        </is>
      </c>
      <c r="B2801" s="68" t="n">
        <v>46067</v>
      </c>
      <c r="C2801" s="69" t="n">
        <v>2026</v>
      </c>
      <c r="D2801" t="inlineStr">
        <is>
          <t>Feb</t>
        </is>
      </c>
      <c r="E2801" t="inlineStr">
        <is>
          <t>Asia</t>
        </is>
      </c>
      <c r="F2801" t="inlineStr">
        <is>
          <t>Japan</t>
        </is>
      </c>
      <c r="G2801" t="inlineStr">
        <is>
          <t>Arab Light</t>
        </is>
      </c>
      <c r="H2801" t="inlineStr">
        <is>
          <t>Spot</t>
        </is>
      </c>
      <c r="I2801" t="inlineStr">
        <is>
          <t>Refiner</t>
        </is>
      </c>
      <c r="J2801" t="inlineStr">
        <is>
          <t>Ruhi Shaikh</t>
        </is>
      </c>
      <c r="K2801" s="70" t="n">
        <v>693163</v>
      </c>
      <c r="L2801" s="71" t="n">
        <v>76.06</v>
      </c>
      <c r="M2801" s="71" t="n">
        <v>52721977.78</v>
      </c>
      <c r="N2801" s="71" t="n">
        <v>527219.78</v>
      </c>
      <c r="O2801" s="71" t="n">
        <v>52194758</v>
      </c>
      <c r="P2801" s="71" t="n">
        <v>12653592.04</v>
      </c>
      <c r="Q2801" s="71" t="n">
        <v>39541165.96</v>
      </c>
      <c r="R2801" t="inlineStr">
        <is>
          <t>Crude</t>
        </is>
      </c>
      <c r="S2801" t="inlineStr">
        <is>
          <t>Yes</t>
        </is>
      </c>
      <c r="T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SA102793</t>
        </is>
      </c>
      <c r="B2802" s="68" t="n">
        <v>46067</v>
      </c>
      <c r="C2802" s="69" t="n">
        <v>2026</v>
      </c>
      <c r="D2802" t="inlineStr">
        <is>
          <t>Feb</t>
        </is>
      </c>
      <c r="E2802" t="inlineStr">
        <is>
          <t>Asia</t>
        </is>
      </c>
      <c r="F2802" t="inlineStr">
        <is>
          <t>India</t>
        </is>
      </c>
      <c r="G2802" t="inlineStr">
        <is>
          <t>Arab Extra Light</t>
        </is>
      </c>
      <c r="H2802" t="inlineStr">
        <is>
          <t>Term contract</t>
        </is>
      </c>
      <c r="I2802" t="inlineStr">
        <is>
          <t>National oil company</t>
        </is>
      </c>
      <c r="J2802" t="inlineStr">
        <is>
          <t>Omar Haddad</t>
        </is>
      </c>
      <c r="K2802" s="70" t="n">
        <v>1118633</v>
      </c>
      <c r="L2802" s="71" t="n">
        <v>76.84</v>
      </c>
      <c r="M2802" s="71" t="n">
        <v>85955759.72</v>
      </c>
      <c r="N2802" s="71" t="n">
        <v>0</v>
      </c>
      <c r="O2802" s="71" t="n">
        <v>85955759.72</v>
      </c>
      <c r="P2802" s="71" t="n">
        <v>20183083.99</v>
      </c>
      <c r="Q2802" s="71" t="n">
        <v>65772675.73</v>
      </c>
      <c r="R2802" t="inlineStr">
        <is>
          <t>Crude</t>
        </is>
      </c>
      <c r="S2802" t="inlineStr">
        <is>
          <t>Yes</t>
        </is>
      </c>
      <c r="T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SA102794</t>
        </is>
      </c>
      <c r="B2803" s="68" t="n">
        <v>46067</v>
      </c>
      <c r="C2803" s="69" t="n">
        <v>2026</v>
      </c>
      <c r="D2803" t="inlineStr">
        <is>
          <t>Feb</t>
        </is>
      </c>
      <c r="E2803" t="inlineStr">
        <is>
          <t>Asia</t>
        </is>
      </c>
      <c r="F2803" t="inlineStr">
        <is>
          <t>South Korea</t>
        </is>
      </c>
      <c r="G2803" t="inlineStr">
        <is>
          <t>Diesel</t>
        </is>
      </c>
      <c r="H2803" t="inlineStr">
        <is>
          <t>Term contract</t>
        </is>
      </c>
      <c r="I2803" t="inlineStr">
        <is>
          <t>Trader</t>
        </is>
      </c>
      <c r="J2803" t="inlineStr">
        <is>
          <t>Omar Haddad</t>
        </is>
      </c>
      <c r="K2803" s="70" t="n">
        <v>385486</v>
      </c>
      <c r="L2803" s="71" t="n">
        <v>91.65000000000001</v>
      </c>
      <c r="M2803" s="71" t="n">
        <v>35329791.9</v>
      </c>
      <c r="N2803" s="71" t="n">
        <v>353297.92</v>
      </c>
      <c r="O2803" s="71" t="n">
        <v>34976493.98</v>
      </c>
      <c r="P2803" s="71" t="n">
        <v>27644921.35</v>
      </c>
      <c r="Q2803" s="71" t="n">
        <v>7331572.63</v>
      </c>
      <c r="R2803" t="inlineStr">
        <is>
          <t>Refined</t>
        </is>
      </c>
      <c r="S2803" t="inlineStr">
        <is>
          <t>Yes</t>
        </is>
      </c>
      <c r="T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SA102795</t>
        </is>
      </c>
      <c r="B2804" s="68" t="n">
        <v>46067</v>
      </c>
      <c r="C2804" s="69" t="n">
        <v>2026</v>
      </c>
      <c r="D2804" t="inlineStr">
        <is>
          <t>Feb</t>
        </is>
      </c>
      <c r="E2804" t="inlineStr">
        <is>
          <t>Europe</t>
        </is>
      </c>
      <c r="F2804" t="inlineStr">
        <is>
          <t>France</t>
        </is>
      </c>
      <c r="G2804" t="inlineStr">
        <is>
          <t>Arab Light</t>
        </is>
      </c>
      <c r="H2804" t="inlineStr">
        <is>
          <t>Term contract</t>
        </is>
      </c>
      <c r="I2804" t="inlineStr">
        <is>
          <t>National oil company</t>
        </is>
      </c>
      <c r="J2804" t="inlineStr">
        <is>
          <t>Wei Chen</t>
        </is>
      </c>
      <c r="K2804" s="70" t="n">
        <v>906784</v>
      </c>
      <c r="L2804" s="71" t="n">
        <v>79.01000000000001</v>
      </c>
      <c r="M2804" s="71" t="n">
        <v>71645003.84</v>
      </c>
      <c r="N2804" s="71" t="n">
        <v>0</v>
      </c>
      <c r="O2804" s="71" t="n">
        <v>71645003.84</v>
      </c>
      <c r="P2804" s="71" t="n">
        <v>16320959.91</v>
      </c>
      <c r="Q2804" s="71" t="n">
        <v>55324043.93</v>
      </c>
      <c r="R2804" t="inlineStr">
        <is>
          <t>Crude</t>
        </is>
      </c>
      <c r="S2804" t="inlineStr">
        <is>
          <t>Yes</t>
        </is>
      </c>
      <c r="T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SA102796</t>
        </is>
      </c>
      <c r="B2805" s="68" t="n">
        <v>46067</v>
      </c>
      <c r="C2805" s="69" t="n">
        <v>2026</v>
      </c>
      <c r="D2805" t="inlineStr">
        <is>
          <t>Feb</t>
        </is>
      </c>
      <c r="E2805" t="inlineStr">
        <is>
          <t>Middle East</t>
        </is>
      </c>
      <c r="F2805" t="inlineStr">
        <is>
          <t>Saudi Arabia</t>
        </is>
      </c>
      <c r="G2805" t="inlineStr">
        <is>
          <t>Arab Medium</t>
        </is>
      </c>
      <c r="H2805" t="inlineStr">
        <is>
          <t>Domestic</t>
        </is>
      </c>
      <c r="I2805" t="inlineStr">
        <is>
          <t>Trader</t>
        </is>
      </c>
      <c r="J2805" t="inlineStr">
        <is>
          <t>Hiroshi Tanaka</t>
        </is>
      </c>
      <c r="K2805" s="70" t="n">
        <v>332399</v>
      </c>
      <c r="L2805" s="71" t="n">
        <v>76.56</v>
      </c>
      <c r="M2805" s="71" t="n">
        <v>25448467.44</v>
      </c>
      <c r="N2805" s="71" t="n">
        <v>254484.67</v>
      </c>
      <c r="O2805" s="71" t="n">
        <v>25193982.77</v>
      </c>
      <c r="P2805" s="71" t="n">
        <v>5930685.07</v>
      </c>
      <c r="Q2805" s="71" t="n">
        <v>19263297.7</v>
      </c>
      <c r="R2805" t="inlineStr">
        <is>
          <t>Crude</t>
        </is>
      </c>
      <c r="S2805" t="inlineStr">
        <is>
          <t>No</t>
        </is>
      </c>
      <c r="T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SA102797</t>
        </is>
      </c>
      <c r="B2806" s="68" t="n">
        <v>46067</v>
      </c>
      <c r="C2806" s="69" t="n">
        <v>2026</v>
      </c>
      <c r="D2806" t="inlineStr">
        <is>
          <t>Feb</t>
        </is>
      </c>
      <c r="E2806" t="inlineStr">
        <is>
          <t>Asia</t>
        </is>
      </c>
      <c r="F2806" t="inlineStr">
        <is>
          <t>Japan</t>
        </is>
      </c>
      <c r="G2806" t="inlineStr">
        <is>
          <t>Gasoline</t>
        </is>
      </c>
      <c r="H2806" t="inlineStr">
        <is>
          <t>Term contract</t>
        </is>
      </c>
      <c r="I2806" t="inlineStr">
        <is>
          <t>National oil company</t>
        </is>
      </c>
      <c r="J2806" t="inlineStr">
        <is>
          <t>Wei Chen</t>
        </is>
      </c>
      <c r="K2806" s="70" t="n">
        <v>433448</v>
      </c>
      <c r="L2806" s="71" t="n">
        <v>85.09999999999999</v>
      </c>
      <c r="M2806" s="71" t="n">
        <v>36886424.8</v>
      </c>
      <c r="N2806" s="71" t="n">
        <v>0</v>
      </c>
      <c r="O2806" s="71" t="n">
        <v>36886424.8</v>
      </c>
      <c r="P2806" s="71" t="n">
        <v>30677985.93</v>
      </c>
      <c r="Q2806" s="71" t="n">
        <v>6208438.87</v>
      </c>
      <c r="R2806" t="inlineStr">
        <is>
          <t>Refined</t>
        </is>
      </c>
      <c r="S2806" t="inlineStr">
        <is>
          <t>Yes</t>
        </is>
      </c>
      <c r="T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SA102798</t>
        </is>
      </c>
      <c r="B2807" s="68" t="n">
        <v>46067</v>
      </c>
      <c r="C2807" s="69" t="n">
        <v>2026</v>
      </c>
      <c r="D2807" t="inlineStr">
        <is>
          <t>Feb</t>
        </is>
      </c>
      <c r="E2807" t="inlineStr">
        <is>
          <t>Asia</t>
        </is>
      </c>
      <c r="F2807" t="inlineStr">
        <is>
          <t>South Korea</t>
        </is>
      </c>
      <c r="G2807" t="inlineStr">
        <is>
          <t>Arab Extra Light</t>
        </is>
      </c>
      <c r="H2807" t="inlineStr">
        <is>
          <t>Term contract</t>
        </is>
      </c>
      <c r="I2807" t="inlineStr">
        <is>
          <t>National oil company</t>
        </is>
      </c>
      <c r="J2807" t="inlineStr">
        <is>
          <t>Liam O'Brien</t>
        </is>
      </c>
      <c r="K2807" s="70" t="n">
        <v>1733793</v>
      </c>
      <c r="L2807" s="71" t="n">
        <v>82.89</v>
      </c>
      <c r="M2807" s="71" t="n">
        <v>143714101.77</v>
      </c>
      <c r="N2807" s="71" t="n">
        <v>1437141.02</v>
      </c>
      <c r="O2807" s="71" t="n">
        <v>142276960.75</v>
      </c>
      <c r="P2807" s="71" t="n">
        <v>32238119.59</v>
      </c>
      <c r="Q2807" s="71" t="n">
        <v>110038841.16</v>
      </c>
      <c r="R2807" t="inlineStr">
        <is>
          <t>Crude</t>
        </is>
      </c>
      <c r="S2807" t="inlineStr">
        <is>
          <t>Yes</t>
        </is>
      </c>
      <c r="T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SA102799</t>
        </is>
      </c>
      <c r="B2808" s="68" t="n">
        <v>46067</v>
      </c>
      <c r="C2808" s="69" t="n">
        <v>2026</v>
      </c>
      <c r="D2808" t="inlineStr">
        <is>
          <t>Feb</t>
        </is>
      </c>
      <c r="E2808" t="inlineStr">
        <is>
          <t>Asia</t>
        </is>
      </c>
      <c r="F2808" t="inlineStr">
        <is>
          <t>South Korea</t>
        </is>
      </c>
      <c r="G2808" t="inlineStr">
        <is>
          <t>Arab Light</t>
        </is>
      </c>
      <c r="H2808" t="inlineStr">
        <is>
          <t>Term contract</t>
        </is>
      </c>
      <c r="I2808" t="inlineStr">
        <is>
          <t>Refiner</t>
        </is>
      </c>
      <c r="J2808" t="inlineStr">
        <is>
          <t>Ana Costa</t>
        </is>
      </c>
      <c r="K2808" s="70" t="n">
        <v>1041517</v>
      </c>
      <c r="L2808" s="71" t="n">
        <v>71.98</v>
      </c>
      <c r="M2808" s="71" t="n">
        <v>74968393.66</v>
      </c>
      <c r="N2808" s="71" t="n">
        <v>1499367.87</v>
      </c>
      <c r="O2808" s="71" t="n">
        <v>73469025.79000001</v>
      </c>
      <c r="P2808" s="71" t="n">
        <v>18518095.96</v>
      </c>
      <c r="Q2808" s="71" t="n">
        <v>54950929.83</v>
      </c>
      <c r="R2808" t="inlineStr">
        <is>
          <t>Crude</t>
        </is>
      </c>
      <c r="S2808" t="inlineStr">
        <is>
          <t>Yes</t>
        </is>
      </c>
      <c r="T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SA102800</t>
        </is>
      </c>
      <c r="B2809" s="68" t="n">
        <v>46068</v>
      </c>
      <c r="C2809" s="69" t="n">
        <v>2026</v>
      </c>
      <c r="D2809" t="inlineStr">
        <is>
          <t>Feb</t>
        </is>
      </c>
      <c r="E2809" t="inlineStr">
        <is>
          <t>Asia</t>
        </is>
      </c>
      <c r="F2809" t="inlineStr">
        <is>
          <t>South Korea</t>
        </is>
      </c>
      <c r="G2809" t="inlineStr">
        <is>
          <t>Arab Light</t>
        </is>
      </c>
      <c r="H2809" t="inlineStr">
        <is>
          <t>Term contract</t>
        </is>
      </c>
      <c r="I2809" t="inlineStr">
        <is>
          <t>Refiner</t>
        </is>
      </c>
      <c r="J2809" t="inlineStr">
        <is>
          <t>Liam O'Brien</t>
        </is>
      </c>
      <c r="K2809" s="70" t="n">
        <v>281874</v>
      </c>
      <c r="L2809" s="71" t="n">
        <v>80.59</v>
      </c>
      <c r="M2809" s="71" t="n">
        <v>22716225.66</v>
      </c>
      <c r="N2809" s="71" t="n">
        <v>0</v>
      </c>
      <c r="O2809" s="71" t="n">
        <v>22716225.66</v>
      </c>
      <c r="P2809" s="71" t="n">
        <v>4944222.8</v>
      </c>
      <c r="Q2809" s="71" t="n">
        <v>17772002.86</v>
      </c>
      <c r="R2809" t="inlineStr">
        <is>
          <t>Crude</t>
        </is>
      </c>
      <c r="S2809" t="inlineStr">
        <is>
          <t>Yes</t>
        </is>
      </c>
      <c r="T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SA102801</t>
        </is>
      </c>
      <c r="B2810" s="68" t="n">
        <v>46068</v>
      </c>
      <c r="C2810" s="69" t="n">
        <v>2026</v>
      </c>
      <c r="D2810" t="inlineStr">
        <is>
          <t>Feb</t>
        </is>
      </c>
      <c r="E2810" t="inlineStr">
        <is>
          <t>North America</t>
        </is>
      </c>
      <c r="F2810" t="inlineStr">
        <is>
          <t>USA</t>
        </is>
      </c>
      <c r="G2810" t="inlineStr">
        <is>
          <t>Arab Heavy</t>
        </is>
      </c>
      <c r="H2810" t="inlineStr">
        <is>
          <t>Term contract</t>
        </is>
      </c>
      <c r="I2810" t="inlineStr">
        <is>
          <t>Refiner</t>
        </is>
      </c>
      <c r="J2810" t="inlineStr">
        <is>
          <t>Shraddha Kulkarni</t>
        </is>
      </c>
      <c r="K2810" s="70" t="n">
        <v>1537013</v>
      </c>
      <c r="L2810" s="71" t="n">
        <v>65.83</v>
      </c>
      <c r="M2810" s="71" t="n">
        <v>101181565.79</v>
      </c>
      <c r="N2810" s="71" t="n">
        <v>0</v>
      </c>
      <c r="O2810" s="71" t="n">
        <v>101181565.79</v>
      </c>
      <c r="P2810" s="71" t="n">
        <v>27344014.73</v>
      </c>
      <c r="Q2810" s="71" t="n">
        <v>73837551.06</v>
      </c>
      <c r="R2810" t="inlineStr">
        <is>
          <t>Crude</t>
        </is>
      </c>
      <c r="S2810" t="inlineStr">
        <is>
          <t>Yes</t>
        </is>
      </c>
      <c r="T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SA102802</t>
        </is>
      </c>
      <c r="B2811" s="68" t="n">
        <v>46068</v>
      </c>
      <c r="C2811" s="69" t="n">
        <v>2026</v>
      </c>
      <c r="D2811" t="inlineStr">
        <is>
          <t>Feb</t>
        </is>
      </c>
      <c r="E2811" t="inlineStr">
        <is>
          <t>Asia</t>
        </is>
      </c>
      <c r="F2811" t="inlineStr">
        <is>
          <t>China</t>
        </is>
      </c>
      <c r="G2811" t="inlineStr">
        <is>
          <t>Diesel</t>
        </is>
      </c>
      <c r="H2811" t="inlineStr">
        <is>
          <t>Spot</t>
        </is>
      </c>
      <c r="I2811" t="inlineStr">
        <is>
          <t>National oil company</t>
        </is>
      </c>
      <c r="J2811" t="inlineStr">
        <is>
          <t>Yuki Sato</t>
        </is>
      </c>
      <c r="K2811" s="70" t="n">
        <v>395582</v>
      </c>
      <c r="L2811" s="71" t="n">
        <v>97.43000000000001</v>
      </c>
      <c r="M2811" s="71" t="n">
        <v>38541554.26</v>
      </c>
      <c r="N2811" s="71" t="n">
        <v>385415.54</v>
      </c>
      <c r="O2811" s="71" t="n">
        <v>38156138.72</v>
      </c>
      <c r="P2811" s="71" t="n">
        <v>27135387.07</v>
      </c>
      <c r="Q2811" s="71" t="n">
        <v>11020751.65</v>
      </c>
      <c r="R2811" t="inlineStr">
        <is>
          <t>Refined</t>
        </is>
      </c>
      <c r="S2811" t="inlineStr">
        <is>
          <t>Yes</t>
        </is>
      </c>
      <c r="T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SA102803</t>
        </is>
      </c>
      <c r="B2812" s="68" t="n">
        <v>46068</v>
      </c>
      <c r="C2812" s="69" t="n">
        <v>2026</v>
      </c>
      <c r="D2812" t="inlineStr">
        <is>
          <t>Feb</t>
        </is>
      </c>
      <c r="E2812" t="inlineStr">
        <is>
          <t>Middle East</t>
        </is>
      </c>
      <c r="F2812" t="inlineStr">
        <is>
          <t>UAE</t>
        </is>
      </c>
      <c r="G2812" t="inlineStr">
        <is>
          <t>Arab Extra Light</t>
        </is>
      </c>
      <c r="H2812" t="inlineStr">
        <is>
          <t>Term contract</t>
        </is>
      </c>
      <c r="I2812" t="inlineStr">
        <is>
          <t>Refiner</t>
        </is>
      </c>
      <c r="J2812" t="inlineStr">
        <is>
          <t>Ruhi Shaikh</t>
        </is>
      </c>
      <c r="K2812" s="70" t="n">
        <v>793325</v>
      </c>
      <c r="L2812" s="71" t="n">
        <v>84.8</v>
      </c>
      <c r="M2812" s="71" t="n">
        <v>67273960</v>
      </c>
      <c r="N2812" s="71" t="n">
        <v>0</v>
      </c>
      <c r="O2812" s="71" t="n">
        <v>67273960</v>
      </c>
      <c r="P2812" s="71" t="n">
        <v>14522807.64</v>
      </c>
      <c r="Q2812" s="71" t="n">
        <v>52751152.36</v>
      </c>
      <c r="R2812" t="inlineStr">
        <is>
          <t>Crude</t>
        </is>
      </c>
      <c r="S2812" t="inlineStr">
        <is>
          <t>Yes</t>
        </is>
      </c>
      <c r="T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SA102804</t>
        </is>
      </c>
      <c r="B2813" s="68" t="n">
        <v>46068</v>
      </c>
      <c r="C2813" s="69" t="n">
        <v>2026</v>
      </c>
      <c r="D2813" t="inlineStr">
        <is>
          <t>Feb</t>
        </is>
      </c>
      <c r="E2813" t="inlineStr">
        <is>
          <t>Asia</t>
        </is>
      </c>
      <c r="F2813" t="inlineStr">
        <is>
          <t>Japan</t>
        </is>
      </c>
      <c r="G2813" t="inlineStr">
        <is>
          <t>Arab Medium</t>
        </is>
      </c>
      <c r="H2813" t="inlineStr">
        <is>
          <t>Spot</t>
        </is>
      </c>
      <c r="I2813" t="inlineStr">
        <is>
          <t>Refiner</t>
        </is>
      </c>
      <c r="J2813" t="inlineStr">
        <is>
          <t>Liam O'Brien</t>
        </is>
      </c>
      <c r="K2813" s="70" t="n">
        <v>866896</v>
      </c>
      <c r="L2813" s="71" t="n">
        <v>70.28</v>
      </c>
      <c r="M2813" s="71" t="n">
        <v>60925450.88</v>
      </c>
      <c r="N2813" s="71" t="n">
        <v>0</v>
      </c>
      <c r="O2813" s="71" t="n">
        <v>60925450.88</v>
      </c>
      <c r="P2813" s="71" t="n">
        <v>15099214.69</v>
      </c>
      <c r="Q2813" s="71" t="n">
        <v>45826236.19</v>
      </c>
      <c r="R2813" t="inlineStr">
        <is>
          <t>Crude</t>
        </is>
      </c>
      <c r="S2813" t="inlineStr">
        <is>
          <t>Yes</t>
        </is>
      </c>
      <c r="T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SA102805</t>
        </is>
      </c>
      <c r="B2814" s="68" t="n">
        <v>46068</v>
      </c>
      <c r="C2814" s="69" t="n">
        <v>2026</v>
      </c>
      <c r="D2814" t="inlineStr">
        <is>
          <t>Feb</t>
        </is>
      </c>
      <c r="E2814" t="inlineStr">
        <is>
          <t>Middle East</t>
        </is>
      </c>
      <c r="F2814" t="inlineStr">
        <is>
          <t>Bahrain</t>
        </is>
      </c>
      <c r="G2814" t="inlineStr">
        <is>
          <t>Gasoline</t>
        </is>
      </c>
      <c r="H2814" t="inlineStr">
        <is>
          <t>Term contract</t>
        </is>
      </c>
      <c r="I2814" t="inlineStr">
        <is>
          <t>Refiner</t>
        </is>
      </c>
      <c r="J2814" t="inlineStr">
        <is>
          <t>Wei Chen</t>
        </is>
      </c>
      <c r="K2814" s="70" t="n">
        <v>521202</v>
      </c>
      <c r="L2814" s="71" t="n">
        <v>89.89</v>
      </c>
      <c r="M2814" s="71" t="n">
        <v>46850847.78</v>
      </c>
      <c r="N2814" s="71" t="n">
        <v>468508.48</v>
      </c>
      <c r="O2814" s="71" t="n">
        <v>46382339.3</v>
      </c>
      <c r="P2814" s="71" t="n">
        <v>37268766.41</v>
      </c>
      <c r="Q2814" s="71" t="n">
        <v>9113572.890000001</v>
      </c>
      <c r="R2814" t="inlineStr">
        <is>
          <t>Refined</t>
        </is>
      </c>
      <c r="S2814" t="inlineStr">
        <is>
          <t>Yes</t>
        </is>
      </c>
      <c r="T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SA102806</t>
        </is>
      </c>
      <c r="B2815" s="68" t="n">
        <v>46068</v>
      </c>
      <c r="C2815" s="69" t="n">
        <v>2026</v>
      </c>
      <c r="D2815" t="inlineStr">
        <is>
          <t>Feb</t>
        </is>
      </c>
      <c r="E2815" t="inlineStr">
        <is>
          <t>Asia</t>
        </is>
      </c>
      <c r="F2815" t="inlineStr">
        <is>
          <t>China</t>
        </is>
      </c>
      <c r="G2815" t="inlineStr">
        <is>
          <t>Gasoline</t>
        </is>
      </c>
      <c r="H2815" t="inlineStr">
        <is>
          <t>Term contract</t>
        </is>
      </c>
      <c r="I2815" t="inlineStr">
        <is>
          <t>Trader</t>
        </is>
      </c>
      <c r="J2815" t="inlineStr">
        <is>
          <t>Fatima Al-Saud</t>
        </is>
      </c>
      <c r="K2815" s="70" t="n">
        <v>101936</v>
      </c>
      <c r="L2815" s="71" t="n">
        <v>88.36</v>
      </c>
      <c r="M2815" s="71" t="n">
        <v>9007064.960000001</v>
      </c>
      <c r="N2815" s="71" t="n">
        <v>90070.64999999999</v>
      </c>
      <c r="O2815" s="71" t="n">
        <v>8916994.310000001</v>
      </c>
      <c r="P2815" s="71" t="n">
        <v>7042066.62</v>
      </c>
      <c r="Q2815" s="71" t="n">
        <v>1874927.69</v>
      </c>
      <c r="R2815" t="inlineStr">
        <is>
          <t>Refined</t>
        </is>
      </c>
      <c r="S2815" t="inlineStr">
        <is>
          <t>Yes</t>
        </is>
      </c>
      <c r="T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SA102807</t>
        </is>
      </c>
      <c r="B2816" s="68" t="n">
        <v>46068</v>
      </c>
      <c r="C2816" s="69" t="n">
        <v>2026</v>
      </c>
      <c r="D2816" t="inlineStr">
        <is>
          <t>Feb</t>
        </is>
      </c>
      <c r="E2816" t="inlineStr">
        <is>
          <t>Middle East</t>
        </is>
      </c>
      <c r="F2816" t="inlineStr">
        <is>
          <t>Saudi Arabia</t>
        </is>
      </c>
      <c r="G2816" t="inlineStr">
        <is>
          <t>Arab Light</t>
        </is>
      </c>
      <c r="H2816" t="inlineStr">
        <is>
          <t>Domestic</t>
        </is>
      </c>
      <c r="I2816" t="inlineStr">
        <is>
          <t>National oil company</t>
        </is>
      </c>
      <c r="J2816" t="inlineStr">
        <is>
          <t>Sara Rossi</t>
        </is>
      </c>
      <c r="K2816" s="70" t="n">
        <v>1015811</v>
      </c>
      <c r="L2816" s="71" t="n">
        <v>69.94</v>
      </c>
      <c r="M2816" s="71" t="n">
        <v>71045821.34</v>
      </c>
      <c r="N2816" s="71" t="n">
        <v>0</v>
      </c>
      <c r="O2816" s="71" t="n">
        <v>71045821.34</v>
      </c>
      <c r="P2816" s="71" t="n">
        <v>18439136.81</v>
      </c>
      <c r="Q2816" s="71" t="n">
        <v>52606684.53</v>
      </c>
      <c r="R2816" t="inlineStr">
        <is>
          <t>Crude</t>
        </is>
      </c>
      <c r="S2816" t="inlineStr">
        <is>
          <t>No</t>
        </is>
      </c>
      <c r="T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SA102808</t>
        </is>
      </c>
      <c r="B2817" s="68" t="n">
        <v>46069</v>
      </c>
      <c r="C2817" s="69" t="n">
        <v>2026</v>
      </c>
      <c r="D2817" t="inlineStr">
        <is>
          <t>Feb</t>
        </is>
      </c>
      <c r="E2817" t="inlineStr">
        <is>
          <t>Asia</t>
        </is>
      </c>
      <c r="F2817" t="inlineStr">
        <is>
          <t>China</t>
        </is>
      </c>
      <c r="G2817" t="inlineStr">
        <is>
          <t>Gasoline</t>
        </is>
      </c>
      <c r="H2817" t="inlineStr">
        <is>
          <t>Term contract</t>
        </is>
      </c>
      <c r="I2817" t="inlineStr">
        <is>
          <t>Refiner</t>
        </is>
      </c>
      <c r="J2817" t="inlineStr">
        <is>
          <t>Zoya Ahmed</t>
        </is>
      </c>
      <c r="K2817" s="70" t="n">
        <v>500814</v>
      </c>
      <c r="L2817" s="71" t="n">
        <v>88.06</v>
      </c>
      <c r="M2817" s="71" t="n">
        <v>44101680.84</v>
      </c>
      <c r="N2817" s="71" t="n">
        <v>0</v>
      </c>
      <c r="O2817" s="71" t="n">
        <v>44101680.84</v>
      </c>
      <c r="P2817" s="71" t="n">
        <v>35105910.3</v>
      </c>
      <c r="Q2817" s="71" t="n">
        <v>8995770.539999999</v>
      </c>
      <c r="R2817" t="inlineStr">
        <is>
          <t>Refined</t>
        </is>
      </c>
      <c r="S2817" t="inlineStr">
        <is>
          <t>Yes</t>
        </is>
      </c>
      <c r="T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SA102809</t>
        </is>
      </c>
      <c r="B2818" s="68" t="n">
        <v>46069</v>
      </c>
      <c r="C2818" s="69" t="n">
        <v>2026</v>
      </c>
      <c r="D2818" t="inlineStr">
        <is>
          <t>Feb</t>
        </is>
      </c>
      <c r="E2818" t="inlineStr">
        <is>
          <t>Asia</t>
        </is>
      </c>
      <c r="F2818" t="inlineStr">
        <is>
          <t>India</t>
        </is>
      </c>
      <c r="G2818" t="inlineStr">
        <is>
          <t>Arab Light</t>
        </is>
      </c>
      <c r="H2818" t="inlineStr">
        <is>
          <t>Term contract</t>
        </is>
      </c>
      <c r="I2818" t="inlineStr">
        <is>
          <t>National oil company</t>
        </is>
      </c>
      <c r="J2818" t="inlineStr">
        <is>
          <t>Ana Costa</t>
        </is>
      </c>
      <c r="K2818" s="70" t="n">
        <v>879306</v>
      </c>
      <c r="L2818" s="71" t="n">
        <v>74.3</v>
      </c>
      <c r="M2818" s="71" t="n">
        <v>65332435.8</v>
      </c>
      <c r="N2818" s="71" t="n">
        <v>653324.36</v>
      </c>
      <c r="O2818" s="71" t="n">
        <v>64679111.44</v>
      </c>
      <c r="P2818" s="71" t="n">
        <v>15817222.33</v>
      </c>
      <c r="Q2818" s="71" t="n">
        <v>48861889.11</v>
      </c>
      <c r="R2818" t="inlineStr">
        <is>
          <t>Crude</t>
        </is>
      </c>
      <c r="S2818" t="inlineStr">
        <is>
          <t>Yes</t>
        </is>
      </c>
      <c r="T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SA102810</t>
        </is>
      </c>
      <c r="B2819" s="68" t="n">
        <v>46069</v>
      </c>
      <c r="C2819" s="69" t="n">
        <v>2026</v>
      </c>
      <c r="D2819" t="inlineStr">
        <is>
          <t>Feb</t>
        </is>
      </c>
      <c r="E2819" t="inlineStr">
        <is>
          <t>Middle East</t>
        </is>
      </c>
      <c r="F2819" t="inlineStr">
        <is>
          <t>UAE</t>
        </is>
      </c>
      <c r="G2819" t="inlineStr">
        <is>
          <t>Gasoline</t>
        </is>
      </c>
      <c r="H2819" t="inlineStr">
        <is>
          <t>Spot</t>
        </is>
      </c>
      <c r="I2819" t="inlineStr">
        <is>
          <t>National oil company</t>
        </is>
      </c>
      <c r="J2819" t="inlineStr">
        <is>
          <t>Amir Khan</t>
        </is>
      </c>
      <c r="K2819" s="70" t="n">
        <v>294284</v>
      </c>
      <c r="L2819" s="71" t="n">
        <v>91.89</v>
      </c>
      <c r="M2819" s="71" t="n">
        <v>27041756.76</v>
      </c>
      <c r="N2819" s="71" t="n">
        <v>270417.57</v>
      </c>
      <c r="O2819" s="71" t="n">
        <v>26771339.19</v>
      </c>
      <c r="P2819" s="71" t="n">
        <v>20753375.43</v>
      </c>
      <c r="Q2819" s="71" t="n">
        <v>6017963.76</v>
      </c>
      <c r="R2819" t="inlineStr">
        <is>
          <t>Refined</t>
        </is>
      </c>
      <c r="S2819" t="inlineStr">
        <is>
          <t>Yes</t>
        </is>
      </c>
      <c r="T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SA102811</t>
        </is>
      </c>
      <c r="B2820" s="68" t="n">
        <v>46069</v>
      </c>
      <c r="C2820" s="69" t="n">
        <v>2026</v>
      </c>
      <c r="D2820" t="inlineStr">
        <is>
          <t>Feb</t>
        </is>
      </c>
      <c r="E2820" t="inlineStr">
        <is>
          <t>Middle East</t>
        </is>
      </c>
      <c r="F2820" t="inlineStr">
        <is>
          <t>Bahrain</t>
        </is>
      </c>
      <c r="G2820" t="inlineStr">
        <is>
          <t>Arab Medium</t>
        </is>
      </c>
      <c r="H2820" t="inlineStr">
        <is>
          <t>Term contract</t>
        </is>
      </c>
      <c r="I2820" t="inlineStr">
        <is>
          <t>Refiner</t>
        </is>
      </c>
      <c r="J2820" t="inlineStr">
        <is>
          <t>Lucas Martin</t>
        </is>
      </c>
      <c r="K2820" s="70" t="n">
        <v>518542</v>
      </c>
      <c r="L2820" s="71" t="n">
        <v>81.2</v>
      </c>
      <c r="M2820" s="71" t="n">
        <v>42105610.4</v>
      </c>
      <c r="N2820" s="71" t="n">
        <v>0</v>
      </c>
      <c r="O2820" s="71" t="n">
        <v>42105610.4</v>
      </c>
      <c r="P2820" s="71" t="n">
        <v>9006882.779999999</v>
      </c>
      <c r="Q2820" s="71" t="n">
        <v>33098727.62</v>
      </c>
      <c r="R2820" t="inlineStr">
        <is>
          <t>Crude</t>
        </is>
      </c>
      <c r="S2820" t="inlineStr">
        <is>
          <t>Yes</t>
        </is>
      </c>
      <c r="T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SA102812</t>
        </is>
      </c>
      <c r="B2821" s="68" t="n">
        <v>46069</v>
      </c>
      <c r="C2821" s="69" t="n">
        <v>2026</v>
      </c>
      <c r="D2821" t="inlineStr">
        <is>
          <t>Feb</t>
        </is>
      </c>
      <c r="E2821" t="inlineStr">
        <is>
          <t>Asia</t>
        </is>
      </c>
      <c r="F2821" t="inlineStr">
        <is>
          <t>China</t>
        </is>
      </c>
      <c r="G2821" t="inlineStr">
        <is>
          <t>Arab Light</t>
        </is>
      </c>
      <c r="H2821" t="inlineStr">
        <is>
          <t>Term contract</t>
        </is>
      </c>
      <c r="I2821" t="inlineStr">
        <is>
          <t>National oil company</t>
        </is>
      </c>
      <c r="J2821" t="inlineStr">
        <is>
          <t>Liam O'Brien</t>
        </is>
      </c>
      <c r="K2821" s="70" t="n">
        <v>475995</v>
      </c>
      <c r="L2821" s="71" t="n">
        <v>71.87</v>
      </c>
      <c r="M2821" s="71" t="n">
        <v>34209760.65</v>
      </c>
      <c r="N2821" s="71" t="n">
        <v>0</v>
      </c>
      <c r="O2821" s="71" t="n">
        <v>34209760.65</v>
      </c>
      <c r="P2821" s="71" t="n">
        <v>8656249.26</v>
      </c>
      <c r="Q2821" s="71" t="n">
        <v>25553511.39</v>
      </c>
      <c r="R2821" t="inlineStr">
        <is>
          <t>Crude</t>
        </is>
      </c>
      <c r="S2821" t="inlineStr">
        <is>
          <t>Yes</t>
        </is>
      </c>
      <c r="T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SA102813</t>
        </is>
      </c>
      <c r="B2822" s="68" t="n">
        <v>46069</v>
      </c>
      <c r="C2822" s="69" t="n">
        <v>2026</v>
      </c>
      <c r="D2822" t="inlineStr">
        <is>
          <t>Feb</t>
        </is>
      </c>
      <c r="E2822" t="inlineStr">
        <is>
          <t>Europe</t>
        </is>
      </c>
      <c r="F2822" t="inlineStr">
        <is>
          <t>France</t>
        </is>
      </c>
      <c r="G2822" t="inlineStr">
        <is>
          <t>Arab Medium</t>
        </is>
      </c>
      <c r="H2822" t="inlineStr">
        <is>
          <t>Term contract</t>
        </is>
      </c>
      <c r="I2822" t="inlineStr">
        <is>
          <t>National oil company</t>
        </is>
      </c>
      <c r="J2822" t="inlineStr">
        <is>
          <t>Olivia Brown</t>
        </is>
      </c>
      <c r="K2822" s="70" t="n">
        <v>1670859</v>
      </c>
      <c r="L2822" s="71" t="n">
        <v>80.42</v>
      </c>
      <c r="M2822" s="71" t="n">
        <v>134370480.78</v>
      </c>
      <c r="N2822" s="71" t="n">
        <v>0</v>
      </c>
      <c r="O2822" s="71" t="n">
        <v>134370480.78</v>
      </c>
      <c r="P2822" s="71" t="n">
        <v>29745430.8</v>
      </c>
      <c r="Q2822" s="71" t="n">
        <v>104625049.98</v>
      </c>
      <c r="R2822" t="inlineStr">
        <is>
          <t>Crude</t>
        </is>
      </c>
      <c r="S2822" t="inlineStr">
        <is>
          <t>Yes</t>
        </is>
      </c>
      <c r="T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SA102814</t>
        </is>
      </c>
      <c r="B2823" s="68" t="n">
        <v>46069</v>
      </c>
      <c r="C2823" s="69" t="n">
        <v>2026</v>
      </c>
      <c r="D2823" t="inlineStr">
        <is>
          <t>Feb</t>
        </is>
      </c>
      <c r="E2823" t="inlineStr">
        <is>
          <t>Asia</t>
        </is>
      </c>
      <c r="F2823" t="inlineStr">
        <is>
          <t>China</t>
        </is>
      </c>
      <c r="G2823" t="inlineStr">
        <is>
          <t>Arab Light</t>
        </is>
      </c>
      <c r="H2823" t="inlineStr">
        <is>
          <t>Term contract</t>
        </is>
      </c>
      <c r="I2823" t="inlineStr">
        <is>
          <t>National oil company</t>
        </is>
      </c>
      <c r="J2823" t="inlineStr">
        <is>
          <t>Amir Khan</t>
        </is>
      </c>
      <c r="K2823" s="70" t="n">
        <v>953763</v>
      </c>
      <c r="L2823" s="71" t="n">
        <v>76.23</v>
      </c>
      <c r="M2823" s="71" t="n">
        <v>72705353.48999999</v>
      </c>
      <c r="N2823" s="71" t="n">
        <v>727053.53</v>
      </c>
      <c r="O2823" s="71" t="n">
        <v>71978299.95999999</v>
      </c>
      <c r="P2823" s="71" t="n">
        <v>17665656.1</v>
      </c>
      <c r="Q2823" s="71" t="n">
        <v>54312643.86</v>
      </c>
      <c r="R2823" t="inlineStr">
        <is>
          <t>Crude</t>
        </is>
      </c>
      <c r="S2823" t="inlineStr">
        <is>
          <t>Yes</t>
        </is>
      </c>
      <c r="T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SA102815</t>
        </is>
      </c>
      <c r="B2824" s="68" t="n">
        <v>46070</v>
      </c>
      <c r="C2824" s="69" t="n">
        <v>2026</v>
      </c>
      <c r="D2824" t="inlineStr">
        <is>
          <t>Feb</t>
        </is>
      </c>
      <c r="E2824" t="inlineStr">
        <is>
          <t>North America</t>
        </is>
      </c>
      <c r="F2824" t="inlineStr">
        <is>
          <t>USA</t>
        </is>
      </c>
      <c r="G2824" t="inlineStr">
        <is>
          <t>Arab Heavy</t>
        </is>
      </c>
      <c r="H2824" t="inlineStr">
        <is>
          <t>Term contract</t>
        </is>
      </c>
      <c r="I2824" t="inlineStr">
        <is>
          <t>Trader</t>
        </is>
      </c>
      <c r="J2824" t="inlineStr">
        <is>
          <t>Sophie Müller</t>
        </is>
      </c>
      <c r="K2824" s="70" t="n">
        <v>1427986</v>
      </c>
      <c r="L2824" s="71" t="n">
        <v>71.51000000000001</v>
      </c>
      <c r="M2824" s="71" t="n">
        <v>102115278.86</v>
      </c>
      <c r="N2824" s="71" t="n">
        <v>0</v>
      </c>
      <c r="O2824" s="71" t="n">
        <v>102115278.86</v>
      </c>
      <c r="P2824" s="71" t="n">
        <v>26194049.02</v>
      </c>
      <c r="Q2824" s="71" t="n">
        <v>75921229.84</v>
      </c>
      <c r="R2824" t="inlineStr">
        <is>
          <t>Crude</t>
        </is>
      </c>
      <c r="S2824" t="inlineStr">
        <is>
          <t>Yes</t>
        </is>
      </c>
      <c r="T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SA102816</t>
        </is>
      </c>
      <c r="B2825" s="68" t="n">
        <v>46070</v>
      </c>
      <c r="C2825" s="69" t="n">
        <v>2026</v>
      </c>
      <c r="D2825" t="inlineStr">
        <is>
          <t>Feb</t>
        </is>
      </c>
      <c r="E2825" t="inlineStr">
        <is>
          <t>Middle East</t>
        </is>
      </c>
      <c r="F2825" t="inlineStr">
        <is>
          <t>UAE</t>
        </is>
      </c>
      <c r="G2825" t="inlineStr">
        <is>
          <t>Arab Light</t>
        </is>
      </c>
      <c r="H2825" t="inlineStr">
        <is>
          <t>Spot</t>
        </is>
      </c>
      <c r="I2825" t="inlineStr">
        <is>
          <t>National oil company</t>
        </is>
      </c>
      <c r="J2825" t="inlineStr">
        <is>
          <t>Mei Lin</t>
        </is>
      </c>
      <c r="K2825" s="70" t="n">
        <v>765847</v>
      </c>
      <c r="L2825" s="71" t="n">
        <v>70.77</v>
      </c>
      <c r="M2825" s="71" t="n">
        <v>54198992.19</v>
      </c>
      <c r="N2825" s="71" t="n">
        <v>1083979.84</v>
      </c>
      <c r="O2825" s="71" t="n">
        <v>53115012.35</v>
      </c>
      <c r="P2825" s="71" t="n">
        <v>14156936.38</v>
      </c>
      <c r="Q2825" s="71" t="n">
        <v>38958075.97</v>
      </c>
      <c r="R2825" t="inlineStr">
        <is>
          <t>Crude</t>
        </is>
      </c>
      <c r="S2825" t="inlineStr">
        <is>
          <t>Yes</t>
        </is>
      </c>
      <c r="T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SA102817</t>
        </is>
      </c>
      <c r="B2826" s="68" t="n">
        <v>46070</v>
      </c>
      <c r="C2826" s="69" t="n">
        <v>2026</v>
      </c>
      <c r="D2826" t="inlineStr">
        <is>
          <t>Feb</t>
        </is>
      </c>
      <c r="E2826" t="inlineStr">
        <is>
          <t>Europe</t>
        </is>
      </c>
      <c r="F2826" t="inlineStr">
        <is>
          <t>Netherlands</t>
        </is>
      </c>
      <c r="G2826" t="inlineStr">
        <is>
          <t>Arab Light</t>
        </is>
      </c>
      <c r="H2826" t="inlineStr">
        <is>
          <t>Term contract</t>
        </is>
      </c>
      <c r="I2826" t="inlineStr">
        <is>
          <t>Refiner</t>
        </is>
      </c>
      <c r="J2826" t="inlineStr">
        <is>
          <t>Kofi Mensah</t>
        </is>
      </c>
      <c r="K2826" s="70" t="n">
        <v>335058</v>
      </c>
      <c r="L2826" s="71" t="n">
        <v>75.65000000000001</v>
      </c>
      <c r="M2826" s="71" t="n">
        <v>25347137.7</v>
      </c>
      <c r="N2826" s="71" t="n">
        <v>0</v>
      </c>
      <c r="O2826" s="71" t="n">
        <v>25347137.7</v>
      </c>
      <c r="P2826" s="71" t="n">
        <v>6113513.49</v>
      </c>
      <c r="Q2826" s="71" t="n">
        <v>19233624.21</v>
      </c>
      <c r="R2826" t="inlineStr">
        <is>
          <t>Crude</t>
        </is>
      </c>
      <c r="S2826" t="inlineStr">
        <is>
          <t>Yes</t>
        </is>
      </c>
      <c r="T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SA102818</t>
        </is>
      </c>
      <c r="B2827" s="68" t="n">
        <v>46070</v>
      </c>
      <c r="C2827" s="69" t="n">
        <v>2026</v>
      </c>
      <c r="D2827" t="inlineStr">
        <is>
          <t>Feb</t>
        </is>
      </c>
      <c r="E2827" t="inlineStr">
        <is>
          <t>North America</t>
        </is>
      </c>
      <c r="F2827" t="inlineStr">
        <is>
          <t>USA</t>
        </is>
      </c>
      <c r="G2827" t="inlineStr">
        <is>
          <t>Arab Extra Light</t>
        </is>
      </c>
      <c r="H2827" t="inlineStr">
        <is>
          <t>Term contract</t>
        </is>
      </c>
      <c r="I2827" t="inlineStr">
        <is>
          <t>Refiner</t>
        </is>
      </c>
      <c r="J2827" t="inlineStr">
        <is>
          <t>Emma Clarke</t>
        </is>
      </c>
      <c r="K2827" s="70" t="n">
        <v>1307436</v>
      </c>
      <c r="L2827" s="71" t="n">
        <v>78.11</v>
      </c>
      <c r="M2827" s="71" t="n">
        <v>102123825.96</v>
      </c>
      <c r="N2827" s="71" t="n">
        <v>0</v>
      </c>
      <c r="O2827" s="71" t="n">
        <v>102123825.96</v>
      </c>
      <c r="P2827" s="71" t="n">
        <v>24062945.14</v>
      </c>
      <c r="Q2827" s="71" t="n">
        <v>78060880.81999999</v>
      </c>
      <c r="R2827" t="inlineStr">
        <is>
          <t>Crude</t>
        </is>
      </c>
      <c r="S2827" t="inlineStr">
        <is>
          <t>Yes</t>
        </is>
      </c>
      <c r="T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SA102819</t>
        </is>
      </c>
      <c r="B2828" s="68" t="n">
        <v>46070</v>
      </c>
      <c r="C2828" s="69" t="n">
        <v>2026</v>
      </c>
      <c r="D2828" t="inlineStr">
        <is>
          <t>Feb</t>
        </is>
      </c>
      <c r="E2828" t="inlineStr">
        <is>
          <t>Asia</t>
        </is>
      </c>
      <c r="F2828" t="inlineStr">
        <is>
          <t>India</t>
        </is>
      </c>
      <c r="G2828" t="inlineStr">
        <is>
          <t>Gasoline</t>
        </is>
      </c>
      <c r="H2828" t="inlineStr">
        <is>
          <t>Term contract</t>
        </is>
      </c>
      <c r="I2828" t="inlineStr">
        <is>
          <t>Trader</t>
        </is>
      </c>
      <c r="J2828" t="inlineStr">
        <is>
          <t>Hiroshi Tanaka</t>
        </is>
      </c>
      <c r="K2828" s="70" t="n">
        <v>132960</v>
      </c>
      <c r="L2828" s="71" t="n">
        <v>93.53</v>
      </c>
      <c r="M2828" s="71" t="n">
        <v>12435748.8</v>
      </c>
      <c r="N2828" s="71" t="n">
        <v>0</v>
      </c>
      <c r="O2828" s="71" t="n">
        <v>12435748.8</v>
      </c>
      <c r="P2828" s="71" t="n">
        <v>9395799.060000001</v>
      </c>
      <c r="Q2828" s="71" t="n">
        <v>3039949.74</v>
      </c>
      <c r="R2828" t="inlineStr">
        <is>
          <t>Refined</t>
        </is>
      </c>
      <c r="S2828" t="inlineStr">
        <is>
          <t>Yes</t>
        </is>
      </c>
      <c r="T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SA102820</t>
        </is>
      </c>
      <c r="B2829" s="68" t="n">
        <v>46070</v>
      </c>
      <c r="C2829" s="69" t="n">
        <v>2026</v>
      </c>
      <c r="D2829" t="inlineStr">
        <is>
          <t>Feb</t>
        </is>
      </c>
      <c r="E2829" t="inlineStr">
        <is>
          <t>Europe</t>
        </is>
      </c>
      <c r="F2829" t="inlineStr">
        <is>
          <t>Italy</t>
        </is>
      </c>
      <c r="G2829" t="inlineStr">
        <is>
          <t>Arab Light</t>
        </is>
      </c>
      <c r="H2829" t="inlineStr">
        <is>
          <t>Term contract</t>
        </is>
      </c>
      <c r="I2829" t="inlineStr">
        <is>
          <t>Refiner</t>
        </is>
      </c>
      <c r="J2829" t="inlineStr">
        <is>
          <t>Olivia Brown</t>
        </is>
      </c>
      <c r="K2829" s="70" t="n">
        <v>401538</v>
      </c>
      <c r="L2829" s="71" t="n">
        <v>84.40000000000001</v>
      </c>
      <c r="M2829" s="71" t="n">
        <v>33889807.2</v>
      </c>
      <c r="N2829" s="71" t="n">
        <v>338898.07</v>
      </c>
      <c r="O2829" s="71" t="n">
        <v>33550909.13</v>
      </c>
      <c r="P2829" s="71" t="n">
        <v>7501687.92</v>
      </c>
      <c r="Q2829" s="71" t="n">
        <v>26049221.21</v>
      </c>
      <c r="R2829" t="inlineStr">
        <is>
          <t>Crude</t>
        </is>
      </c>
      <c r="S2829" t="inlineStr">
        <is>
          <t>Yes</t>
        </is>
      </c>
      <c r="T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SA102821</t>
        </is>
      </c>
      <c r="B2830" s="68" t="n">
        <v>46070</v>
      </c>
      <c r="C2830" s="69" t="n">
        <v>2026</v>
      </c>
      <c r="D2830" t="inlineStr">
        <is>
          <t>Feb</t>
        </is>
      </c>
      <c r="E2830" t="inlineStr">
        <is>
          <t>Asia</t>
        </is>
      </c>
      <c r="F2830" t="inlineStr">
        <is>
          <t>China</t>
        </is>
      </c>
      <c r="G2830" t="inlineStr">
        <is>
          <t>Arab Light</t>
        </is>
      </c>
      <c r="H2830" t="inlineStr">
        <is>
          <t>Term contract</t>
        </is>
      </c>
      <c r="I2830" t="inlineStr">
        <is>
          <t>Trader</t>
        </is>
      </c>
      <c r="J2830" t="inlineStr">
        <is>
          <t>Aisha Bello</t>
        </is>
      </c>
      <c r="K2830" s="70" t="n">
        <v>1093814</v>
      </c>
      <c r="L2830" s="71" t="n">
        <v>79.66</v>
      </c>
      <c r="M2830" s="71" t="n">
        <v>87133223.23999999</v>
      </c>
      <c r="N2830" s="71" t="n">
        <v>1742664.46</v>
      </c>
      <c r="O2830" s="71" t="n">
        <v>85390558.78</v>
      </c>
      <c r="P2830" s="71" t="n">
        <v>19537194.62</v>
      </c>
      <c r="Q2830" s="71" t="n">
        <v>65853364.16</v>
      </c>
      <c r="R2830" t="inlineStr">
        <is>
          <t>Crude</t>
        </is>
      </c>
      <c r="S2830" t="inlineStr">
        <is>
          <t>Yes</t>
        </is>
      </c>
      <c r="T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SA102822</t>
        </is>
      </c>
      <c r="B2831" s="68" t="n">
        <v>46071</v>
      </c>
      <c r="C2831" s="69" t="n">
        <v>2026</v>
      </c>
      <c r="D2831" t="inlineStr">
        <is>
          <t>Feb</t>
        </is>
      </c>
      <c r="E2831" t="inlineStr">
        <is>
          <t>Middle East</t>
        </is>
      </c>
      <c r="F2831" t="inlineStr">
        <is>
          <t>UAE</t>
        </is>
      </c>
      <c r="G2831" t="inlineStr">
        <is>
          <t>Arab Light</t>
        </is>
      </c>
      <c r="H2831" t="inlineStr">
        <is>
          <t>Term contract</t>
        </is>
      </c>
      <c r="I2831" t="inlineStr">
        <is>
          <t>National oil company</t>
        </is>
      </c>
      <c r="J2831" t="inlineStr">
        <is>
          <t>Omar Haddad</t>
        </is>
      </c>
      <c r="K2831" s="70" t="n">
        <v>439653</v>
      </c>
      <c r="L2831" s="71" t="n">
        <v>84.73</v>
      </c>
      <c r="M2831" s="71" t="n">
        <v>37251798.69</v>
      </c>
      <c r="N2831" s="71" t="n">
        <v>0</v>
      </c>
      <c r="O2831" s="71" t="n">
        <v>37251798.69</v>
      </c>
      <c r="P2831" s="71" t="n">
        <v>7756140.54</v>
      </c>
      <c r="Q2831" s="71" t="n">
        <v>29495658.15</v>
      </c>
      <c r="R2831" t="inlineStr">
        <is>
          <t>Crude</t>
        </is>
      </c>
      <c r="S2831" t="inlineStr">
        <is>
          <t>Yes</t>
        </is>
      </c>
      <c r="T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SA102823</t>
        </is>
      </c>
      <c r="B2832" s="68" t="n">
        <v>46071</v>
      </c>
      <c r="C2832" s="69" t="n">
        <v>2026</v>
      </c>
      <c r="D2832" t="inlineStr">
        <is>
          <t>Feb</t>
        </is>
      </c>
      <c r="E2832" t="inlineStr">
        <is>
          <t>Asia</t>
        </is>
      </c>
      <c r="F2832" t="inlineStr">
        <is>
          <t>South Korea</t>
        </is>
      </c>
      <c r="G2832" t="inlineStr">
        <is>
          <t>Arab Light</t>
        </is>
      </c>
      <c r="H2832" t="inlineStr">
        <is>
          <t>Term contract</t>
        </is>
      </c>
      <c r="I2832" t="inlineStr">
        <is>
          <t>Trader</t>
        </is>
      </c>
      <c r="J2832" t="inlineStr">
        <is>
          <t>Aisha Bello</t>
        </is>
      </c>
      <c r="K2832" s="70" t="n">
        <v>1143452</v>
      </c>
      <c r="L2832" s="71" t="n">
        <v>85.02</v>
      </c>
      <c r="M2832" s="71" t="n">
        <v>97216289.04000001</v>
      </c>
      <c r="N2832" s="71" t="n">
        <v>0</v>
      </c>
      <c r="O2832" s="71" t="n">
        <v>97216289.04000001</v>
      </c>
      <c r="P2832" s="71" t="n">
        <v>20080580.9</v>
      </c>
      <c r="Q2832" s="71" t="n">
        <v>77135708.14</v>
      </c>
      <c r="R2832" t="inlineStr">
        <is>
          <t>Crude</t>
        </is>
      </c>
      <c r="S2832" t="inlineStr">
        <is>
          <t>Yes</t>
        </is>
      </c>
      <c r="T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SA102824</t>
        </is>
      </c>
      <c r="B2833" s="68" t="n">
        <v>46071</v>
      </c>
      <c r="C2833" s="69" t="n">
        <v>2026</v>
      </c>
      <c r="D2833" t="inlineStr">
        <is>
          <t>Feb</t>
        </is>
      </c>
      <c r="E2833" t="inlineStr">
        <is>
          <t>Asia</t>
        </is>
      </c>
      <c r="F2833" t="inlineStr">
        <is>
          <t>India</t>
        </is>
      </c>
      <c r="G2833" t="inlineStr">
        <is>
          <t>Diesel</t>
        </is>
      </c>
      <c r="H2833" t="inlineStr">
        <is>
          <t>Term contract</t>
        </is>
      </c>
      <c r="I2833" t="inlineStr">
        <is>
          <t>Refiner</t>
        </is>
      </c>
      <c r="J2833" t="inlineStr">
        <is>
          <t>Olivia Brown</t>
        </is>
      </c>
      <c r="K2833" s="70" t="n">
        <v>405678</v>
      </c>
      <c r="L2833" s="71" t="n">
        <v>86.42</v>
      </c>
      <c r="M2833" s="71" t="n">
        <v>35058692.76</v>
      </c>
      <c r="N2833" s="71" t="n">
        <v>0</v>
      </c>
      <c r="O2833" s="71" t="n">
        <v>35058692.76</v>
      </c>
      <c r="P2833" s="71" t="n">
        <v>28003842.14</v>
      </c>
      <c r="Q2833" s="71" t="n">
        <v>7054850.62</v>
      </c>
      <c r="R2833" t="inlineStr">
        <is>
          <t>Refined</t>
        </is>
      </c>
      <c r="S2833" t="inlineStr">
        <is>
          <t>Yes</t>
        </is>
      </c>
      <c r="T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SA102825</t>
        </is>
      </c>
      <c r="B2834" s="68" t="n">
        <v>46071</v>
      </c>
      <c r="C2834" s="69" t="n">
        <v>2026</v>
      </c>
      <c r="D2834" t="inlineStr">
        <is>
          <t>Feb</t>
        </is>
      </c>
      <c r="E2834" t="inlineStr">
        <is>
          <t>Asia</t>
        </is>
      </c>
      <c r="F2834" t="inlineStr">
        <is>
          <t>South Korea</t>
        </is>
      </c>
      <c r="G2834" t="inlineStr">
        <is>
          <t>Arab Medium</t>
        </is>
      </c>
      <c r="H2834" t="inlineStr">
        <is>
          <t>Term contract</t>
        </is>
      </c>
      <c r="I2834" t="inlineStr">
        <is>
          <t>Refiner</t>
        </is>
      </c>
      <c r="J2834" t="inlineStr">
        <is>
          <t>Olivia Brown</t>
        </is>
      </c>
      <c r="K2834" s="70" t="n">
        <v>1111542</v>
      </c>
      <c r="L2834" s="71" t="n">
        <v>73.45999999999999</v>
      </c>
      <c r="M2834" s="71" t="n">
        <v>81653875.31999999</v>
      </c>
      <c r="N2834" s="71" t="n">
        <v>0</v>
      </c>
      <c r="O2834" s="71" t="n">
        <v>81653875.31999999</v>
      </c>
      <c r="P2834" s="71" t="n">
        <v>20107735.48</v>
      </c>
      <c r="Q2834" s="71" t="n">
        <v>61546139.84</v>
      </c>
      <c r="R2834" t="inlineStr">
        <is>
          <t>Crude</t>
        </is>
      </c>
      <c r="S2834" t="inlineStr">
        <is>
          <t>Yes</t>
        </is>
      </c>
      <c r="T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SA102826</t>
        </is>
      </c>
      <c r="B2835" s="68" t="n">
        <v>46072</v>
      </c>
      <c r="C2835" s="69" t="n">
        <v>2026</v>
      </c>
      <c r="D2835" t="inlineStr">
        <is>
          <t>Feb</t>
        </is>
      </c>
      <c r="E2835" t="inlineStr">
        <is>
          <t>Middle East</t>
        </is>
      </c>
      <c r="F2835" t="inlineStr">
        <is>
          <t>Saudi Arabia</t>
        </is>
      </c>
      <c r="G2835" t="inlineStr">
        <is>
          <t>Arab Extra Light</t>
        </is>
      </c>
      <c r="H2835" t="inlineStr">
        <is>
          <t>Domestic</t>
        </is>
      </c>
      <c r="I2835" t="inlineStr">
        <is>
          <t>National oil company</t>
        </is>
      </c>
      <c r="J2835" t="inlineStr">
        <is>
          <t>Amir Khan</t>
        </is>
      </c>
      <c r="K2835" s="70" t="n">
        <v>819917</v>
      </c>
      <c r="L2835" s="71" t="n">
        <v>83.88</v>
      </c>
      <c r="M2835" s="71" t="n">
        <v>68774637.95999999</v>
      </c>
      <c r="N2835" s="71" t="n">
        <v>0</v>
      </c>
      <c r="O2835" s="71" t="n">
        <v>68774637.95999999</v>
      </c>
      <c r="P2835" s="71" t="n">
        <v>15626643.63</v>
      </c>
      <c r="Q2835" s="71" t="n">
        <v>53147994.33</v>
      </c>
      <c r="R2835" t="inlineStr">
        <is>
          <t>Crude</t>
        </is>
      </c>
      <c r="S2835" t="inlineStr">
        <is>
          <t>No</t>
        </is>
      </c>
      <c r="T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SA102827</t>
        </is>
      </c>
      <c r="B2836" s="68" t="n">
        <v>46072</v>
      </c>
      <c r="C2836" s="69" t="n">
        <v>2026</v>
      </c>
      <c r="D2836" t="inlineStr">
        <is>
          <t>Feb</t>
        </is>
      </c>
      <c r="E2836" t="inlineStr">
        <is>
          <t>Asia</t>
        </is>
      </c>
      <c r="F2836" t="inlineStr">
        <is>
          <t>India</t>
        </is>
      </c>
      <c r="G2836" t="inlineStr">
        <is>
          <t>Arab Extra Light</t>
        </is>
      </c>
      <c r="H2836" t="inlineStr">
        <is>
          <t>Term contract</t>
        </is>
      </c>
      <c r="I2836" t="inlineStr">
        <is>
          <t>National oil company</t>
        </is>
      </c>
      <c r="J2836" t="inlineStr">
        <is>
          <t>Shraddha Kulkarni</t>
        </is>
      </c>
      <c r="K2836" s="70" t="n">
        <v>1520171</v>
      </c>
      <c r="L2836" s="71" t="n">
        <v>75.41</v>
      </c>
      <c r="M2836" s="71" t="n">
        <v>114636095.11</v>
      </c>
      <c r="N2836" s="71" t="n">
        <v>0</v>
      </c>
      <c r="O2836" s="71" t="n">
        <v>114636095.11</v>
      </c>
      <c r="P2836" s="71" t="n">
        <v>28581108.42</v>
      </c>
      <c r="Q2836" s="71" t="n">
        <v>86054986.69</v>
      </c>
      <c r="R2836" t="inlineStr">
        <is>
          <t>Crude</t>
        </is>
      </c>
      <c r="S2836" t="inlineStr">
        <is>
          <t>Yes</t>
        </is>
      </c>
      <c r="T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SA102828</t>
        </is>
      </c>
      <c r="B2837" s="68" t="n">
        <v>46072</v>
      </c>
      <c r="C2837" s="69" t="n">
        <v>2026</v>
      </c>
      <c r="D2837" t="inlineStr">
        <is>
          <t>Feb</t>
        </is>
      </c>
      <c r="E2837" t="inlineStr">
        <is>
          <t>Middle East</t>
        </is>
      </c>
      <c r="F2837" t="inlineStr">
        <is>
          <t>Saudi Arabia</t>
        </is>
      </c>
      <c r="G2837" t="inlineStr">
        <is>
          <t>Arab Light</t>
        </is>
      </c>
      <c r="H2837" t="inlineStr">
        <is>
          <t>Domestic</t>
        </is>
      </c>
      <c r="I2837" t="inlineStr">
        <is>
          <t>National oil company</t>
        </is>
      </c>
      <c r="J2837" t="inlineStr">
        <is>
          <t>Ravindra Patil</t>
        </is>
      </c>
      <c r="K2837" s="70" t="n">
        <v>728619</v>
      </c>
      <c r="L2837" s="71" t="n">
        <v>77.84999999999999</v>
      </c>
      <c r="M2837" s="71" t="n">
        <v>56722989.15</v>
      </c>
      <c r="N2837" s="71" t="n">
        <v>1134459.78</v>
      </c>
      <c r="O2837" s="71" t="n">
        <v>55588529.37</v>
      </c>
      <c r="P2837" s="71" t="n">
        <v>12833168.63</v>
      </c>
      <c r="Q2837" s="71" t="n">
        <v>42755360.74</v>
      </c>
      <c r="R2837" t="inlineStr">
        <is>
          <t>Crude</t>
        </is>
      </c>
      <c r="S2837" t="inlineStr">
        <is>
          <t>No</t>
        </is>
      </c>
      <c r="T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SA102829</t>
        </is>
      </c>
      <c r="B2838" s="68" t="n">
        <v>46072</v>
      </c>
      <c r="C2838" s="69" t="n">
        <v>2026</v>
      </c>
      <c r="D2838" t="inlineStr">
        <is>
          <t>Feb</t>
        </is>
      </c>
      <c r="E2838" t="inlineStr">
        <is>
          <t>Asia</t>
        </is>
      </c>
      <c r="F2838" t="inlineStr">
        <is>
          <t>South Korea</t>
        </is>
      </c>
      <c r="G2838" t="inlineStr">
        <is>
          <t>Arab Extra Light</t>
        </is>
      </c>
      <c r="H2838" t="inlineStr">
        <is>
          <t>Term contract</t>
        </is>
      </c>
      <c r="I2838" t="inlineStr">
        <is>
          <t>National oil company</t>
        </is>
      </c>
      <c r="J2838" t="inlineStr">
        <is>
          <t>Shraddha Kulkarni</t>
        </is>
      </c>
      <c r="K2838" s="70" t="n">
        <v>1175363</v>
      </c>
      <c r="L2838" s="71" t="n">
        <v>73.11</v>
      </c>
      <c r="M2838" s="71" t="n">
        <v>85930788.93000001</v>
      </c>
      <c r="N2838" s="71" t="n">
        <v>0</v>
      </c>
      <c r="O2838" s="71" t="n">
        <v>85930788.93000001</v>
      </c>
      <c r="P2838" s="71" t="n">
        <v>21862242.37</v>
      </c>
      <c r="Q2838" s="71" t="n">
        <v>64068546.56</v>
      </c>
      <c r="R2838" t="inlineStr">
        <is>
          <t>Crude</t>
        </is>
      </c>
      <c r="S2838" t="inlineStr">
        <is>
          <t>Yes</t>
        </is>
      </c>
      <c r="T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SA102830</t>
        </is>
      </c>
      <c r="B2839" s="68" t="n">
        <v>46072</v>
      </c>
      <c r="C2839" s="69" t="n">
        <v>2026</v>
      </c>
      <c r="D2839" t="inlineStr">
        <is>
          <t>Feb</t>
        </is>
      </c>
      <c r="E2839" t="inlineStr">
        <is>
          <t>Asia</t>
        </is>
      </c>
      <c r="F2839" t="inlineStr">
        <is>
          <t>India</t>
        </is>
      </c>
      <c r="G2839" t="inlineStr">
        <is>
          <t>Arab Heavy</t>
        </is>
      </c>
      <c r="H2839" t="inlineStr">
        <is>
          <t>Spot</t>
        </is>
      </c>
      <c r="I2839" t="inlineStr">
        <is>
          <t>Refiner</t>
        </is>
      </c>
      <c r="J2839" t="inlineStr">
        <is>
          <t>Amir Khan</t>
        </is>
      </c>
      <c r="K2839" s="70" t="n">
        <v>1647812</v>
      </c>
      <c r="L2839" s="71" t="n">
        <v>68.12</v>
      </c>
      <c r="M2839" s="71" t="n">
        <v>112248953.44</v>
      </c>
      <c r="N2839" s="71" t="n">
        <v>2244979.07</v>
      </c>
      <c r="O2839" s="71" t="n">
        <v>110003974.37</v>
      </c>
      <c r="P2839" s="71" t="n">
        <v>29734056.81</v>
      </c>
      <c r="Q2839" s="71" t="n">
        <v>80269917.56</v>
      </c>
      <c r="R2839" t="inlineStr">
        <is>
          <t>Crude</t>
        </is>
      </c>
      <c r="S2839" t="inlineStr">
        <is>
          <t>Yes</t>
        </is>
      </c>
      <c r="T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SA102831</t>
        </is>
      </c>
      <c r="B2840" s="68" t="n">
        <v>46073</v>
      </c>
      <c r="C2840" s="69" t="n">
        <v>2026</v>
      </c>
      <c r="D2840" t="inlineStr">
        <is>
          <t>Feb</t>
        </is>
      </c>
      <c r="E2840" t="inlineStr">
        <is>
          <t>Europe</t>
        </is>
      </c>
      <c r="F2840" t="inlineStr">
        <is>
          <t>Italy</t>
        </is>
      </c>
      <c r="G2840" t="inlineStr">
        <is>
          <t>Arab Light</t>
        </is>
      </c>
      <c r="H2840" t="inlineStr">
        <is>
          <t>Term contract</t>
        </is>
      </c>
      <c r="I2840" t="inlineStr">
        <is>
          <t>National oil company</t>
        </is>
      </c>
      <c r="J2840" t="inlineStr">
        <is>
          <t>Arjun Mehta</t>
        </is>
      </c>
      <c r="K2840" s="70" t="n">
        <v>1671745</v>
      </c>
      <c r="L2840" s="71" t="n">
        <v>77.65000000000001</v>
      </c>
      <c r="M2840" s="71" t="n">
        <v>129810999.25</v>
      </c>
      <c r="N2840" s="71" t="n">
        <v>1298109.99</v>
      </c>
      <c r="O2840" s="71" t="n">
        <v>128512889.26</v>
      </c>
      <c r="P2840" s="71" t="n">
        <v>29270032.41</v>
      </c>
      <c r="Q2840" s="71" t="n">
        <v>99242856.84999999</v>
      </c>
      <c r="R2840" t="inlineStr">
        <is>
          <t>Crude</t>
        </is>
      </c>
      <c r="S2840" t="inlineStr">
        <is>
          <t>Yes</t>
        </is>
      </c>
      <c r="T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SA102832</t>
        </is>
      </c>
      <c r="B2841" s="68" t="n">
        <v>46073</v>
      </c>
      <c r="C2841" s="69" t="n">
        <v>2026</v>
      </c>
      <c r="D2841" t="inlineStr">
        <is>
          <t>Feb</t>
        </is>
      </c>
      <c r="E2841" t="inlineStr">
        <is>
          <t>Middle East</t>
        </is>
      </c>
      <c r="F2841" t="inlineStr">
        <is>
          <t>UAE</t>
        </is>
      </c>
      <c r="G2841" t="inlineStr">
        <is>
          <t>Gasoline</t>
        </is>
      </c>
      <c r="H2841" t="inlineStr">
        <is>
          <t>Term contract</t>
        </is>
      </c>
      <c r="I2841" t="inlineStr">
        <is>
          <t>Refiner</t>
        </is>
      </c>
      <c r="J2841" t="inlineStr">
        <is>
          <t>Zoya Ahmed</t>
        </is>
      </c>
      <c r="K2841" s="70" t="n">
        <v>273010</v>
      </c>
      <c r="L2841" s="71" t="n">
        <v>95.18000000000001</v>
      </c>
      <c r="M2841" s="71" t="n">
        <v>25985091.8</v>
      </c>
      <c r="N2841" s="71" t="n">
        <v>0</v>
      </c>
      <c r="O2841" s="71" t="n">
        <v>25985091.8</v>
      </c>
      <c r="P2841" s="71" t="n">
        <v>18962363.69</v>
      </c>
      <c r="Q2841" s="71" t="n">
        <v>7022728.11</v>
      </c>
      <c r="R2841" t="inlineStr">
        <is>
          <t>Refined</t>
        </is>
      </c>
      <c r="S2841" t="inlineStr">
        <is>
          <t>Yes</t>
        </is>
      </c>
      <c r="T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SA102833</t>
        </is>
      </c>
      <c r="B2842" s="68" t="n">
        <v>46073</v>
      </c>
      <c r="C2842" s="69" t="n">
        <v>2026</v>
      </c>
      <c r="D2842" t="inlineStr">
        <is>
          <t>Feb</t>
        </is>
      </c>
      <c r="E2842" t="inlineStr">
        <is>
          <t>Middle East</t>
        </is>
      </c>
      <c r="F2842" t="inlineStr">
        <is>
          <t>UAE</t>
        </is>
      </c>
      <c r="G2842" t="inlineStr">
        <is>
          <t>Arab Medium</t>
        </is>
      </c>
      <c r="H2842" t="inlineStr">
        <is>
          <t>Term contract</t>
        </is>
      </c>
      <c r="I2842" t="inlineStr">
        <is>
          <t>National oil company</t>
        </is>
      </c>
      <c r="J2842" t="inlineStr">
        <is>
          <t>Zoya Ahmed</t>
        </is>
      </c>
      <c r="K2842" s="70" t="n">
        <v>1419122</v>
      </c>
      <c r="L2842" s="71" t="n">
        <v>71.56</v>
      </c>
      <c r="M2842" s="71" t="n">
        <v>101552370.32</v>
      </c>
      <c r="N2842" s="71" t="n">
        <v>1015523.7</v>
      </c>
      <c r="O2842" s="71" t="n">
        <v>100536846.62</v>
      </c>
      <c r="P2842" s="71" t="n">
        <v>24038372.75</v>
      </c>
      <c r="Q2842" s="71" t="n">
        <v>76498473.87</v>
      </c>
      <c r="R2842" t="inlineStr">
        <is>
          <t>Crude</t>
        </is>
      </c>
      <c r="S2842" t="inlineStr">
        <is>
          <t>Yes</t>
        </is>
      </c>
      <c r="T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SA102834</t>
        </is>
      </c>
      <c r="B2843" s="68" t="n">
        <v>46073</v>
      </c>
      <c r="C2843" s="69" t="n">
        <v>2026</v>
      </c>
      <c r="D2843" t="inlineStr">
        <is>
          <t>Feb</t>
        </is>
      </c>
      <c r="E2843" t="inlineStr">
        <is>
          <t>Middle East</t>
        </is>
      </c>
      <c r="F2843" t="inlineStr">
        <is>
          <t>Saudi Arabia</t>
        </is>
      </c>
      <c r="G2843" t="inlineStr">
        <is>
          <t>Arab Heavy</t>
        </is>
      </c>
      <c r="H2843" t="inlineStr">
        <is>
          <t>Domestic</t>
        </is>
      </c>
      <c r="I2843" t="inlineStr">
        <is>
          <t>Trader</t>
        </is>
      </c>
      <c r="J2843" t="inlineStr">
        <is>
          <t>Carlos Silva</t>
        </is>
      </c>
      <c r="K2843" s="70" t="n">
        <v>502587</v>
      </c>
      <c r="L2843" s="71" t="n">
        <v>72.79000000000001</v>
      </c>
      <c r="M2843" s="71" t="n">
        <v>36583307.73</v>
      </c>
      <c r="N2843" s="71" t="n">
        <v>731666.15</v>
      </c>
      <c r="O2843" s="71" t="n">
        <v>35851641.58</v>
      </c>
      <c r="P2843" s="71" t="n">
        <v>9200898.609999999</v>
      </c>
      <c r="Q2843" s="71" t="n">
        <v>26650742.97</v>
      </c>
      <c r="R2843" t="inlineStr">
        <is>
          <t>Crude</t>
        </is>
      </c>
      <c r="S2843" t="inlineStr">
        <is>
          <t>No</t>
        </is>
      </c>
      <c r="T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SA102835</t>
        </is>
      </c>
      <c r="B2844" s="68" t="n">
        <v>46073</v>
      </c>
      <c r="C2844" s="69" t="n">
        <v>2026</v>
      </c>
      <c r="D2844" t="inlineStr">
        <is>
          <t>Feb</t>
        </is>
      </c>
      <c r="E2844" t="inlineStr">
        <is>
          <t>Asia</t>
        </is>
      </c>
      <c r="F2844" t="inlineStr">
        <is>
          <t>China</t>
        </is>
      </c>
      <c r="G2844" t="inlineStr">
        <is>
          <t>Diesel</t>
        </is>
      </c>
      <c r="H2844" t="inlineStr">
        <is>
          <t>Term contract</t>
        </is>
      </c>
      <c r="I2844" t="inlineStr">
        <is>
          <t>National oil company</t>
        </is>
      </c>
      <c r="J2844" t="inlineStr">
        <is>
          <t>Arjun Mehta</t>
        </is>
      </c>
      <c r="K2844" s="70" t="n">
        <v>339595</v>
      </c>
      <c r="L2844" s="71" t="n">
        <v>94.23</v>
      </c>
      <c r="M2844" s="71" t="n">
        <v>32000036.85</v>
      </c>
      <c r="N2844" s="71" t="n">
        <v>0</v>
      </c>
      <c r="O2844" s="71" t="n">
        <v>32000036.85</v>
      </c>
      <c r="P2844" s="71" t="n">
        <v>24590591.34</v>
      </c>
      <c r="Q2844" s="71" t="n">
        <v>7409445.51</v>
      </c>
      <c r="R2844" t="inlineStr">
        <is>
          <t>Refined</t>
        </is>
      </c>
      <c r="S2844" t="inlineStr">
        <is>
          <t>Yes</t>
        </is>
      </c>
      <c r="T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SA102836</t>
        </is>
      </c>
      <c r="B2845" s="68" t="n">
        <v>46074</v>
      </c>
      <c r="C2845" s="69" t="n">
        <v>2026</v>
      </c>
      <c r="D2845" t="inlineStr">
        <is>
          <t>Feb</t>
        </is>
      </c>
      <c r="E2845" t="inlineStr">
        <is>
          <t>North America</t>
        </is>
      </c>
      <c r="F2845" t="inlineStr">
        <is>
          <t>USA</t>
        </is>
      </c>
      <c r="G2845" t="inlineStr">
        <is>
          <t>Arab Light</t>
        </is>
      </c>
      <c r="H2845" t="inlineStr">
        <is>
          <t>Term contract</t>
        </is>
      </c>
      <c r="I2845" t="inlineStr">
        <is>
          <t>Refiner</t>
        </is>
      </c>
      <c r="J2845" t="inlineStr">
        <is>
          <t>Emma Clarke</t>
        </is>
      </c>
      <c r="K2845" s="70" t="n">
        <v>1671745</v>
      </c>
      <c r="L2845" s="71" t="n">
        <v>74.06</v>
      </c>
      <c r="M2845" s="71" t="n">
        <v>123809434.7</v>
      </c>
      <c r="N2845" s="71" t="n">
        <v>0</v>
      </c>
      <c r="O2845" s="71" t="n">
        <v>123809434.7</v>
      </c>
      <c r="P2845" s="71" t="n">
        <v>31187928.37</v>
      </c>
      <c r="Q2845" s="71" t="n">
        <v>92621506.33</v>
      </c>
      <c r="R2845" t="inlineStr">
        <is>
          <t>Crude</t>
        </is>
      </c>
      <c r="S2845" t="inlineStr">
        <is>
          <t>Yes</t>
        </is>
      </c>
      <c r="T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SA102837</t>
        </is>
      </c>
      <c r="B2846" s="68" t="n">
        <v>46074</v>
      </c>
      <c r="C2846" s="69" t="n">
        <v>2026</v>
      </c>
      <c r="D2846" t="inlineStr">
        <is>
          <t>Feb</t>
        </is>
      </c>
      <c r="E2846" t="inlineStr">
        <is>
          <t>North America</t>
        </is>
      </c>
      <c r="F2846" t="inlineStr">
        <is>
          <t>USA</t>
        </is>
      </c>
      <c r="G2846" t="inlineStr">
        <is>
          <t>Arab Medium</t>
        </is>
      </c>
      <c r="H2846" t="inlineStr">
        <is>
          <t>Spot</t>
        </is>
      </c>
      <c r="I2846" t="inlineStr">
        <is>
          <t>Trader</t>
        </is>
      </c>
      <c r="J2846" t="inlineStr">
        <is>
          <t>Mei Lin</t>
        </is>
      </c>
      <c r="K2846" s="70" t="n">
        <v>1479397</v>
      </c>
      <c r="L2846" s="71" t="n">
        <v>80.56</v>
      </c>
      <c r="M2846" s="71" t="n">
        <v>119180222.32</v>
      </c>
      <c r="N2846" s="71" t="n">
        <v>0</v>
      </c>
      <c r="O2846" s="71" t="n">
        <v>119180222.32</v>
      </c>
      <c r="P2846" s="71" t="n">
        <v>27058822.85</v>
      </c>
      <c r="Q2846" s="71" t="n">
        <v>92121399.47</v>
      </c>
      <c r="R2846" t="inlineStr">
        <is>
          <t>Crude</t>
        </is>
      </c>
      <c r="S2846" t="inlineStr">
        <is>
          <t>Yes</t>
        </is>
      </c>
      <c r="T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SA102838</t>
        </is>
      </c>
      <c r="B2847" s="68" t="n">
        <v>46074</v>
      </c>
      <c r="C2847" s="69" t="n">
        <v>2026</v>
      </c>
      <c r="D2847" t="inlineStr">
        <is>
          <t>Feb</t>
        </is>
      </c>
      <c r="E2847" t="inlineStr">
        <is>
          <t>Middle East</t>
        </is>
      </c>
      <c r="F2847" t="inlineStr">
        <is>
          <t>Bahrain</t>
        </is>
      </c>
      <c r="G2847" t="inlineStr">
        <is>
          <t>Arab Light</t>
        </is>
      </c>
      <c r="H2847" t="inlineStr">
        <is>
          <t>Spot</t>
        </is>
      </c>
      <c r="I2847" t="inlineStr">
        <is>
          <t>Refiner</t>
        </is>
      </c>
      <c r="J2847" t="inlineStr">
        <is>
          <t>Mei Lin</t>
        </is>
      </c>
      <c r="K2847" s="70" t="n">
        <v>1498011</v>
      </c>
      <c r="L2847" s="71" t="n">
        <v>84.84999999999999</v>
      </c>
      <c r="M2847" s="71" t="n">
        <v>127106233.35</v>
      </c>
      <c r="N2847" s="71" t="n">
        <v>1271062.33</v>
      </c>
      <c r="O2847" s="71" t="n">
        <v>125835171.02</v>
      </c>
      <c r="P2847" s="71" t="n">
        <v>27113010.7</v>
      </c>
      <c r="Q2847" s="71" t="n">
        <v>98722160.31999999</v>
      </c>
      <c r="R2847" t="inlineStr">
        <is>
          <t>Crude</t>
        </is>
      </c>
      <c r="S2847" t="inlineStr">
        <is>
          <t>Yes</t>
        </is>
      </c>
      <c r="T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SA102839</t>
        </is>
      </c>
      <c r="B2848" s="68" t="n">
        <v>46074</v>
      </c>
      <c r="C2848" s="69" t="n">
        <v>2026</v>
      </c>
      <c r="D2848" t="inlineStr">
        <is>
          <t>Feb</t>
        </is>
      </c>
      <c r="E2848" t="inlineStr">
        <is>
          <t>Europe</t>
        </is>
      </c>
      <c r="F2848" t="inlineStr">
        <is>
          <t>Italy</t>
        </is>
      </c>
      <c r="G2848" t="inlineStr">
        <is>
          <t>Arab Medium</t>
        </is>
      </c>
      <c r="H2848" t="inlineStr">
        <is>
          <t>Spot</t>
        </is>
      </c>
      <c r="I2848" t="inlineStr">
        <is>
          <t>National oil company</t>
        </is>
      </c>
      <c r="J2848" t="inlineStr">
        <is>
          <t>Ruhi Shaikh</t>
        </is>
      </c>
      <c r="K2848" s="70" t="n">
        <v>915648</v>
      </c>
      <c r="L2848" s="71" t="n">
        <v>72.3</v>
      </c>
      <c r="M2848" s="71" t="n">
        <v>66201350.4</v>
      </c>
      <c r="N2848" s="71" t="n">
        <v>0</v>
      </c>
      <c r="O2848" s="71" t="n">
        <v>66201350.4</v>
      </c>
      <c r="P2848" s="71" t="n">
        <v>16528838.76</v>
      </c>
      <c r="Q2848" s="71" t="n">
        <v>49672511.64</v>
      </c>
      <c r="R2848" t="inlineStr">
        <is>
          <t>Crude</t>
        </is>
      </c>
      <c r="S2848" t="inlineStr">
        <is>
          <t>Yes</t>
        </is>
      </c>
      <c r="T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SA102840</t>
        </is>
      </c>
      <c r="B2849" s="68" t="n">
        <v>46075</v>
      </c>
      <c r="C2849" s="69" t="n">
        <v>2026</v>
      </c>
      <c r="D2849" t="inlineStr">
        <is>
          <t>Feb</t>
        </is>
      </c>
      <c r="E2849" t="inlineStr">
        <is>
          <t>Middle East</t>
        </is>
      </c>
      <c r="F2849" t="inlineStr">
        <is>
          <t>Saudi Arabia</t>
        </is>
      </c>
      <c r="G2849" t="inlineStr">
        <is>
          <t>Arab Light</t>
        </is>
      </c>
      <c r="H2849" t="inlineStr">
        <is>
          <t>Domestic</t>
        </is>
      </c>
      <c r="I2849" t="inlineStr">
        <is>
          <t>National oil company</t>
        </is>
      </c>
      <c r="J2849" t="inlineStr">
        <is>
          <t>Ana Costa</t>
        </is>
      </c>
      <c r="K2849" s="70" t="n">
        <v>1033539</v>
      </c>
      <c r="L2849" s="71" t="n">
        <v>77.75</v>
      </c>
      <c r="M2849" s="71" t="n">
        <v>80357657.25</v>
      </c>
      <c r="N2849" s="71" t="n">
        <v>803576.5699999999</v>
      </c>
      <c r="O2849" s="71" t="n">
        <v>79554080.68000001</v>
      </c>
      <c r="P2849" s="71" t="n">
        <v>18178612.54</v>
      </c>
      <c r="Q2849" s="71" t="n">
        <v>61375468.14</v>
      </c>
      <c r="R2849" t="inlineStr">
        <is>
          <t>Crude</t>
        </is>
      </c>
      <c r="S2849" t="inlineStr">
        <is>
          <t>No</t>
        </is>
      </c>
      <c r="T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SA102841</t>
        </is>
      </c>
      <c r="B2850" s="68" t="n">
        <v>46075</v>
      </c>
      <c r="C2850" s="69" t="n">
        <v>2026</v>
      </c>
      <c r="D2850" t="inlineStr">
        <is>
          <t>Feb</t>
        </is>
      </c>
      <c r="E2850" t="inlineStr">
        <is>
          <t>Asia</t>
        </is>
      </c>
      <c r="F2850" t="inlineStr">
        <is>
          <t>Japan</t>
        </is>
      </c>
      <c r="G2850" t="inlineStr">
        <is>
          <t>Arab Heavy</t>
        </is>
      </c>
      <c r="H2850" t="inlineStr">
        <is>
          <t>Term contract</t>
        </is>
      </c>
      <c r="I2850" t="inlineStr">
        <is>
          <t>National oil company</t>
        </is>
      </c>
      <c r="J2850" t="inlineStr">
        <is>
          <t>Liam O'Brien</t>
        </is>
      </c>
      <c r="K2850" s="70" t="n">
        <v>312012</v>
      </c>
      <c r="L2850" s="71" t="n">
        <v>79.63</v>
      </c>
      <c r="M2850" s="71" t="n">
        <v>24845515.56</v>
      </c>
      <c r="N2850" s="71" t="n">
        <v>248455.16</v>
      </c>
      <c r="O2850" s="71" t="n">
        <v>24597060.4</v>
      </c>
      <c r="P2850" s="71" t="n">
        <v>5453500.18</v>
      </c>
      <c r="Q2850" s="71" t="n">
        <v>19143560.22</v>
      </c>
      <c r="R2850" t="inlineStr">
        <is>
          <t>Crude</t>
        </is>
      </c>
      <c r="S2850" t="inlineStr">
        <is>
          <t>Yes</t>
        </is>
      </c>
      <c r="T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SA102842</t>
        </is>
      </c>
      <c r="B2851" s="68" t="n">
        <v>46075</v>
      </c>
      <c r="C2851" s="69" t="n">
        <v>2026</v>
      </c>
      <c r="D2851" t="inlineStr">
        <is>
          <t>Feb</t>
        </is>
      </c>
      <c r="E2851" t="inlineStr">
        <is>
          <t>Europe</t>
        </is>
      </c>
      <c r="F2851" t="inlineStr">
        <is>
          <t>Netherlands</t>
        </is>
      </c>
      <c r="G2851" t="inlineStr">
        <is>
          <t>Arab Light</t>
        </is>
      </c>
      <c r="H2851" t="inlineStr">
        <is>
          <t>Term contract</t>
        </is>
      </c>
      <c r="I2851" t="inlineStr">
        <is>
          <t>National oil company</t>
        </is>
      </c>
      <c r="J2851" t="inlineStr">
        <is>
          <t>Shraddha Kulkarni</t>
        </is>
      </c>
      <c r="K2851" s="70" t="n">
        <v>777370</v>
      </c>
      <c r="L2851" s="71" t="n">
        <v>73.47</v>
      </c>
      <c r="M2851" s="71" t="n">
        <v>57113373.9</v>
      </c>
      <c r="N2851" s="71" t="n">
        <v>1142267.48</v>
      </c>
      <c r="O2851" s="71" t="n">
        <v>55971106.42</v>
      </c>
      <c r="P2851" s="71" t="n">
        <v>13905335.5</v>
      </c>
      <c r="Q2851" s="71" t="n">
        <v>42065770.92</v>
      </c>
      <c r="R2851" t="inlineStr">
        <is>
          <t>Crude</t>
        </is>
      </c>
      <c r="S2851" t="inlineStr">
        <is>
          <t>Yes</t>
        </is>
      </c>
      <c r="T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SA102843</t>
        </is>
      </c>
      <c r="B2852" s="68" t="n">
        <v>46075</v>
      </c>
      <c r="C2852" s="69" t="n">
        <v>2026</v>
      </c>
      <c r="D2852" t="inlineStr">
        <is>
          <t>Feb</t>
        </is>
      </c>
      <c r="E2852" t="inlineStr">
        <is>
          <t>Europe</t>
        </is>
      </c>
      <c r="F2852" t="inlineStr">
        <is>
          <t>Netherlands</t>
        </is>
      </c>
      <c r="G2852" t="inlineStr">
        <is>
          <t>Arab Medium</t>
        </is>
      </c>
      <c r="H2852" t="inlineStr">
        <is>
          <t>Spot</t>
        </is>
      </c>
      <c r="I2852" t="inlineStr">
        <is>
          <t>National oil company</t>
        </is>
      </c>
      <c r="J2852" t="inlineStr">
        <is>
          <t>Shraddha Kulkarni</t>
        </is>
      </c>
      <c r="K2852" s="70" t="n">
        <v>600091</v>
      </c>
      <c r="L2852" s="71" t="n">
        <v>79.66</v>
      </c>
      <c r="M2852" s="71" t="n">
        <v>47803249.06</v>
      </c>
      <c r="N2852" s="71" t="n">
        <v>0</v>
      </c>
      <c r="O2852" s="71" t="n">
        <v>47803249.06</v>
      </c>
      <c r="P2852" s="71" t="n">
        <v>10422729.94</v>
      </c>
      <c r="Q2852" s="71" t="n">
        <v>37380519.12</v>
      </c>
      <c r="R2852" t="inlineStr">
        <is>
          <t>Crude</t>
        </is>
      </c>
      <c r="S2852" t="inlineStr">
        <is>
          <t>Yes</t>
        </is>
      </c>
      <c r="T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SA102844</t>
        </is>
      </c>
      <c r="B2853" s="68" t="n">
        <v>46075</v>
      </c>
      <c r="C2853" s="69" t="n">
        <v>2026</v>
      </c>
      <c r="D2853" t="inlineStr">
        <is>
          <t>Feb</t>
        </is>
      </c>
      <c r="E2853" t="inlineStr">
        <is>
          <t>North America</t>
        </is>
      </c>
      <c r="F2853" t="inlineStr">
        <is>
          <t>USA</t>
        </is>
      </c>
      <c r="G2853" t="inlineStr">
        <is>
          <t>Arab Heavy</t>
        </is>
      </c>
      <c r="H2853" t="inlineStr">
        <is>
          <t>Term contract</t>
        </is>
      </c>
      <c r="I2853" t="inlineStr">
        <is>
          <t>Refiner</t>
        </is>
      </c>
      <c r="J2853" t="inlineStr">
        <is>
          <t>Noah Smith</t>
        </is>
      </c>
      <c r="K2853" s="70" t="n">
        <v>1283503</v>
      </c>
      <c r="L2853" s="71" t="n">
        <v>72.16</v>
      </c>
      <c r="M2853" s="71" t="n">
        <v>92617576.48</v>
      </c>
      <c r="N2853" s="71" t="n">
        <v>0</v>
      </c>
      <c r="O2853" s="71" t="n">
        <v>92617576.48</v>
      </c>
      <c r="P2853" s="71" t="n">
        <v>23116478.87</v>
      </c>
      <c r="Q2853" s="71" t="n">
        <v>69501097.61</v>
      </c>
      <c r="R2853" t="inlineStr">
        <is>
          <t>Crude</t>
        </is>
      </c>
      <c r="S2853" t="inlineStr">
        <is>
          <t>Yes</t>
        </is>
      </c>
      <c r="T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SA102845</t>
        </is>
      </c>
      <c r="B2854" s="68" t="n">
        <v>46075</v>
      </c>
      <c r="C2854" s="69" t="n">
        <v>2026</v>
      </c>
      <c r="D2854" t="inlineStr">
        <is>
          <t>Feb</t>
        </is>
      </c>
      <c r="E2854" t="inlineStr">
        <is>
          <t>Asia</t>
        </is>
      </c>
      <c r="F2854" t="inlineStr">
        <is>
          <t>India</t>
        </is>
      </c>
      <c r="G2854" t="inlineStr">
        <is>
          <t>Arab Light</t>
        </is>
      </c>
      <c r="H2854" t="inlineStr">
        <is>
          <t>Term contract</t>
        </is>
      </c>
      <c r="I2854" t="inlineStr">
        <is>
          <t>National oil company</t>
        </is>
      </c>
      <c r="J2854" t="inlineStr">
        <is>
          <t>Mei Lin</t>
        </is>
      </c>
      <c r="K2854" s="70" t="n">
        <v>843850</v>
      </c>
      <c r="L2854" s="71" t="n">
        <v>81.36</v>
      </c>
      <c r="M2854" s="71" t="n">
        <v>68655636</v>
      </c>
      <c r="N2854" s="71" t="n">
        <v>686556.36</v>
      </c>
      <c r="O2854" s="71" t="n">
        <v>67969079.64</v>
      </c>
      <c r="P2854" s="71" t="n">
        <v>15660172.76</v>
      </c>
      <c r="Q2854" s="71" t="n">
        <v>52308906.88</v>
      </c>
      <c r="R2854" t="inlineStr">
        <is>
          <t>Crude</t>
        </is>
      </c>
      <c r="S2854" t="inlineStr">
        <is>
          <t>Yes</t>
        </is>
      </c>
      <c r="T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SA102846</t>
        </is>
      </c>
      <c r="B2855" s="68" t="n">
        <v>46075</v>
      </c>
      <c r="C2855" s="69" t="n">
        <v>2026</v>
      </c>
      <c r="D2855" t="inlineStr">
        <is>
          <t>Feb</t>
        </is>
      </c>
      <c r="E2855" t="inlineStr">
        <is>
          <t>Europe</t>
        </is>
      </c>
      <c r="F2855" t="inlineStr">
        <is>
          <t>Italy</t>
        </is>
      </c>
      <c r="G2855" t="inlineStr">
        <is>
          <t>Diesel</t>
        </is>
      </c>
      <c r="H2855" t="inlineStr">
        <is>
          <t>Term contract</t>
        </is>
      </c>
      <c r="I2855" t="inlineStr">
        <is>
          <t>National oil company</t>
        </is>
      </c>
      <c r="J2855" t="inlineStr">
        <is>
          <t>Liam O'Brien</t>
        </is>
      </c>
      <c r="K2855" s="70" t="n">
        <v>205592</v>
      </c>
      <c r="L2855" s="71" t="n">
        <v>94.73</v>
      </c>
      <c r="M2855" s="71" t="n">
        <v>19475730.16</v>
      </c>
      <c r="N2855" s="71" t="n">
        <v>194757.3</v>
      </c>
      <c r="O2855" s="71" t="n">
        <v>19280972.86</v>
      </c>
      <c r="P2855" s="71" t="n">
        <v>14802814.25</v>
      </c>
      <c r="Q2855" s="71" t="n">
        <v>4478158.61</v>
      </c>
      <c r="R2855" t="inlineStr">
        <is>
          <t>Refined</t>
        </is>
      </c>
      <c r="S2855" t="inlineStr">
        <is>
          <t>Yes</t>
        </is>
      </c>
      <c r="T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SA102847</t>
        </is>
      </c>
      <c r="B2856" s="68" t="n">
        <v>46075</v>
      </c>
      <c r="C2856" s="69" t="n">
        <v>2026</v>
      </c>
      <c r="D2856" t="inlineStr">
        <is>
          <t>Feb</t>
        </is>
      </c>
      <c r="E2856" t="inlineStr">
        <is>
          <t>North America</t>
        </is>
      </c>
      <c r="F2856" t="inlineStr">
        <is>
          <t>USA</t>
        </is>
      </c>
      <c r="G2856" t="inlineStr">
        <is>
          <t>Jet fuel</t>
        </is>
      </c>
      <c r="H2856" t="inlineStr">
        <is>
          <t>Term contract</t>
        </is>
      </c>
      <c r="I2856" t="inlineStr">
        <is>
          <t>Refiner</t>
        </is>
      </c>
      <c r="J2856" t="inlineStr">
        <is>
          <t>Mei Lin</t>
        </is>
      </c>
      <c r="K2856" s="70" t="n">
        <v>474423</v>
      </c>
      <c r="L2856" s="71" t="n">
        <v>89.09999999999999</v>
      </c>
      <c r="M2856" s="71" t="n">
        <v>42271089.3</v>
      </c>
      <c r="N2856" s="71" t="n">
        <v>845421.79</v>
      </c>
      <c r="O2856" s="71" t="n">
        <v>41425667.51</v>
      </c>
      <c r="P2856" s="71" t="n">
        <v>35559966.44</v>
      </c>
      <c r="Q2856" s="71" t="n">
        <v>5865701.07</v>
      </c>
      <c r="R2856" t="inlineStr">
        <is>
          <t>Refined</t>
        </is>
      </c>
      <c r="S2856" t="inlineStr">
        <is>
          <t>Yes</t>
        </is>
      </c>
      <c r="T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SA102848</t>
        </is>
      </c>
      <c r="B2857" s="68" t="n">
        <v>46076</v>
      </c>
      <c r="C2857" s="69" t="n">
        <v>2026</v>
      </c>
      <c r="D2857" t="inlineStr">
        <is>
          <t>Feb</t>
        </is>
      </c>
      <c r="E2857" t="inlineStr">
        <is>
          <t>Asia</t>
        </is>
      </c>
      <c r="F2857" t="inlineStr">
        <is>
          <t>Japan</t>
        </is>
      </c>
      <c r="G2857" t="inlineStr">
        <is>
          <t>Arab Light</t>
        </is>
      </c>
      <c r="H2857" t="inlineStr">
        <is>
          <t>Term contract</t>
        </is>
      </c>
      <c r="I2857" t="inlineStr">
        <is>
          <t>Refiner</t>
        </is>
      </c>
      <c r="J2857" t="inlineStr">
        <is>
          <t>Yuki Sato</t>
        </is>
      </c>
      <c r="K2857" s="70" t="n">
        <v>308466</v>
      </c>
      <c r="L2857" s="71" t="n">
        <v>79.01000000000001</v>
      </c>
      <c r="M2857" s="71" t="n">
        <v>24371898.66</v>
      </c>
      <c r="N2857" s="71" t="n">
        <v>487437.97</v>
      </c>
      <c r="O2857" s="71" t="n">
        <v>23884460.69</v>
      </c>
      <c r="P2857" s="71" t="n">
        <v>5370852.76</v>
      </c>
      <c r="Q2857" s="71" t="n">
        <v>18513607.93</v>
      </c>
      <c r="R2857" t="inlineStr">
        <is>
          <t>Crude</t>
        </is>
      </c>
      <c r="S2857" t="inlineStr">
        <is>
          <t>Yes</t>
        </is>
      </c>
      <c r="T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SA102849</t>
        </is>
      </c>
      <c r="B2858" s="68" t="n">
        <v>46076</v>
      </c>
      <c r="C2858" s="69" t="n">
        <v>2026</v>
      </c>
      <c r="D2858" t="inlineStr">
        <is>
          <t>Feb</t>
        </is>
      </c>
      <c r="E2858" t="inlineStr">
        <is>
          <t>Asia</t>
        </is>
      </c>
      <c r="F2858" t="inlineStr">
        <is>
          <t>China</t>
        </is>
      </c>
      <c r="G2858" t="inlineStr">
        <is>
          <t>Arab Light</t>
        </is>
      </c>
      <c r="H2858" t="inlineStr">
        <is>
          <t>Term contract</t>
        </is>
      </c>
      <c r="I2858" t="inlineStr">
        <is>
          <t>Trader</t>
        </is>
      </c>
      <c r="J2858" t="inlineStr">
        <is>
          <t>Ruhi Shaikh</t>
        </is>
      </c>
      <c r="K2858" s="70" t="n">
        <v>1350869</v>
      </c>
      <c r="L2858" s="71" t="n">
        <v>74.67</v>
      </c>
      <c r="M2858" s="71" t="n">
        <v>100869388.23</v>
      </c>
      <c r="N2858" s="71" t="n">
        <v>0</v>
      </c>
      <c r="O2858" s="71" t="n">
        <v>100869388.23</v>
      </c>
      <c r="P2858" s="71" t="n">
        <v>25140348.95</v>
      </c>
      <c r="Q2858" s="71" t="n">
        <v>75729039.28</v>
      </c>
      <c r="R2858" t="inlineStr">
        <is>
          <t>Crude</t>
        </is>
      </c>
      <c r="S2858" t="inlineStr">
        <is>
          <t>Yes</t>
        </is>
      </c>
      <c r="T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SA102850</t>
        </is>
      </c>
      <c r="B2859" s="68" t="n">
        <v>46076</v>
      </c>
      <c r="C2859" s="69" t="n">
        <v>2026</v>
      </c>
      <c r="D2859" t="inlineStr">
        <is>
          <t>Feb</t>
        </is>
      </c>
      <c r="E2859" t="inlineStr">
        <is>
          <t>North America</t>
        </is>
      </c>
      <c r="F2859" t="inlineStr">
        <is>
          <t>USA</t>
        </is>
      </c>
      <c r="G2859" t="inlineStr">
        <is>
          <t>Arab Heavy</t>
        </is>
      </c>
      <c r="H2859" t="inlineStr">
        <is>
          <t>Spot</t>
        </is>
      </c>
      <c r="I2859" t="inlineStr">
        <is>
          <t>Refiner</t>
        </is>
      </c>
      <c r="J2859" t="inlineStr">
        <is>
          <t>Sophie Müller</t>
        </is>
      </c>
      <c r="K2859" s="70" t="n">
        <v>839418</v>
      </c>
      <c r="L2859" s="71" t="n">
        <v>76.67</v>
      </c>
      <c r="M2859" s="71" t="n">
        <v>64358178.06</v>
      </c>
      <c r="N2859" s="71" t="n">
        <v>0</v>
      </c>
      <c r="O2859" s="71" t="n">
        <v>64358178.06</v>
      </c>
      <c r="P2859" s="71" t="n">
        <v>14634154.72</v>
      </c>
      <c r="Q2859" s="71" t="n">
        <v>49724023.34</v>
      </c>
      <c r="R2859" t="inlineStr">
        <is>
          <t>Crude</t>
        </is>
      </c>
      <c r="S2859" t="inlineStr">
        <is>
          <t>Yes</t>
        </is>
      </c>
      <c r="T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SA102851</t>
        </is>
      </c>
      <c r="B2860" s="68" t="n">
        <v>46077</v>
      </c>
      <c r="C2860" s="69" t="n">
        <v>2026</v>
      </c>
      <c r="D2860" t="inlineStr">
        <is>
          <t>Feb</t>
        </is>
      </c>
      <c r="E2860" t="inlineStr">
        <is>
          <t>Asia</t>
        </is>
      </c>
      <c r="F2860" t="inlineStr">
        <is>
          <t>India</t>
        </is>
      </c>
      <c r="G2860" t="inlineStr">
        <is>
          <t>Jet fuel</t>
        </is>
      </c>
      <c r="H2860" t="inlineStr">
        <is>
          <t>Spot</t>
        </is>
      </c>
      <c r="I2860" t="inlineStr">
        <is>
          <t>National oil company</t>
        </is>
      </c>
      <c r="J2860" t="inlineStr">
        <is>
          <t>Aisha Bello</t>
        </is>
      </c>
      <c r="K2860" s="70" t="n">
        <v>503147</v>
      </c>
      <c r="L2860" s="71" t="n">
        <v>100.11</v>
      </c>
      <c r="M2860" s="71" t="n">
        <v>50370046.17</v>
      </c>
      <c r="N2860" s="71" t="n">
        <v>0</v>
      </c>
      <c r="O2860" s="71" t="n">
        <v>50370046.17</v>
      </c>
      <c r="P2860" s="71" t="n">
        <v>37162355.09</v>
      </c>
      <c r="Q2860" s="71" t="n">
        <v>13207691.08</v>
      </c>
      <c r="R2860" t="inlineStr">
        <is>
          <t>Refined</t>
        </is>
      </c>
      <c r="S2860" t="inlineStr">
        <is>
          <t>Yes</t>
        </is>
      </c>
      <c r="T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SA102852</t>
        </is>
      </c>
      <c r="B2861" s="68" t="n">
        <v>46077</v>
      </c>
      <c r="C2861" s="69" t="n">
        <v>2026</v>
      </c>
      <c r="D2861" t="inlineStr">
        <is>
          <t>Feb</t>
        </is>
      </c>
      <c r="E2861" t="inlineStr">
        <is>
          <t>Asia</t>
        </is>
      </c>
      <c r="F2861" t="inlineStr">
        <is>
          <t>Japan</t>
        </is>
      </c>
      <c r="G2861" t="inlineStr">
        <is>
          <t>Arab Light</t>
        </is>
      </c>
      <c r="H2861" t="inlineStr">
        <is>
          <t>Spot</t>
        </is>
      </c>
      <c r="I2861" t="inlineStr">
        <is>
          <t>Refiner</t>
        </is>
      </c>
      <c r="J2861" t="inlineStr">
        <is>
          <t>Noah Smith</t>
        </is>
      </c>
      <c r="K2861" s="70" t="n">
        <v>1671745</v>
      </c>
      <c r="L2861" s="71" t="n">
        <v>76.06999999999999</v>
      </c>
      <c r="M2861" s="71" t="n">
        <v>127169642.15</v>
      </c>
      <c r="N2861" s="71" t="n">
        <v>0</v>
      </c>
      <c r="O2861" s="71" t="n">
        <v>127169642.15</v>
      </c>
      <c r="P2861" s="71" t="n">
        <v>29884676.52</v>
      </c>
      <c r="Q2861" s="71" t="n">
        <v>97284965.63</v>
      </c>
      <c r="R2861" t="inlineStr">
        <is>
          <t>Crude</t>
        </is>
      </c>
      <c r="S2861" t="inlineStr">
        <is>
          <t>Yes</t>
        </is>
      </c>
      <c r="T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SA102853</t>
        </is>
      </c>
      <c r="B2862" s="68" t="n">
        <v>46077</v>
      </c>
      <c r="C2862" s="69" t="n">
        <v>2026</v>
      </c>
      <c r="D2862" t="inlineStr">
        <is>
          <t>Feb</t>
        </is>
      </c>
      <c r="E2862" t="inlineStr">
        <is>
          <t>Asia</t>
        </is>
      </c>
      <c r="F2862" t="inlineStr">
        <is>
          <t>South Korea</t>
        </is>
      </c>
      <c r="G2862" t="inlineStr">
        <is>
          <t>Arab Light</t>
        </is>
      </c>
      <c r="H2862" t="inlineStr">
        <is>
          <t>Term contract</t>
        </is>
      </c>
      <c r="I2862" t="inlineStr">
        <is>
          <t>National oil company</t>
        </is>
      </c>
      <c r="J2862" t="inlineStr">
        <is>
          <t>Kofi Mensah</t>
        </is>
      </c>
      <c r="K2862" s="70" t="n">
        <v>804849</v>
      </c>
      <c r="L2862" s="71" t="n">
        <v>78.04000000000001</v>
      </c>
      <c r="M2862" s="71" t="n">
        <v>62810415.96</v>
      </c>
      <c r="N2862" s="71" t="n">
        <v>0</v>
      </c>
      <c r="O2862" s="71" t="n">
        <v>62810415.96</v>
      </c>
      <c r="P2862" s="71" t="n">
        <v>13984133.57</v>
      </c>
      <c r="Q2862" s="71" t="n">
        <v>48826282.39</v>
      </c>
      <c r="R2862" t="inlineStr">
        <is>
          <t>Crude</t>
        </is>
      </c>
      <c r="S2862" t="inlineStr">
        <is>
          <t>Yes</t>
        </is>
      </c>
      <c r="T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SA102854</t>
        </is>
      </c>
      <c r="B2863" s="68" t="n">
        <v>46077</v>
      </c>
      <c r="C2863" s="69" t="n">
        <v>2026</v>
      </c>
      <c r="D2863" t="inlineStr">
        <is>
          <t>Feb</t>
        </is>
      </c>
      <c r="E2863" t="inlineStr">
        <is>
          <t>Middle East</t>
        </is>
      </c>
      <c r="F2863" t="inlineStr">
        <is>
          <t>UAE</t>
        </is>
      </c>
      <c r="G2863" t="inlineStr">
        <is>
          <t>Arab Heavy</t>
        </is>
      </c>
      <c r="H2863" t="inlineStr">
        <is>
          <t>Spot</t>
        </is>
      </c>
      <c r="I2863" t="inlineStr">
        <is>
          <t>National oil company</t>
        </is>
      </c>
      <c r="J2863" t="inlineStr">
        <is>
          <t>Mei Lin</t>
        </is>
      </c>
      <c r="K2863" s="70" t="n">
        <v>986560</v>
      </c>
      <c r="L2863" s="71" t="n">
        <v>74.48</v>
      </c>
      <c r="M2863" s="71" t="n">
        <v>73478988.8</v>
      </c>
      <c r="N2863" s="71" t="n">
        <v>0</v>
      </c>
      <c r="O2863" s="71" t="n">
        <v>73478988.8</v>
      </c>
      <c r="P2863" s="71" t="n">
        <v>17751747.26</v>
      </c>
      <c r="Q2863" s="71" t="n">
        <v>55727241.54</v>
      </c>
      <c r="R2863" t="inlineStr">
        <is>
          <t>Crude</t>
        </is>
      </c>
      <c r="S2863" t="inlineStr">
        <is>
          <t>Yes</t>
        </is>
      </c>
      <c r="T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SA102855</t>
        </is>
      </c>
      <c r="B2864" s="68" t="n">
        <v>46077</v>
      </c>
      <c r="C2864" s="69" t="n">
        <v>2026</v>
      </c>
      <c r="D2864" t="inlineStr">
        <is>
          <t>Feb</t>
        </is>
      </c>
      <c r="E2864" t="inlineStr">
        <is>
          <t>Asia</t>
        </is>
      </c>
      <c r="F2864" t="inlineStr">
        <is>
          <t>South Korea</t>
        </is>
      </c>
      <c r="G2864" t="inlineStr">
        <is>
          <t>Diesel</t>
        </is>
      </c>
      <c r="H2864" t="inlineStr">
        <is>
          <t>Spot</t>
        </is>
      </c>
      <c r="I2864" t="inlineStr">
        <is>
          <t>Refiner</t>
        </is>
      </c>
      <c r="J2864" t="inlineStr">
        <is>
          <t>Yuki Sato</t>
        </is>
      </c>
      <c r="K2864" s="70" t="n">
        <v>196414</v>
      </c>
      <c r="L2864" s="71" t="n">
        <v>90.91</v>
      </c>
      <c r="M2864" s="71" t="n">
        <v>17855996.74</v>
      </c>
      <c r="N2864" s="71" t="n">
        <v>357119.93</v>
      </c>
      <c r="O2864" s="71" t="n">
        <v>17498876.81</v>
      </c>
      <c r="P2864" s="71" t="n">
        <v>13529406.69</v>
      </c>
      <c r="Q2864" s="71" t="n">
        <v>3969470.12</v>
      </c>
      <c r="R2864" t="inlineStr">
        <is>
          <t>Refined</t>
        </is>
      </c>
      <c r="S2864" t="inlineStr">
        <is>
          <t>Yes</t>
        </is>
      </c>
      <c r="T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SA102856</t>
        </is>
      </c>
      <c r="B2865" s="68" t="n">
        <v>46077</v>
      </c>
      <c r="C2865" s="69" t="n">
        <v>2026</v>
      </c>
      <c r="D2865" t="inlineStr">
        <is>
          <t>Feb</t>
        </is>
      </c>
      <c r="E2865" t="inlineStr">
        <is>
          <t>Middle East</t>
        </is>
      </c>
      <c r="F2865" t="inlineStr">
        <is>
          <t>Saudi Arabia</t>
        </is>
      </c>
      <c r="G2865" t="inlineStr">
        <is>
          <t>Arab Light</t>
        </is>
      </c>
      <c r="H2865" t="inlineStr">
        <is>
          <t>Domestic</t>
        </is>
      </c>
      <c r="I2865" t="inlineStr">
        <is>
          <t>Refiner</t>
        </is>
      </c>
      <c r="J2865" t="inlineStr">
        <is>
          <t>Ruhi Shaikh</t>
        </is>
      </c>
      <c r="K2865" s="70" t="n">
        <v>956423</v>
      </c>
      <c r="L2865" s="71" t="n">
        <v>78.31</v>
      </c>
      <c r="M2865" s="71" t="n">
        <v>74897485.13</v>
      </c>
      <c r="N2865" s="71" t="n">
        <v>748974.85</v>
      </c>
      <c r="O2865" s="71" t="n">
        <v>74148510.28</v>
      </c>
      <c r="P2865" s="71" t="n">
        <v>16592907.65</v>
      </c>
      <c r="Q2865" s="71" t="n">
        <v>57555602.63</v>
      </c>
      <c r="R2865" t="inlineStr">
        <is>
          <t>Crude</t>
        </is>
      </c>
      <c r="S2865" t="inlineStr">
        <is>
          <t>No</t>
        </is>
      </c>
      <c r="T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SA102857</t>
        </is>
      </c>
      <c r="B2866" s="68" t="n">
        <v>46077</v>
      </c>
      <c r="C2866" s="69" t="n">
        <v>2026</v>
      </c>
      <c r="D2866" t="inlineStr">
        <is>
          <t>Feb</t>
        </is>
      </c>
      <c r="E2866" t="inlineStr">
        <is>
          <t>Asia</t>
        </is>
      </c>
      <c r="F2866" t="inlineStr">
        <is>
          <t>China</t>
        </is>
      </c>
      <c r="G2866" t="inlineStr">
        <is>
          <t>Arab Medium</t>
        </is>
      </c>
      <c r="H2866" t="inlineStr">
        <is>
          <t>Term contract</t>
        </is>
      </c>
      <c r="I2866" t="inlineStr">
        <is>
          <t>Refiner</t>
        </is>
      </c>
      <c r="J2866" t="inlineStr">
        <is>
          <t>Emma Clarke</t>
        </is>
      </c>
      <c r="K2866" s="70" t="n">
        <v>1310981</v>
      </c>
      <c r="L2866" s="71" t="n">
        <v>69.65000000000001</v>
      </c>
      <c r="M2866" s="71" t="n">
        <v>91309826.65000001</v>
      </c>
      <c r="N2866" s="71" t="n">
        <v>913098.27</v>
      </c>
      <c r="O2866" s="71" t="n">
        <v>90396728.38</v>
      </c>
      <c r="P2866" s="71" t="n">
        <v>22791845.65</v>
      </c>
      <c r="Q2866" s="71" t="n">
        <v>67604882.73</v>
      </c>
      <c r="R2866" t="inlineStr">
        <is>
          <t>Crude</t>
        </is>
      </c>
      <c r="S2866" t="inlineStr">
        <is>
          <t>Yes</t>
        </is>
      </c>
      <c r="T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SA102858</t>
        </is>
      </c>
      <c r="B2867" s="68" t="n">
        <v>46078</v>
      </c>
      <c r="C2867" s="69" t="n">
        <v>2026</v>
      </c>
      <c r="D2867" t="inlineStr">
        <is>
          <t>Feb</t>
        </is>
      </c>
      <c r="E2867" t="inlineStr">
        <is>
          <t>Asia</t>
        </is>
      </c>
      <c r="F2867" t="inlineStr">
        <is>
          <t>China</t>
        </is>
      </c>
      <c r="G2867" t="inlineStr">
        <is>
          <t>Arab Light</t>
        </is>
      </c>
      <c r="H2867" t="inlineStr">
        <is>
          <t>Spot</t>
        </is>
      </c>
      <c r="I2867" t="inlineStr">
        <is>
          <t>National oil company</t>
        </is>
      </c>
      <c r="J2867" t="inlineStr">
        <is>
          <t>Wei Chen</t>
        </is>
      </c>
      <c r="K2867" s="70" t="n">
        <v>859805</v>
      </c>
      <c r="L2867" s="71" t="n">
        <v>81.65000000000001</v>
      </c>
      <c r="M2867" s="71" t="n">
        <v>70203078.25</v>
      </c>
      <c r="N2867" s="71" t="n">
        <v>1404061.56</v>
      </c>
      <c r="O2867" s="71" t="n">
        <v>68799016.69</v>
      </c>
      <c r="P2867" s="71" t="n">
        <v>15301713.62</v>
      </c>
      <c r="Q2867" s="71" t="n">
        <v>53497303.07</v>
      </c>
      <c r="R2867" t="inlineStr">
        <is>
          <t>Crude</t>
        </is>
      </c>
      <c r="S2867" t="inlineStr">
        <is>
          <t>Yes</t>
        </is>
      </c>
      <c r="T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SA102859</t>
        </is>
      </c>
      <c r="B2868" s="68" t="n">
        <v>46078</v>
      </c>
      <c r="C2868" s="69" t="n">
        <v>2026</v>
      </c>
      <c r="D2868" t="inlineStr">
        <is>
          <t>Feb</t>
        </is>
      </c>
      <c r="E2868" t="inlineStr">
        <is>
          <t>Middle East</t>
        </is>
      </c>
      <c r="F2868" t="inlineStr">
        <is>
          <t>UAE</t>
        </is>
      </c>
      <c r="G2868" t="inlineStr">
        <is>
          <t>Arab Medium</t>
        </is>
      </c>
      <c r="H2868" t="inlineStr">
        <is>
          <t>Term contract</t>
        </is>
      </c>
      <c r="I2868" t="inlineStr">
        <is>
          <t>Trader</t>
        </is>
      </c>
      <c r="J2868" t="inlineStr">
        <is>
          <t>Arjun Mehta</t>
        </is>
      </c>
      <c r="K2868" s="70" t="n">
        <v>1108883</v>
      </c>
      <c r="L2868" s="71" t="n">
        <v>78.95999999999999</v>
      </c>
      <c r="M2868" s="71" t="n">
        <v>87557401.68000001</v>
      </c>
      <c r="N2868" s="71" t="n">
        <v>1751148.03</v>
      </c>
      <c r="O2868" s="71" t="n">
        <v>85806253.65000001</v>
      </c>
      <c r="P2868" s="71" t="n">
        <v>19392997.31</v>
      </c>
      <c r="Q2868" s="71" t="n">
        <v>66413256.34</v>
      </c>
      <c r="R2868" t="inlineStr">
        <is>
          <t>Crude</t>
        </is>
      </c>
      <c r="S2868" t="inlineStr">
        <is>
          <t>Yes</t>
        </is>
      </c>
      <c r="T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SA102860</t>
        </is>
      </c>
      <c r="B2869" s="68" t="n">
        <v>46078</v>
      </c>
      <c r="C2869" s="69" t="n">
        <v>2026</v>
      </c>
      <c r="D2869" t="inlineStr">
        <is>
          <t>Feb</t>
        </is>
      </c>
      <c r="E2869" t="inlineStr">
        <is>
          <t>Asia</t>
        </is>
      </c>
      <c r="F2869" t="inlineStr">
        <is>
          <t>China</t>
        </is>
      </c>
      <c r="G2869" t="inlineStr">
        <is>
          <t>Gasoline</t>
        </is>
      </c>
      <c r="H2869" t="inlineStr">
        <is>
          <t>Spot</t>
        </is>
      </c>
      <c r="I2869" t="inlineStr">
        <is>
          <t>Trader</t>
        </is>
      </c>
      <c r="J2869" t="inlineStr">
        <is>
          <t>Ana Costa</t>
        </is>
      </c>
      <c r="K2869" s="70" t="n">
        <v>500814</v>
      </c>
      <c r="L2869" s="71" t="n">
        <v>87.16</v>
      </c>
      <c r="M2869" s="71" t="n">
        <v>43650948.24</v>
      </c>
      <c r="N2869" s="71" t="n">
        <v>436509.48</v>
      </c>
      <c r="O2869" s="71" t="n">
        <v>43214438.76</v>
      </c>
      <c r="P2869" s="71" t="n">
        <v>36092427.32</v>
      </c>
      <c r="Q2869" s="71" t="n">
        <v>7122011.44</v>
      </c>
      <c r="R2869" t="inlineStr">
        <is>
          <t>Refined</t>
        </is>
      </c>
      <c r="S2869" t="inlineStr">
        <is>
          <t>Yes</t>
        </is>
      </c>
      <c r="T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SA102861</t>
        </is>
      </c>
      <c r="B2870" s="68" t="n">
        <v>46078</v>
      </c>
      <c r="C2870" s="69" t="n">
        <v>2026</v>
      </c>
      <c r="D2870" t="inlineStr">
        <is>
          <t>Feb</t>
        </is>
      </c>
      <c r="E2870" t="inlineStr">
        <is>
          <t>Middle East</t>
        </is>
      </c>
      <c r="F2870" t="inlineStr">
        <is>
          <t>UAE</t>
        </is>
      </c>
      <c r="G2870" t="inlineStr">
        <is>
          <t>Arab Heavy</t>
        </is>
      </c>
      <c r="H2870" t="inlineStr">
        <is>
          <t>Term contract</t>
        </is>
      </c>
      <c r="I2870" t="inlineStr">
        <is>
          <t>National oil company</t>
        </is>
      </c>
      <c r="J2870" t="inlineStr">
        <is>
          <t>Amir Khan</t>
        </is>
      </c>
      <c r="K2870" s="70" t="n">
        <v>1739998</v>
      </c>
      <c r="L2870" s="71" t="n">
        <v>73.73999999999999</v>
      </c>
      <c r="M2870" s="71" t="n">
        <v>128307452.52</v>
      </c>
      <c r="N2870" s="71" t="n">
        <v>1283074.53</v>
      </c>
      <c r="O2870" s="71" t="n">
        <v>127024377.99</v>
      </c>
      <c r="P2870" s="71" t="n">
        <v>31696144.34</v>
      </c>
      <c r="Q2870" s="71" t="n">
        <v>95328233.65000001</v>
      </c>
      <c r="R2870" t="inlineStr">
        <is>
          <t>Crude</t>
        </is>
      </c>
      <c r="S2870" t="inlineStr">
        <is>
          <t>Yes</t>
        </is>
      </c>
      <c r="T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SA102862</t>
        </is>
      </c>
      <c r="B2871" s="68" t="n">
        <v>46078</v>
      </c>
      <c r="C2871" s="69" t="n">
        <v>2026</v>
      </c>
      <c r="D2871" t="inlineStr">
        <is>
          <t>Feb</t>
        </is>
      </c>
      <c r="E2871" t="inlineStr">
        <is>
          <t>Middle East</t>
        </is>
      </c>
      <c r="F2871" t="inlineStr">
        <is>
          <t>UAE</t>
        </is>
      </c>
      <c r="G2871" t="inlineStr">
        <is>
          <t>Arab Heavy</t>
        </is>
      </c>
      <c r="H2871" t="inlineStr">
        <is>
          <t>Term contract</t>
        </is>
      </c>
      <c r="I2871" t="inlineStr">
        <is>
          <t>Refiner</t>
        </is>
      </c>
      <c r="J2871" t="inlineStr">
        <is>
          <t>Hiroshi Tanaka</t>
        </is>
      </c>
      <c r="K2871" s="70" t="n">
        <v>278329</v>
      </c>
      <c r="L2871" s="71" t="n">
        <v>69.98999999999999</v>
      </c>
      <c r="M2871" s="71" t="n">
        <v>19480246.71</v>
      </c>
      <c r="N2871" s="71" t="n">
        <v>0</v>
      </c>
      <c r="O2871" s="71" t="n">
        <v>19480246.71</v>
      </c>
      <c r="P2871" s="71" t="n">
        <v>5002149.85</v>
      </c>
      <c r="Q2871" s="71" t="n">
        <v>14478096.86</v>
      </c>
      <c r="R2871" t="inlineStr">
        <is>
          <t>Crude</t>
        </is>
      </c>
      <c r="S2871" t="inlineStr">
        <is>
          <t>Yes</t>
        </is>
      </c>
      <c r="T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SA102863</t>
        </is>
      </c>
      <c r="B2872" s="68" t="n">
        <v>46078</v>
      </c>
      <c r="C2872" s="69" t="n">
        <v>2026</v>
      </c>
      <c r="D2872" t="inlineStr">
        <is>
          <t>Feb</t>
        </is>
      </c>
      <c r="E2872" t="inlineStr">
        <is>
          <t>Asia</t>
        </is>
      </c>
      <c r="F2872" t="inlineStr">
        <is>
          <t>India</t>
        </is>
      </c>
      <c r="G2872" t="inlineStr">
        <is>
          <t>Gasoline</t>
        </is>
      </c>
      <c r="H2872" t="inlineStr">
        <is>
          <t>Spot</t>
        </is>
      </c>
      <c r="I2872" t="inlineStr">
        <is>
          <t>Trader</t>
        </is>
      </c>
      <c r="J2872" t="inlineStr">
        <is>
          <t>Yuki Sato</t>
        </is>
      </c>
      <c r="K2872" s="70" t="n">
        <v>401538</v>
      </c>
      <c r="L2872" s="71" t="n">
        <v>97.48999999999999</v>
      </c>
      <c r="M2872" s="71" t="n">
        <v>39145939.62</v>
      </c>
      <c r="N2872" s="71" t="n">
        <v>391459.4</v>
      </c>
      <c r="O2872" s="71" t="n">
        <v>38754480.22</v>
      </c>
      <c r="P2872" s="71" t="n">
        <v>27376974.67</v>
      </c>
      <c r="Q2872" s="71" t="n">
        <v>11377505.55</v>
      </c>
      <c r="R2872" t="inlineStr">
        <is>
          <t>Refined</t>
        </is>
      </c>
      <c r="S2872" t="inlineStr">
        <is>
          <t>Yes</t>
        </is>
      </c>
      <c r="T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SA102864</t>
        </is>
      </c>
      <c r="B2873" s="68" t="n">
        <v>46078</v>
      </c>
      <c r="C2873" s="69" t="n">
        <v>2026</v>
      </c>
      <c r="D2873" t="inlineStr">
        <is>
          <t>Feb</t>
        </is>
      </c>
      <c r="E2873" t="inlineStr">
        <is>
          <t>Europe</t>
        </is>
      </c>
      <c r="F2873" t="inlineStr">
        <is>
          <t>Italy</t>
        </is>
      </c>
      <c r="G2873" t="inlineStr">
        <is>
          <t>Arab Heavy</t>
        </is>
      </c>
      <c r="H2873" t="inlineStr">
        <is>
          <t>Spot</t>
        </is>
      </c>
      <c r="I2873" t="inlineStr">
        <is>
          <t>Refiner</t>
        </is>
      </c>
      <c r="J2873" t="inlineStr">
        <is>
          <t>Ruhi Shaikh</t>
        </is>
      </c>
      <c r="K2873" s="70" t="n">
        <v>1731134</v>
      </c>
      <c r="L2873" s="71" t="n">
        <v>76.90000000000001</v>
      </c>
      <c r="M2873" s="71" t="n">
        <v>133124204.6</v>
      </c>
      <c r="N2873" s="71" t="n">
        <v>0</v>
      </c>
      <c r="O2873" s="71" t="n">
        <v>133124204.6</v>
      </c>
      <c r="P2873" s="71" t="n">
        <v>30989917.1</v>
      </c>
      <c r="Q2873" s="71" t="n">
        <v>102134287.5</v>
      </c>
      <c r="R2873" t="inlineStr">
        <is>
          <t>Crude</t>
        </is>
      </c>
      <c r="S2873" t="inlineStr">
        <is>
          <t>Yes</t>
        </is>
      </c>
      <c r="T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SA102865</t>
        </is>
      </c>
      <c r="B2874" s="68" t="n">
        <v>46079</v>
      </c>
      <c r="C2874" s="69" t="n">
        <v>2026</v>
      </c>
      <c r="D2874" t="inlineStr">
        <is>
          <t>Feb</t>
        </is>
      </c>
      <c r="E2874" t="inlineStr">
        <is>
          <t>Middle East</t>
        </is>
      </c>
      <c r="F2874" t="inlineStr">
        <is>
          <t>Saudi Arabia</t>
        </is>
      </c>
      <c r="G2874" t="inlineStr">
        <is>
          <t>Arab Extra Light</t>
        </is>
      </c>
      <c r="H2874" t="inlineStr">
        <is>
          <t>Domestic</t>
        </is>
      </c>
      <c r="I2874" t="inlineStr">
        <is>
          <t>National oil company</t>
        </is>
      </c>
      <c r="J2874" t="inlineStr">
        <is>
          <t>Noah Smith</t>
        </is>
      </c>
      <c r="K2874" s="70" t="n">
        <v>1749748</v>
      </c>
      <c r="L2874" s="71" t="n">
        <v>79.88</v>
      </c>
      <c r="M2874" s="71" t="n">
        <v>139769870.24</v>
      </c>
      <c r="N2874" s="71" t="n">
        <v>0</v>
      </c>
      <c r="O2874" s="71" t="n">
        <v>139769870.24</v>
      </c>
      <c r="P2874" s="71" t="n">
        <v>31625969.96</v>
      </c>
      <c r="Q2874" s="71" t="n">
        <v>108143900.28</v>
      </c>
      <c r="R2874" t="inlineStr">
        <is>
          <t>Crude</t>
        </is>
      </c>
      <c r="S2874" t="inlineStr">
        <is>
          <t>No</t>
        </is>
      </c>
      <c r="T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SA102866</t>
        </is>
      </c>
      <c r="B2875" s="68" t="n">
        <v>46079</v>
      </c>
      <c r="C2875" s="69" t="n">
        <v>2026</v>
      </c>
      <c r="D2875" t="inlineStr">
        <is>
          <t>Feb</t>
        </is>
      </c>
      <c r="E2875" t="inlineStr">
        <is>
          <t>Middle East</t>
        </is>
      </c>
      <c r="F2875" t="inlineStr">
        <is>
          <t>Bahrain</t>
        </is>
      </c>
      <c r="G2875" t="inlineStr">
        <is>
          <t>Diesel</t>
        </is>
      </c>
      <c r="H2875" t="inlineStr">
        <is>
          <t>Term contract</t>
        </is>
      </c>
      <c r="I2875" t="inlineStr">
        <is>
          <t>National oil company</t>
        </is>
      </c>
      <c r="J2875" t="inlineStr">
        <is>
          <t>Carlos Silva</t>
        </is>
      </c>
      <c r="K2875" s="70" t="n">
        <v>422199</v>
      </c>
      <c r="L2875" s="71" t="n">
        <v>90.59999999999999</v>
      </c>
      <c r="M2875" s="71" t="n">
        <v>38251229.4</v>
      </c>
      <c r="N2875" s="71" t="n">
        <v>0</v>
      </c>
      <c r="O2875" s="71" t="n">
        <v>38251229.4</v>
      </c>
      <c r="P2875" s="71" t="n">
        <v>29598833.96</v>
      </c>
      <c r="Q2875" s="71" t="n">
        <v>8652395.439999999</v>
      </c>
      <c r="R2875" t="inlineStr">
        <is>
          <t>Refined</t>
        </is>
      </c>
      <c r="S2875" t="inlineStr">
        <is>
          <t>Yes</t>
        </is>
      </c>
      <c r="T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SA102867</t>
        </is>
      </c>
      <c r="B2876" s="68" t="n">
        <v>46079</v>
      </c>
      <c r="C2876" s="69" t="n">
        <v>2026</v>
      </c>
      <c r="D2876" t="inlineStr">
        <is>
          <t>Feb</t>
        </is>
      </c>
      <c r="E2876" t="inlineStr">
        <is>
          <t>Asia</t>
        </is>
      </c>
      <c r="F2876" t="inlineStr">
        <is>
          <t>Japan</t>
        </is>
      </c>
      <c r="G2876" t="inlineStr">
        <is>
          <t>Arab Light</t>
        </is>
      </c>
      <c r="H2876" t="inlineStr">
        <is>
          <t>Term contract</t>
        </is>
      </c>
      <c r="I2876" t="inlineStr">
        <is>
          <t>Refiner</t>
        </is>
      </c>
      <c r="J2876" t="inlineStr">
        <is>
          <t>Emma Clarke</t>
        </is>
      </c>
      <c r="K2876" s="70" t="n">
        <v>432562</v>
      </c>
      <c r="L2876" s="71" t="n">
        <v>83.81</v>
      </c>
      <c r="M2876" s="71" t="n">
        <v>36253021.22</v>
      </c>
      <c r="N2876" s="71" t="n">
        <v>0</v>
      </c>
      <c r="O2876" s="71" t="n">
        <v>36253021.22</v>
      </c>
      <c r="P2876" s="71" t="n">
        <v>7579577.53</v>
      </c>
      <c r="Q2876" s="71" t="n">
        <v>28673443.69</v>
      </c>
      <c r="R2876" t="inlineStr">
        <is>
          <t>Crude</t>
        </is>
      </c>
      <c r="S2876" t="inlineStr">
        <is>
          <t>Yes</t>
        </is>
      </c>
      <c r="T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SA102868</t>
        </is>
      </c>
      <c r="B2877" s="68" t="n">
        <v>46079</v>
      </c>
      <c r="C2877" s="69" t="n">
        <v>2026</v>
      </c>
      <c r="D2877" t="inlineStr">
        <is>
          <t>Feb</t>
        </is>
      </c>
      <c r="E2877" t="inlineStr">
        <is>
          <t>Middle East</t>
        </is>
      </c>
      <c r="F2877" t="inlineStr">
        <is>
          <t>Bahrain</t>
        </is>
      </c>
      <c r="G2877" t="inlineStr">
        <is>
          <t>Arab Heavy</t>
        </is>
      </c>
      <c r="H2877" t="inlineStr">
        <is>
          <t>Term contract</t>
        </is>
      </c>
      <c r="I2877" t="inlineStr">
        <is>
          <t>National oil company</t>
        </is>
      </c>
      <c r="J2877" t="inlineStr">
        <is>
          <t>Lucas Martin</t>
        </is>
      </c>
      <c r="K2877" s="70" t="n">
        <v>1121292</v>
      </c>
      <c r="L2877" s="71" t="n">
        <v>78.54000000000001</v>
      </c>
      <c r="M2877" s="71" t="n">
        <v>88066273.68000001</v>
      </c>
      <c r="N2877" s="71" t="n">
        <v>1761325.47</v>
      </c>
      <c r="O2877" s="71" t="n">
        <v>86304948.20999999</v>
      </c>
      <c r="P2877" s="71" t="n">
        <v>20597972.64</v>
      </c>
      <c r="Q2877" s="71" t="n">
        <v>65706975.57</v>
      </c>
      <c r="R2877" t="inlineStr">
        <is>
          <t>Crude</t>
        </is>
      </c>
      <c r="S2877" t="inlineStr">
        <is>
          <t>Yes</t>
        </is>
      </c>
      <c r="T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SA102869</t>
        </is>
      </c>
      <c r="B2878" s="68" t="n">
        <v>46080</v>
      </c>
      <c r="C2878" s="69" t="n">
        <v>2026</v>
      </c>
      <c r="D2878" t="inlineStr">
        <is>
          <t>Feb</t>
        </is>
      </c>
      <c r="E2878" t="inlineStr">
        <is>
          <t>Europe</t>
        </is>
      </c>
      <c r="F2878" t="inlineStr">
        <is>
          <t>Netherlands</t>
        </is>
      </c>
      <c r="G2878" t="inlineStr">
        <is>
          <t>Gasoline</t>
        </is>
      </c>
      <c r="H2878" t="inlineStr">
        <is>
          <t>Spot</t>
        </is>
      </c>
      <c r="I2878" t="inlineStr">
        <is>
          <t>National oil company</t>
        </is>
      </c>
      <c r="J2878" t="inlineStr">
        <is>
          <t>Ana Costa</t>
        </is>
      </c>
      <c r="K2878" s="70" t="n">
        <v>278329</v>
      </c>
      <c r="L2878" s="71" t="n">
        <v>98.06999999999999</v>
      </c>
      <c r="M2878" s="71" t="n">
        <v>27295725.03</v>
      </c>
      <c r="N2878" s="71" t="n">
        <v>545914.5</v>
      </c>
      <c r="O2878" s="71" t="n">
        <v>26749810.53</v>
      </c>
      <c r="P2878" s="71" t="n">
        <v>19372982.99</v>
      </c>
      <c r="Q2878" s="71" t="n">
        <v>7376827.54</v>
      </c>
      <c r="R2878" t="inlineStr">
        <is>
          <t>Refined</t>
        </is>
      </c>
      <c r="S2878" t="inlineStr">
        <is>
          <t>Yes</t>
        </is>
      </c>
      <c r="T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SA102870</t>
        </is>
      </c>
      <c r="B2879" s="68" t="n">
        <v>46080</v>
      </c>
      <c r="C2879" s="69" t="n">
        <v>2026</v>
      </c>
      <c r="D2879" t="inlineStr">
        <is>
          <t>Feb</t>
        </is>
      </c>
      <c r="E2879" t="inlineStr">
        <is>
          <t>Middle East</t>
        </is>
      </c>
      <c r="F2879" t="inlineStr">
        <is>
          <t>Saudi Arabia</t>
        </is>
      </c>
      <c r="G2879" t="inlineStr">
        <is>
          <t>Arab Light</t>
        </is>
      </c>
      <c r="H2879" t="inlineStr">
        <is>
          <t>Domestic</t>
        </is>
      </c>
      <c r="I2879" t="inlineStr">
        <is>
          <t>Trader</t>
        </is>
      </c>
      <c r="J2879" t="inlineStr">
        <is>
          <t>Ravindra Patil</t>
        </is>
      </c>
      <c r="K2879" s="70" t="n">
        <v>685185</v>
      </c>
      <c r="L2879" s="71" t="n">
        <v>81.98999999999999</v>
      </c>
      <c r="M2879" s="71" t="n">
        <v>56178318.15</v>
      </c>
      <c r="N2879" s="71" t="n">
        <v>561783.1800000001</v>
      </c>
      <c r="O2879" s="71" t="n">
        <v>55616534.97</v>
      </c>
      <c r="P2879" s="71" t="n">
        <v>12398324.48</v>
      </c>
      <c r="Q2879" s="71" t="n">
        <v>43218210.49</v>
      </c>
      <c r="R2879" t="inlineStr">
        <is>
          <t>Crude</t>
        </is>
      </c>
      <c r="S2879" t="inlineStr">
        <is>
          <t>No</t>
        </is>
      </c>
      <c r="T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SA102871</t>
        </is>
      </c>
      <c r="B2880" s="68" t="n">
        <v>46080</v>
      </c>
      <c r="C2880" s="69" t="n">
        <v>2026</v>
      </c>
      <c r="D2880" t="inlineStr">
        <is>
          <t>Feb</t>
        </is>
      </c>
      <c r="E2880" t="inlineStr">
        <is>
          <t>Middle East</t>
        </is>
      </c>
      <c r="F2880" t="inlineStr">
        <is>
          <t>Bahrain</t>
        </is>
      </c>
      <c r="G2880" t="inlineStr">
        <is>
          <t>Arab Light</t>
        </is>
      </c>
      <c r="H2880" t="inlineStr">
        <is>
          <t>Term contract</t>
        </is>
      </c>
      <c r="I2880" t="inlineStr">
        <is>
          <t>Trader</t>
        </is>
      </c>
      <c r="J2880" t="inlineStr">
        <is>
          <t>Liam O'Brien</t>
        </is>
      </c>
      <c r="K2880" s="70" t="n">
        <v>595659</v>
      </c>
      <c r="L2880" s="71" t="n">
        <v>73.98</v>
      </c>
      <c r="M2880" s="71" t="n">
        <v>44066852.82</v>
      </c>
      <c r="N2880" s="71" t="n">
        <v>881337.0600000001</v>
      </c>
      <c r="O2880" s="71" t="n">
        <v>43185515.76</v>
      </c>
      <c r="P2880" s="71" t="n">
        <v>10884071.1</v>
      </c>
      <c r="Q2880" s="71" t="n">
        <v>32301444.66</v>
      </c>
      <c r="R2880" t="inlineStr">
        <is>
          <t>Crude</t>
        </is>
      </c>
      <c r="S2880" t="inlineStr">
        <is>
          <t>Yes</t>
        </is>
      </c>
      <c r="T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SA102872</t>
        </is>
      </c>
      <c r="B2881" s="68" t="n">
        <v>46080</v>
      </c>
      <c r="C2881" s="69" t="n">
        <v>2026</v>
      </c>
      <c r="D2881" t="inlineStr">
        <is>
          <t>Feb</t>
        </is>
      </c>
      <c r="E2881" t="inlineStr">
        <is>
          <t>Middle East</t>
        </is>
      </c>
      <c r="F2881" t="inlineStr">
        <is>
          <t>Bahrain</t>
        </is>
      </c>
      <c r="G2881" t="inlineStr">
        <is>
          <t>Arab Light</t>
        </is>
      </c>
      <c r="H2881" t="inlineStr">
        <is>
          <t>Term contract</t>
        </is>
      </c>
      <c r="I2881" t="inlineStr">
        <is>
          <t>National oil company</t>
        </is>
      </c>
      <c r="J2881" t="inlineStr">
        <is>
          <t>Yuki Sato</t>
        </is>
      </c>
      <c r="K2881" s="70" t="n">
        <v>997197</v>
      </c>
      <c r="L2881" s="71" t="n">
        <v>83.44</v>
      </c>
      <c r="M2881" s="71" t="n">
        <v>83206117.68000001</v>
      </c>
      <c r="N2881" s="71" t="n">
        <v>0</v>
      </c>
      <c r="O2881" s="71" t="n">
        <v>83206117.68000001</v>
      </c>
      <c r="P2881" s="71" t="n">
        <v>17886497.78</v>
      </c>
      <c r="Q2881" s="71" t="n">
        <v>65319619.9</v>
      </c>
      <c r="R2881" t="inlineStr">
        <is>
          <t>Crude</t>
        </is>
      </c>
      <c r="S2881" t="inlineStr">
        <is>
          <t>Yes</t>
        </is>
      </c>
      <c r="T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SA102873</t>
        </is>
      </c>
      <c r="B2882" s="68" t="n">
        <v>46080</v>
      </c>
      <c r="C2882" s="69" t="n">
        <v>2026</v>
      </c>
      <c r="D2882" t="inlineStr">
        <is>
          <t>Feb</t>
        </is>
      </c>
      <c r="E2882" t="inlineStr">
        <is>
          <t>Asia</t>
        </is>
      </c>
      <c r="F2882" t="inlineStr">
        <is>
          <t>Japan</t>
        </is>
      </c>
      <c r="G2882" t="inlineStr">
        <is>
          <t>Gasoline</t>
        </is>
      </c>
      <c r="H2882" t="inlineStr">
        <is>
          <t>Term contract</t>
        </is>
      </c>
      <c r="I2882" t="inlineStr">
        <is>
          <t>Refiner</t>
        </is>
      </c>
      <c r="J2882" t="inlineStr">
        <is>
          <t>Kofi Mensah</t>
        </is>
      </c>
      <c r="K2882" s="70" t="n">
        <v>411288</v>
      </c>
      <c r="L2882" s="71" t="n">
        <v>93.70999999999999</v>
      </c>
      <c r="M2882" s="71" t="n">
        <v>38541798.48</v>
      </c>
      <c r="N2882" s="71" t="n">
        <v>385417.98</v>
      </c>
      <c r="O2882" s="71" t="n">
        <v>38156380.5</v>
      </c>
      <c r="P2882" s="71" t="n">
        <v>29485556.55</v>
      </c>
      <c r="Q2882" s="71" t="n">
        <v>8670823.949999999</v>
      </c>
      <c r="R2882" t="inlineStr">
        <is>
          <t>Refined</t>
        </is>
      </c>
      <c r="S2882" t="inlineStr">
        <is>
          <t>Yes</t>
        </is>
      </c>
      <c r="T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SA102874</t>
        </is>
      </c>
      <c r="B2883" s="68" t="n">
        <v>46080</v>
      </c>
      <c r="C2883" s="69" t="n">
        <v>2026</v>
      </c>
      <c r="D2883" t="inlineStr">
        <is>
          <t>Feb</t>
        </is>
      </c>
      <c r="E2883" t="inlineStr">
        <is>
          <t>Middle East</t>
        </is>
      </c>
      <c r="F2883" t="inlineStr">
        <is>
          <t>Saudi Arabia</t>
        </is>
      </c>
      <c r="G2883" t="inlineStr">
        <is>
          <t>Gasoline</t>
        </is>
      </c>
      <c r="H2883" t="inlineStr">
        <is>
          <t>Domestic</t>
        </is>
      </c>
      <c r="I2883" t="inlineStr">
        <is>
          <t>Refiner</t>
        </is>
      </c>
      <c r="J2883" t="inlineStr">
        <is>
          <t>Mei Lin</t>
        </is>
      </c>
      <c r="K2883" s="70" t="n">
        <v>133846</v>
      </c>
      <c r="L2883" s="71" t="n">
        <v>94.58</v>
      </c>
      <c r="M2883" s="71" t="n">
        <v>12659154.68</v>
      </c>
      <c r="N2883" s="71" t="n">
        <v>126591.55</v>
      </c>
      <c r="O2883" s="71" t="n">
        <v>12532563.13</v>
      </c>
      <c r="P2883" s="71" t="n">
        <v>9495335.74</v>
      </c>
      <c r="Q2883" s="71" t="n">
        <v>3037227.39</v>
      </c>
      <c r="R2883" t="inlineStr">
        <is>
          <t>Refined</t>
        </is>
      </c>
      <c r="S2883" t="inlineStr">
        <is>
          <t>No</t>
        </is>
      </c>
      <c r="T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SA102875</t>
        </is>
      </c>
      <c r="B2884" s="68" t="n">
        <v>46080</v>
      </c>
      <c r="C2884" s="69" t="n">
        <v>2026</v>
      </c>
      <c r="D2884" t="inlineStr">
        <is>
          <t>Feb</t>
        </is>
      </c>
      <c r="E2884" t="inlineStr">
        <is>
          <t>Asia</t>
        </is>
      </c>
      <c r="F2884" t="inlineStr">
        <is>
          <t>India</t>
        </is>
      </c>
      <c r="G2884" t="inlineStr">
        <is>
          <t>Jet fuel</t>
        </is>
      </c>
      <c r="H2884" t="inlineStr">
        <is>
          <t>Term contract</t>
        </is>
      </c>
      <c r="I2884" t="inlineStr">
        <is>
          <t>National oil company</t>
        </is>
      </c>
      <c r="J2884" t="inlineStr">
        <is>
          <t>Liam O'Brien</t>
        </is>
      </c>
      <c r="K2884" s="70" t="n">
        <v>517047</v>
      </c>
      <c r="L2884" s="71" t="n">
        <v>101.73</v>
      </c>
      <c r="M2884" s="71" t="n">
        <v>52599191.31</v>
      </c>
      <c r="N2884" s="71" t="n">
        <v>525991.91</v>
      </c>
      <c r="O2884" s="71" t="n">
        <v>52073199.4</v>
      </c>
      <c r="P2884" s="71" t="n">
        <v>38330205.18</v>
      </c>
      <c r="Q2884" s="71" t="n">
        <v>13742994.22</v>
      </c>
      <c r="R2884" t="inlineStr">
        <is>
          <t>Refined</t>
        </is>
      </c>
      <c r="S2884" t="inlineStr">
        <is>
          <t>Yes</t>
        </is>
      </c>
      <c r="T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SA102876</t>
        </is>
      </c>
      <c r="B2885" s="68" t="n">
        <v>46080</v>
      </c>
      <c r="C2885" s="69" t="n">
        <v>2026</v>
      </c>
      <c r="D2885" t="inlineStr">
        <is>
          <t>Feb</t>
        </is>
      </c>
      <c r="E2885" t="inlineStr">
        <is>
          <t>Asia</t>
        </is>
      </c>
      <c r="F2885" t="inlineStr">
        <is>
          <t>Japan</t>
        </is>
      </c>
      <c r="G2885" t="inlineStr">
        <is>
          <t>Gasoline</t>
        </is>
      </c>
      <c r="H2885" t="inlineStr">
        <is>
          <t>Term contract</t>
        </is>
      </c>
      <c r="I2885" t="inlineStr">
        <is>
          <t>Refiner</t>
        </is>
      </c>
      <c r="J2885" t="inlineStr">
        <is>
          <t>Zoya Ahmed</t>
        </is>
      </c>
      <c r="K2885" s="70" t="n">
        <v>208303</v>
      </c>
      <c r="L2885" s="71" t="n">
        <v>82.31999999999999</v>
      </c>
      <c r="M2885" s="71" t="n">
        <v>17147502.96</v>
      </c>
      <c r="N2885" s="71" t="n">
        <v>171475.03</v>
      </c>
      <c r="O2885" s="71" t="n">
        <v>16976027.93</v>
      </c>
      <c r="P2885" s="71" t="n">
        <v>15137190.67</v>
      </c>
      <c r="Q2885" s="71" t="n">
        <v>1838837.26</v>
      </c>
      <c r="R2885" t="inlineStr">
        <is>
          <t>Refined</t>
        </is>
      </c>
      <c r="S2885" t="inlineStr">
        <is>
          <t>Yes</t>
        </is>
      </c>
      <c r="T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SA102877</t>
        </is>
      </c>
      <c r="B2886" s="68" t="n">
        <v>46080</v>
      </c>
      <c r="C2886" s="69" t="n">
        <v>2026</v>
      </c>
      <c r="D2886" t="inlineStr">
        <is>
          <t>Feb</t>
        </is>
      </c>
      <c r="E2886" t="inlineStr">
        <is>
          <t>North America</t>
        </is>
      </c>
      <c r="F2886" t="inlineStr">
        <is>
          <t>USA</t>
        </is>
      </c>
      <c r="G2886" t="inlineStr">
        <is>
          <t>Arab Heavy</t>
        </is>
      </c>
      <c r="H2886" t="inlineStr">
        <is>
          <t>Term contract</t>
        </is>
      </c>
      <c r="I2886" t="inlineStr">
        <is>
          <t>National oil company</t>
        </is>
      </c>
      <c r="J2886" t="inlineStr">
        <is>
          <t>Emma Clarke</t>
        </is>
      </c>
      <c r="K2886" s="70" t="n">
        <v>895261</v>
      </c>
      <c r="L2886" s="71" t="n">
        <v>79.94</v>
      </c>
      <c r="M2886" s="71" t="n">
        <v>71567164.34</v>
      </c>
      <c r="N2886" s="71" t="n">
        <v>1431343.29</v>
      </c>
      <c r="O2886" s="71" t="n">
        <v>70135821.05</v>
      </c>
      <c r="P2886" s="71" t="n">
        <v>16441519.5</v>
      </c>
      <c r="Q2886" s="71" t="n">
        <v>53694301.55</v>
      </c>
      <c r="R2886" t="inlineStr">
        <is>
          <t>Crude</t>
        </is>
      </c>
      <c r="S2886" t="inlineStr">
        <is>
          <t>Yes</t>
        </is>
      </c>
      <c r="T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SA102878</t>
        </is>
      </c>
      <c r="B2887" s="68" t="n">
        <v>46080</v>
      </c>
      <c r="C2887" s="69" t="n">
        <v>2026</v>
      </c>
      <c r="D2887" t="inlineStr">
        <is>
          <t>Feb</t>
        </is>
      </c>
      <c r="E2887" t="inlineStr">
        <is>
          <t>Asia</t>
        </is>
      </c>
      <c r="F2887" t="inlineStr">
        <is>
          <t>India</t>
        </is>
      </c>
      <c r="G2887" t="inlineStr">
        <is>
          <t>Arab Light</t>
        </is>
      </c>
      <c r="H2887" t="inlineStr">
        <is>
          <t>Spot</t>
        </is>
      </c>
      <c r="I2887" t="inlineStr">
        <is>
          <t>National oil company</t>
        </is>
      </c>
      <c r="J2887" t="inlineStr">
        <is>
          <t>Olivia Brown</t>
        </is>
      </c>
      <c r="K2887" s="70" t="n">
        <v>1250706</v>
      </c>
      <c r="L2887" s="71" t="n">
        <v>77.7</v>
      </c>
      <c r="M2887" s="71" t="n">
        <v>97179856.2</v>
      </c>
      <c r="N2887" s="71" t="n">
        <v>0</v>
      </c>
      <c r="O2887" s="71" t="n">
        <v>97179856.2</v>
      </c>
      <c r="P2887" s="71" t="n">
        <v>23301786.98</v>
      </c>
      <c r="Q2887" s="71" t="n">
        <v>73878069.22</v>
      </c>
      <c r="R2887" t="inlineStr">
        <is>
          <t>Crude</t>
        </is>
      </c>
      <c r="S2887" t="inlineStr">
        <is>
          <t>Yes</t>
        </is>
      </c>
      <c r="T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SA102879</t>
        </is>
      </c>
      <c r="B2888" s="68" t="n">
        <v>46080</v>
      </c>
      <c r="C2888" s="69" t="n">
        <v>2026</v>
      </c>
      <c r="D2888" t="inlineStr">
        <is>
          <t>Feb</t>
        </is>
      </c>
      <c r="E2888" t="inlineStr">
        <is>
          <t>Middle East</t>
        </is>
      </c>
      <c r="F2888" t="inlineStr">
        <is>
          <t>Bahrain</t>
        </is>
      </c>
      <c r="G2888" t="inlineStr">
        <is>
          <t>Gasoline</t>
        </is>
      </c>
      <c r="H2888" t="inlineStr">
        <is>
          <t>Term contract</t>
        </is>
      </c>
      <c r="I2888" t="inlineStr">
        <is>
          <t>National oil company</t>
        </is>
      </c>
      <c r="J2888" t="inlineStr">
        <is>
          <t>Ravindra Patil</t>
        </is>
      </c>
      <c r="K2888" s="70" t="n">
        <v>290738</v>
      </c>
      <c r="L2888" s="71" t="n">
        <v>92.77</v>
      </c>
      <c r="M2888" s="71" t="n">
        <v>26971764.26</v>
      </c>
      <c r="N2888" s="71" t="n">
        <v>0</v>
      </c>
      <c r="O2888" s="71" t="n">
        <v>26971764.26</v>
      </c>
      <c r="P2888" s="71" t="n">
        <v>20589855.1</v>
      </c>
      <c r="Q2888" s="71" t="n">
        <v>6381909.16</v>
      </c>
      <c r="R2888" t="inlineStr">
        <is>
          <t>Refined</t>
        </is>
      </c>
      <c r="S2888" t="inlineStr">
        <is>
          <t>Yes</t>
        </is>
      </c>
      <c r="T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SA102880</t>
        </is>
      </c>
      <c r="B2889" s="68" t="n">
        <v>46080</v>
      </c>
      <c r="C2889" s="69" t="n">
        <v>2026</v>
      </c>
      <c r="D2889" t="inlineStr">
        <is>
          <t>Feb</t>
        </is>
      </c>
      <c r="E2889" t="inlineStr">
        <is>
          <t>Asia</t>
        </is>
      </c>
      <c r="F2889" t="inlineStr">
        <is>
          <t>India</t>
        </is>
      </c>
      <c r="G2889" t="inlineStr">
        <is>
          <t>Gasoline</t>
        </is>
      </c>
      <c r="H2889" t="inlineStr">
        <is>
          <t>Spot</t>
        </is>
      </c>
      <c r="I2889" t="inlineStr">
        <is>
          <t>Refiner</t>
        </is>
      </c>
      <c r="J2889" t="inlineStr">
        <is>
          <t>Omar Haddad</t>
        </is>
      </c>
      <c r="K2889" s="70" t="n">
        <v>88640</v>
      </c>
      <c r="L2889" s="71" t="n">
        <v>82.92</v>
      </c>
      <c r="M2889" s="71" t="n">
        <v>7350028.8</v>
      </c>
      <c r="N2889" s="71" t="n">
        <v>0</v>
      </c>
      <c r="O2889" s="71" t="n">
        <v>7350028.8</v>
      </c>
      <c r="P2889" s="71" t="n">
        <v>6438546.24</v>
      </c>
      <c r="Q2889" s="71" t="n">
        <v>911482.5600000001</v>
      </c>
      <c r="R2889" t="inlineStr">
        <is>
          <t>Refined</t>
        </is>
      </c>
      <c r="S2889" t="inlineStr">
        <is>
          <t>Yes</t>
        </is>
      </c>
      <c r="T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SA102881</t>
        </is>
      </c>
      <c r="B2890" s="68" t="n">
        <v>46080</v>
      </c>
      <c r="C2890" s="69" t="n">
        <v>2026</v>
      </c>
      <c r="D2890" t="inlineStr">
        <is>
          <t>Feb</t>
        </is>
      </c>
      <c r="E2890" t="inlineStr">
        <is>
          <t>Asia</t>
        </is>
      </c>
      <c r="F2890" t="inlineStr">
        <is>
          <t>South Korea</t>
        </is>
      </c>
      <c r="G2890" t="inlineStr">
        <is>
          <t>Arab Heavy</t>
        </is>
      </c>
      <c r="H2890" t="inlineStr">
        <is>
          <t>Term contract</t>
        </is>
      </c>
      <c r="I2890" t="inlineStr">
        <is>
          <t>National oil company</t>
        </is>
      </c>
      <c r="J2890" t="inlineStr">
        <is>
          <t>Kofi Mensah</t>
        </is>
      </c>
      <c r="K2890" s="70" t="n">
        <v>982128</v>
      </c>
      <c r="L2890" s="71" t="n">
        <v>78.04000000000001</v>
      </c>
      <c r="M2890" s="71" t="n">
        <v>76645269.12</v>
      </c>
      <c r="N2890" s="71" t="n">
        <v>0</v>
      </c>
      <c r="O2890" s="71" t="n">
        <v>76645269.12</v>
      </c>
      <c r="P2890" s="71" t="n">
        <v>17909925.02</v>
      </c>
      <c r="Q2890" s="71" t="n">
        <v>58735344.1</v>
      </c>
      <c r="R2890" t="inlineStr">
        <is>
          <t>Crude</t>
        </is>
      </c>
      <c r="S2890" t="inlineStr">
        <is>
          <t>Yes</t>
        </is>
      </c>
      <c r="T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SA102882</t>
        </is>
      </c>
      <c r="B2891" s="68" t="n">
        <v>46081</v>
      </c>
      <c r="C2891" s="69" t="n">
        <v>2026</v>
      </c>
      <c r="D2891" t="inlineStr">
        <is>
          <t>Feb</t>
        </is>
      </c>
      <c r="E2891" t="inlineStr">
        <is>
          <t>Asia</t>
        </is>
      </c>
      <c r="F2891" t="inlineStr">
        <is>
          <t>China</t>
        </is>
      </c>
      <c r="G2891" t="inlineStr">
        <is>
          <t>Arab Heavy</t>
        </is>
      </c>
      <c r="H2891" t="inlineStr">
        <is>
          <t>Term contract</t>
        </is>
      </c>
      <c r="I2891" t="inlineStr">
        <is>
          <t>Trader</t>
        </is>
      </c>
      <c r="J2891" t="inlineStr">
        <is>
          <t>Olivia Brown</t>
        </is>
      </c>
      <c r="K2891" s="70" t="n">
        <v>634660</v>
      </c>
      <c r="L2891" s="71" t="n">
        <v>78.15000000000001</v>
      </c>
      <c r="M2891" s="71" t="n">
        <v>49598679</v>
      </c>
      <c r="N2891" s="71" t="n">
        <v>0</v>
      </c>
      <c r="O2891" s="71" t="n">
        <v>49598679</v>
      </c>
      <c r="P2891" s="71" t="n">
        <v>10978554.7</v>
      </c>
      <c r="Q2891" s="71" t="n">
        <v>38620124.3</v>
      </c>
      <c r="R2891" t="inlineStr">
        <is>
          <t>Crude</t>
        </is>
      </c>
      <c r="S2891" t="inlineStr">
        <is>
          <t>Yes</t>
        </is>
      </c>
      <c r="T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SA102883</t>
        </is>
      </c>
      <c r="B2892" s="68" t="n">
        <v>46081</v>
      </c>
      <c r="C2892" s="69" t="n">
        <v>2026</v>
      </c>
      <c r="D2892" t="inlineStr">
        <is>
          <t>Feb</t>
        </is>
      </c>
      <c r="E2892" t="inlineStr">
        <is>
          <t>Asia</t>
        </is>
      </c>
      <c r="F2892" t="inlineStr">
        <is>
          <t>India</t>
        </is>
      </c>
      <c r="G2892" t="inlineStr">
        <is>
          <t>Arab Light</t>
        </is>
      </c>
      <c r="H2892" t="inlineStr">
        <is>
          <t>Term contract</t>
        </is>
      </c>
      <c r="I2892" t="inlineStr">
        <is>
          <t>Trader</t>
        </is>
      </c>
      <c r="J2892" t="inlineStr">
        <is>
          <t>Omar Haddad</t>
        </is>
      </c>
      <c r="K2892" s="70" t="n">
        <v>378492</v>
      </c>
      <c r="L2892" s="71" t="n">
        <v>75.3</v>
      </c>
      <c r="M2892" s="71" t="n">
        <v>28500447.6</v>
      </c>
      <c r="N2892" s="71" t="n">
        <v>0</v>
      </c>
      <c r="O2892" s="71" t="n">
        <v>28500447.6</v>
      </c>
      <c r="P2892" s="71" t="n">
        <v>6841043</v>
      </c>
      <c r="Q2892" s="71" t="n">
        <v>21659404.6</v>
      </c>
      <c r="R2892" t="inlineStr">
        <is>
          <t>Crude</t>
        </is>
      </c>
      <c r="S2892" t="inlineStr">
        <is>
          <t>Yes</t>
        </is>
      </c>
      <c r="T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SA102884</t>
        </is>
      </c>
      <c r="B2893" s="68" t="n">
        <v>46081</v>
      </c>
      <c r="C2893" s="69" t="n">
        <v>2026</v>
      </c>
      <c r="D2893" t="inlineStr">
        <is>
          <t>Feb</t>
        </is>
      </c>
      <c r="E2893" t="inlineStr">
        <is>
          <t>Middle East</t>
        </is>
      </c>
      <c r="F2893" t="inlineStr">
        <is>
          <t>Bahrain</t>
        </is>
      </c>
      <c r="G2893" t="inlineStr">
        <is>
          <t>Arab Light</t>
        </is>
      </c>
      <c r="H2893" t="inlineStr">
        <is>
          <t>Term contract</t>
        </is>
      </c>
      <c r="I2893" t="inlineStr">
        <is>
          <t>Refiner</t>
        </is>
      </c>
      <c r="J2893" t="inlineStr">
        <is>
          <t>Arjun Mehta</t>
        </is>
      </c>
      <c r="K2893" s="70" t="n">
        <v>459154</v>
      </c>
      <c r="L2893" s="71" t="n">
        <v>79.77</v>
      </c>
      <c r="M2893" s="71" t="n">
        <v>36626714.58</v>
      </c>
      <c r="N2893" s="71" t="n">
        <v>0</v>
      </c>
      <c r="O2893" s="71" t="n">
        <v>36626714.58</v>
      </c>
      <c r="P2893" s="71" t="n">
        <v>8586788.98</v>
      </c>
      <c r="Q2893" s="71" t="n">
        <v>28039925.6</v>
      </c>
      <c r="R2893" t="inlineStr">
        <is>
          <t>Crude</t>
        </is>
      </c>
      <c r="S2893" t="inlineStr">
        <is>
          <t>Yes</t>
        </is>
      </c>
      <c r="T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SA102885</t>
        </is>
      </c>
      <c r="B2894" s="68" t="n">
        <v>46081</v>
      </c>
      <c r="C2894" s="69" t="n">
        <v>2026</v>
      </c>
      <c r="D2894" t="inlineStr">
        <is>
          <t>Feb</t>
        </is>
      </c>
      <c r="E2894" t="inlineStr">
        <is>
          <t>Middle East</t>
        </is>
      </c>
      <c r="F2894" t="inlineStr">
        <is>
          <t>Bahrain</t>
        </is>
      </c>
      <c r="G2894" t="inlineStr">
        <is>
          <t>Arab Extra Light</t>
        </is>
      </c>
      <c r="H2894" t="inlineStr">
        <is>
          <t>Term contract</t>
        </is>
      </c>
      <c r="I2894" t="inlineStr">
        <is>
          <t>Trader</t>
        </is>
      </c>
      <c r="J2894" t="inlineStr">
        <is>
          <t>Priya Nair</t>
        </is>
      </c>
      <c r="K2894" s="70" t="n">
        <v>820804</v>
      </c>
      <c r="L2894" s="71" t="n">
        <v>79.55</v>
      </c>
      <c r="M2894" s="71" t="n">
        <v>65294958.2</v>
      </c>
      <c r="N2894" s="71" t="n">
        <v>0</v>
      </c>
      <c r="O2894" s="71" t="n">
        <v>65294958.2</v>
      </c>
      <c r="P2894" s="71" t="n">
        <v>15393445.63</v>
      </c>
      <c r="Q2894" s="71" t="n">
        <v>49901512.57</v>
      </c>
      <c r="R2894" t="inlineStr">
        <is>
          <t>Crude</t>
        </is>
      </c>
      <c r="S2894" t="inlineStr">
        <is>
          <t>Yes</t>
        </is>
      </c>
      <c r="T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SA102886</t>
        </is>
      </c>
      <c r="B2895" s="68" t="n">
        <v>46081</v>
      </c>
      <c r="C2895" s="69" t="n">
        <v>2026</v>
      </c>
      <c r="D2895" t="inlineStr">
        <is>
          <t>Feb</t>
        </is>
      </c>
      <c r="E2895" t="inlineStr">
        <is>
          <t>Middle East</t>
        </is>
      </c>
      <c r="F2895" t="inlineStr">
        <is>
          <t>Saudi Arabia</t>
        </is>
      </c>
      <c r="G2895" t="inlineStr">
        <is>
          <t>Diesel</t>
        </is>
      </c>
      <c r="H2895" t="inlineStr">
        <is>
          <t>Domestic</t>
        </is>
      </c>
      <c r="I2895" t="inlineStr">
        <is>
          <t>National oil company</t>
        </is>
      </c>
      <c r="J2895" t="inlineStr">
        <is>
          <t>Sophie Müller</t>
        </is>
      </c>
      <c r="K2895" s="70" t="n">
        <v>270758</v>
      </c>
      <c r="L2895" s="71" t="n">
        <v>86.48999999999999</v>
      </c>
      <c r="M2895" s="71" t="n">
        <v>23417859.42</v>
      </c>
      <c r="N2895" s="71" t="n">
        <v>468357.19</v>
      </c>
      <c r="O2895" s="71" t="n">
        <v>22949502.23</v>
      </c>
      <c r="P2895" s="71" t="n">
        <v>18604835.49</v>
      </c>
      <c r="Q2895" s="71" t="n">
        <v>4344666.74</v>
      </c>
      <c r="R2895" t="inlineStr">
        <is>
          <t>Refined</t>
        </is>
      </c>
      <c r="S2895" t="inlineStr">
        <is>
          <t>No</t>
        </is>
      </c>
      <c r="T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SA102887</t>
        </is>
      </c>
      <c r="B2896" s="68" t="n">
        <v>46081</v>
      </c>
      <c r="C2896" s="69" t="n">
        <v>2026</v>
      </c>
      <c r="D2896" t="inlineStr">
        <is>
          <t>Feb</t>
        </is>
      </c>
      <c r="E2896" t="inlineStr">
        <is>
          <t>Middle East</t>
        </is>
      </c>
      <c r="F2896" t="inlineStr">
        <is>
          <t>Saudi Arabia</t>
        </is>
      </c>
      <c r="G2896" t="inlineStr">
        <is>
          <t>Arab Light</t>
        </is>
      </c>
      <c r="H2896" t="inlineStr">
        <is>
          <t>Domestic</t>
        </is>
      </c>
      <c r="I2896" t="inlineStr">
        <is>
          <t>Refiner</t>
        </is>
      </c>
      <c r="J2896" t="inlineStr">
        <is>
          <t>Wei Chen</t>
        </is>
      </c>
      <c r="K2896" s="70" t="n">
        <v>327081</v>
      </c>
      <c r="L2896" s="71" t="n">
        <v>82.75</v>
      </c>
      <c r="M2896" s="71" t="n">
        <v>27065952.75</v>
      </c>
      <c r="N2896" s="71" t="n">
        <v>0</v>
      </c>
      <c r="O2896" s="71" t="n">
        <v>27065952.75</v>
      </c>
      <c r="P2896" s="71" t="n">
        <v>5671192.93</v>
      </c>
      <c r="Q2896" s="71" t="n">
        <v>21394759.82</v>
      </c>
      <c r="R2896" t="inlineStr">
        <is>
          <t>Crude</t>
        </is>
      </c>
      <c r="S2896" t="inlineStr">
        <is>
          <t>No</t>
        </is>
      </c>
      <c r="T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SA102888</t>
        </is>
      </c>
      <c r="B2897" s="68" t="n">
        <v>46081</v>
      </c>
      <c r="C2897" s="69" t="n">
        <v>2026</v>
      </c>
      <c r="D2897" t="inlineStr">
        <is>
          <t>Feb</t>
        </is>
      </c>
      <c r="E2897" t="inlineStr">
        <is>
          <t>North America</t>
        </is>
      </c>
      <c r="F2897" t="inlineStr">
        <is>
          <t>USA</t>
        </is>
      </c>
      <c r="G2897" t="inlineStr">
        <is>
          <t>Arab Light</t>
        </is>
      </c>
      <c r="H2897" t="inlineStr">
        <is>
          <t>Spot</t>
        </is>
      </c>
      <c r="I2897" t="inlineStr">
        <is>
          <t>Refiner</t>
        </is>
      </c>
      <c r="J2897" t="inlineStr">
        <is>
          <t>Priya Nair</t>
        </is>
      </c>
      <c r="K2897" s="70" t="n">
        <v>1002515</v>
      </c>
      <c r="L2897" s="71" t="n">
        <v>70.31999999999999</v>
      </c>
      <c r="M2897" s="71" t="n">
        <v>70496854.8</v>
      </c>
      <c r="N2897" s="71" t="n">
        <v>704968.55</v>
      </c>
      <c r="O2897" s="71" t="n">
        <v>69791886.25</v>
      </c>
      <c r="P2897" s="71" t="n">
        <v>18383117.99</v>
      </c>
      <c r="Q2897" s="71" t="n">
        <v>51408768.26</v>
      </c>
      <c r="R2897" t="inlineStr">
        <is>
          <t>Crude</t>
        </is>
      </c>
      <c r="S2897" t="inlineStr">
        <is>
          <t>Yes</t>
        </is>
      </c>
      <c r="T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SA102889</t>
        </is>
      </c>
      <c r="B2898" s="68" t="n">
        <v>46081</v>
      </c>
      <c r="C2898" s="69" t="n">
        <v>2026</v>
      </c>
      <c r="D2898" t="inlineStr">
        <is>
          <t>Feb</t>
        </is>
      </c>
      <c r="E2898" t="inlineStr">
        <is>
          <t>Asia</t>
        </is>
      </c>
      <c r="F2898" t="inlineStr">
        <is>
          <t>South Korea</t>
        </is>
      </c>
      <c r="G2898" t="inlineStr">
        <is>
          <t>Arab Medium</t>
        </is>
      </c>
      <c r="H2898" t="inlineStr">
        <is>
          <t>Spot</t>
        </is>
      </c>
      <c r="I2898" t="inlineStr">
        <is>
          <t>National oil company</t>
        </is>
      </c>
      <c r="J2898" t="inlineStr">
        <is>
          <t>Noah Smith</t>
        </is>
      </c>
      <c r="K2898" s="70" t="n">
        <v>1468760</v>
      </c>
      <c r="L2898" s="71" t="n">
        <v>80.56999999999999</v>
      </c>
      <c r="M2898" s="71" t="n">
        <v>118337993.2</v>
      </c>
      <c r="N2898" s="71" t="n">
        <v>1183379.93</v>
      </c>
      <c r="O2898" s="71" t="n">
        <v>117154613.27</v>
      </c>
      <c r="P2898" s="71" t="n">
        <v>25470888.79</v>
      </c>
      <c r="Q2898" s="71" t="n">
        <v>91683724.48</v>
      </c>
      <c r="R2898" t="inlineStr">
        <is>
          <t>Crude</t>
        </is>
      </c>
      <c r="S2898" t="inlineStr">
        <is>
          <t>Yes</t>
        </is>
      </c>
      <c r="T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SA102890</t>
        </is>
      </c>
      <c r="B2899" s="68" t="n">
        <v>46081</v>
      </c>
      <c r="C2899" s="69" t="n">
        <v>2026</v>
      </c>
      <c r="D2899" t="inlineStr">
        <is>
          <t>Feb</t>
        </is>
      </c>
      <c r="E2899" t="inlineStr">
        <is>
          <t>Asia</t>
        </is>
      </c>
      <c r="F2899" t="inlineStr">
        <is>
          <t>Japan</t>
        </is>
      </c>
      <c r="G2899" t="inlineStr">
        <is>
          <t>Arab Heavy</t>
        </is>
      </c>
      <c r="H2899" t="inlineStr">
        <is>
          <t>Spot</t>
        </is>
      </c>
      <c r="I2899" t="inlineStr">
        <is>
          <t>Trader</t>
        </is>
      </c>
      <c r="J2899" t="inlineStr">
        <is>
          <t>Ruhi Shaikh</t>
        </is>
      </c>
      <c r="K2899" s="70" t="n">
        <v>502587</v>
      </c>
      <c r="L2899" s="71" t="n">
        <v>72.98999999999999</v>
      </c>
      <c r="M2899" s="71" t="n">
        <v>36683825.13</v>
      </c>
      <c r="N2899" s="71" t="n">
        <v>0</v>
      </c>
      <c r="O2899" s="71" t="n">
        <v>36683825.13</v>
      </c>
      <c r="P2899" s="71" t="n">
        <v>9140958.58</v>
      </c>
      <c r="Q2899" s="71" t="n">
        <v>27542866.55</v>
      </c>
      <c r="R2899" t="inlineStr">
        <is>
          <t>Crude</t>
        </is>
      </c>
      <c r="S2899" t="inlineStr">
        <is>
          <t>Yes</t>
        </is>
      </c>
      <c r="T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SA102891</t>
        </is>
      </c>
      <c r="B2900" s="68" t="n">
        <v>46082</v>
      </c>
      <c r="C2900" s="69" t="n">
        <v>2026</v>
      </c>
      <c r="D2900" t="inlineStr">
        <is>
          <t>Mar</t>
        </is>
      </c>
      <c r="E2900" t="inlineStr">
        <is>
          <t>Asia</t>
        </is>
      </c>
      <c r="F2900" t="inlineStr">
        <is>
          <t>Japan</t>
        </is>
      </c>
      <c r="G2900" t="inlineStr">
        <is>
          <t>Jet fuel</t>
        </is>
      </c>
      <c r="H2900" t="inlineStr">
        <is>
          <t>Term contract</t>
        </is>
      </c>
      <c r="I2900" t="inlineStr">
        <is>
          <t>Refiner</t>
        </is>
      </c>
      <c r="J2900" t="inlineStr">
        <is>
          <t>Olivia Brown</t>
        </is>
      </c>
      <c r="K2900" s="70" t="n">
        <v>133184</v>
      </c>
      <c r="L2900" s="71" t="n">
        <v>96.08</v>
      </c>
      <c r="M2900" s="71" t="n">
        <v>12796318.72</v>
      </c>
      <c r="N2900" s="71" t="n">
        <v>0</v>
      </c>
      <c r="O2900" s="71" t="n">
        <v>12796318.72</v>
      </c>
      <c r="P2900" s="71" t="n">
        <v>9718751.130000001</v>
      </c>
      <c r="Q2900" s="71" t="n">
        <v>3077567.59</v>
      </c>
      <c r="R2900" t="inlineStr">
        <is>
          <t>Refined</t>
        </is>
      </c>
      <c r="S2900" t="inlineStr">
        <is>
          <t>Yes</t>
        </is>
      </c>
      <c r="T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SA102892</t>
        </is>
      </c>
      <c r="B2901" s="68" t="n">
        <v>46082</v>
      </c>
      <c r="C2901" s="69" t="n">
        <v>2026</v>
      </c>
      <c r="D2901" t="inlineStr">
        <is>
          <t>Mar</t>
        </is>
      </c>
      <c r="E2901" t="inlineStr">
        <is>
          <t>Asia</t>
        </is>
      </c>
      <c r="F2901" t="inlineStr">
        <is>
          <t>India</t>
        </is>
      </c>
      <c r="G2901" t="inlineStr">
        <is>
          <t>Arab Medium</t>
        </is>
      </c>
      <c r="H2901" t="inlineStr">
        <is>
          <t>Term contract</t>
        </is>
      </c>
      <c r="I2901" t="inlineStr">
        <is>
          <t>Refiner</t>
        </is>
      </c>
      <c r="J2901" t="inlineStr">
        <is>
          <t>Emma Clarke</t>
        </is>
      </c>
      <c r="K2901" s="70" t="n">
        <v>734508</v>
      </c>
      <c r="L2901" s="71" t="n">
        <v>72.44</v>
      </c>
      <c r="M2901" s="71" t="n">
        <v>53207759.52</v>
      </c>
      <c r="N2901" s="71" t="n">
        <v>1064155.19</v>
      </c>
      <c r="O2901" s="71" t="n">
        <v>52143604.33</v>
      </c>
      <c r="P2901" s="71" t="n">
        <v>13254107.2</v>
      </c>
      <c r="Q2901" s="71" t="n">
        <v>38889497.13</v>
      </c>
      <c r="R2901" t="inlineStr">
        <is>
          <t>Crude</t>
        </is>
      </c>
      <c r="S2901" t="inlineStr">
        <is>
          <t>Yes</t>
        </is>
      </c>
      <c r="T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SA102893</t>
        </is>
      </c>
      <c r="B2902" s="68" t="n">
        <v>46082</v>
      </c>
      <c r="C2902" s="69" t="n">
        <v>2026</v>
      </c>
      <c r="D2902" t="inlineStr">
        <is>
          <t>Mar</t>
        </is>
      </c>
      <c r="E2902" t="inlineStr">
        <is>
          <t>Asia</t>
        </is>
      </c>
      <c r="F2902" t="inlineStr">
        <is>
          <t>China</t>
        </is>
      </c>
      <c r="G2902" t="inlineStr">
        <is>
          <t>Diesel</t>
        </is>
      </c>
      <c r="H2902" t="inlineStr">
        <is>
          <t>Term contract</t>
        </is>
      </c>
      <c r="I2902" t="inlineStr">
        <is>
          <t>Refiner</t>
        </is>
      </c>
      <c r="J2902" t="inlineStr">
        <is>
          <t>Liam O'Brien</t>
        </is>
      </c>
      <c r="K2902" s="70" t="n">
        <v>138918</v>
      </c>
      <c r="L2902" s="71" t="n">
        <v>99.23</v>
      </c>
      <c r="M2902" s="71" t="n">
        <v>13784833.14</v>
      </c>
      <c r="N2902" s="71" t="n">
        <v>0</v>
      </c>
      <c r="O2902" s="71" t="n">
        <v>13784833.14</v>
      </c>
      <c r="P2902" s="71" t="n">
        <v>9968575.279999999</v>
      </c>
      <c r="Q2902" s="71" t="n">
        <v>3816257.86</v>
      </c>
      <c r="R2902" t="inlineStr">
        <is>
          <t>Refined</t>
        </is>
      </c>
      <c r="S2902" t="inlineStr">
        <is>
          <t>Yes</t>
        </is>
      </c>
      <c r="T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SA102894</t>
        </is>
      </c>
      <c r="B2903" s="68" t="n">
        <v>46082</v>
      </c>
      <c r="C2903" s="69" t="n">
        <v>2026</v>
      </c>
      <c r="D2903" t="inlineStr">
        <is>
          <t>Mar</t>
        </is>
      </c>
      <c r="E2903" t="inlineStr">
        <is>
          <t>Asia</t>
        </is>
      </c>
      <c r="F2903" t="inlineStr">
        <is>
          <t>China</t>
        </is>
      </c>
      <c r="G2903" t="inlineStr">
        <is>
          <t>Arab Light</t>
        </is>
      </c>
      <c r="H2903" t="inlineStr">
        <is>
          <t>Term contract</t>
        </is>
      </c>
      <c r="I2903" t="inlineStr">
        <is>
          <t>Refiner</t>
        </is>
      </c>
      <c r="J2903" t="inlineStr">
        <is>
          <t>Sophie Müller</t>
        </is>
      </c>
      <c r="K2903" s="70" t="n">
        <v>1666880</v>
      </c>
      <c r="L2903" s="71" t="n">
        <v>74.81</v>
      </c>
      <c r="M2903" s="71" t="n">
        <v>124699292.8</v>
      </c>
      <c r="N2903" s="71" t="n">
        <v>1246992.93</v>
      </c>
      <c r="O2903" s="71" t="n">
        <v>123452299.87</v>
      </c>
      <c r="P2903" s="71" t="n">
        <v>29045588.35</v>
      </c>
      <c r="Q2903" s="71" t="n">
        <v>94406711.52</v>
      </c>
      <c r="R2903" t="inlineStr">
        <is>
          <t>Crude</t>
        </is>
      </c>
      <c r="S2903" t="inlineStr">
        <is>
          <t>Yes</t>
        </is>
      </c>
      <c r="T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SA102895</t>
        </is>
      </c>
      <c r="B2904" s="68" t="n">
        <v>46082</v>
      </c>
      <c r="C2904" s="69" t="n">
        <v>2026</v>
      </c>
      <c r="D2904" t="inlineStr">
        <is>
          <t>Mar</t>
        </is>
      </c>
      <c r="E2904" t="inlineStr">
        <is>
          <t>Middle East</t>
        </is>
      </c>
      <c r="F2904" t="inlineStr">
        <is>
          <t>Bahrain</t>
        </is>
      </c>
      <c r="G2904" t="inlineStr">
        <is>
          <t>Arab Heavy</t>
        </is>
      </c>
      <c r="H2904" t="inlineStr">
        <is>
          <t>Term contract</t>
        </is>
      </c>
      <c r="I2904" t="inlineStr">
        <is>
          <t>National oil company</t>
        </is>
      </c>
      <c r="J2904" t="inlineStr">
        <is>
          <t>Arjun Mehta</t>
        </is>
      </c>
      <c r="K2904" s="70" t="n">
        <v>332025</v>
      </c>
      <c r="L2904" s="71" t="n">
        <v>68.91</v>
      </c>
      <c r="M2904" s="71" t="n">
        <v>22879842.75</v>
      </c>
      <c r="N2904" s="71" t="n">
        <v>0</v>
      </c>
      <c r="O2904" s="71" t="n">
        <v>22879842.75</v>
      </c>
      <c r="P2904" s="71" t="n">
        <v>6051082.77</v>
      </c>
      <c r="Q2904" s="71" t="n">
        <v>16828759.98</v>
      </c>
      <c r="R2904" t="inlineStr">
        <is>
          <t>Crude</t>
        </is>
      </c>
      <c r="S2904" t="inlineStr">
        <is>
          <t>Yes</t>
        </is>
      </c>
      <c r="T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SA102896</t>
        </is>
      </c>
      <c r="B2905" s="68" t="n">
        <v>46082</v>
      </c>
      <c r="C2905" s="69" t="n">
        <v>2026</v>
      </c>
      <c r="D2905" t="inlineStr">
        <is>
          <t>Mar</t>
        </is>
      </c>
      <c r="E2905" t="inlineStr">
        <is>
          <t>Asia</t>
        </is>
      </c>
      <c r="F2905" t="inlineStr">
        <is>
          <t>South Korea</t>
        </is>
      </c>
      <c r="G2905" t="inlineStr">
        <is>
          <t>Arab Light</t>
        </is>
      </c>
      <c r="H2905" t="inlineStr">
        <is>
          <t>Spot</t>
        </is>
      </c>
      <c r="I2905" t="inlineStr">
        <is>
          <t>Trader</t>
        </is>
      </c>
      <c r="J2905" t="inlineStr">
        <is>
          <t>Noah Smith</t>
        </is>
      </c>
      <c r="K2905" s="70" t="n">
        <v>721961</v>
      </c>
      <c r="L2905" s="71" t="n">
        <v>77.79000000000001</v>
      </c>
      <c r="M2905" s="71" t="n">
        <v>56161346.19</v>
      </c>
      <c r="N2905" s="71" t="n">
        <v>1123226.92</v>
      </c>
      <c r="O2905" s="71" t="n">
        <v>55038119.27</v>
      </c>
      <c r="P2905" s="71" t="n">
        <v>13019428.98</v>
      </c>
      <c r="Q2905" s="71" t="n">
        <v>42018690.29</v>
      </c>
      <c r="R2905" t="inlineStr">
        <is>
          <t>Crude</t>
        </is>
      </c>
      <c r="S2905" t="inlineStr">
        <is>
          <t>Yes</t>
        </is>
      </c>
      <c r="T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SA102897</t>
        </is>
      </c>
      <c r="B2906" s="68" t="n">
        <v>46082</v>
      </c>
      <c r="C2906" s="69" t="n">
        <v>2026</v>
      </c>
      <c r="D2906" t="inlineStr">
        <is>
          <t>Mar</t>
        </is>
      </c>
      <c r="E2906" t="inlineStr">
        <is>
          <t>Middle East</t>
        </is>
      </c>
      <c r="F2906" t="inlineStr">
        <is>
          <t>Saudi Arabia</t>
        </is>
      </c>
      <c r="G2906" t="inlineStr">
        <is>
          <t>Arab Light</t>
        </is>
      </c>
      <c r="H2906" t="inlineStr">
        <is>
          <t>Domestic</t>
        </is>
      </c>
      <c r="I2906" t="inlineStr">
        <is>
          <t>Refiner</t>
        </is>
      </c>
      <c r="J2906" t="inlineStr">
        <is>
          <t>Fatima Al-Saud</t>
        </is>
      </c>
      <c r="K2906" s="70" t="n">
        <v>1485424</v>
      </c>
      <c r="L2906" s="71" t="n">
        <v>72.81</v>
      </c>
      <c r="M2906" s="71" t="n">
        <v>108153721.44</v>
      </c>
      <c r="N2906" s="71" t="n">
        <v>0</v>
      </c>
      <c r="O2906" s="71" t="n">
        <v>108153721.44</v>
      </c>
      <c r="P2906" s="71" t="n">
        <v>26322968.9</v>
      </c>
      <c r="Q2906" s="71" t="n">
        <v>81830752.54000001</v>
      </c>
      <c r="R2906" t="inlineStr">
        <is>
          <t>Crude</t>
        </is>
      </c>
      <c r="S2906" t="inlineStr">
        <is>
          <t>No</t>
        </is>
      </c>
      <c r="T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SA102898</t>
        </is>
      </c>
      <c r="B2907" s="68" t="n">
        <v>46082</v>
      </c>
      <c r="C2907" s="69" t="n">
        <v>2026</v>
      </c>
      <c r="D2907" t="inlineStr">
        <is>
          <t>Mar</t>
        </is>
      </c>
      <c r="E2907" t="inlineStr">
        <is>
          <t>Asia</t>
        </is>
      </c>
      <c r="F2907" t="inlineStr">
        <is>
          <t>South Korea</t>
        </is>
      </c>
      <c r="G2907" t="inlineStr">
        <is>
          <t>Arab Heavy</t>
        </is>
      </c>
      <c r="H2907" t="inlineStr">
        <is>
          <t>Spot</t>
        </is>
      </c>
      <c r="I2907" t="inlineStr">
        <is>
          <t>Refiner</t>
        </is>
      </c>
      <c r="J2907" t="inlineStr">
        <is>
          <t>Zoya Ahmed</t>
        </is>
      </c>
      <c r="K2907" s="70" t="n">
        <v>1486390</v>
      </c>
      <c r="L2907" s="71" t="n">
        <v>73.66</v>
      </c>
      <c r="M2907" s="71" t="n">
        <v>109487487.4</v>
      </c>
      <c r="N2907" s="71" t="n">
        <v>0</v>
      </c>
      <c r="O2907" s="71" t="n">
        <v>109487487.4</v>
      </c>
      <c r="P2907" s="71" t="n">
        <v>26804881.82</v>
      </c>
      <c r="Q2907" s="71" t="n">
        <v>82682605.58</v>
      </c>
      <c r="R2907" t="inlineStr">
        <is>
          <t>Crude</t>
        </is>
      </c>
      <c r="S2907" t="inlineStr">
        <is>
          <t>Yes</t>
        </is>
      </c>
      <c r="T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SA102899</t>
        </is>
      </c>
      <c r="B2908" s="68" t="n">
        <v>46083</v>
      </c>
      <c r="C2908" s="69" t="n">
        <v>2026</v>
      </c>
      <c r="D2908" t="inlineStr">
        <is>
          <t>Mar</t>
        </is>
      </c>
      <c r="E2908" t="inlineStr">
        <is>
          <t>Middle East</t>
        </is>
      </c>
      <c r="F2908" t="inlineStr">
        <is>
          <t>Bahrain</t>
        </is>
      </c>
      <c r="G2908" t="inlineStr">
        <is>
          <t>Arab Light</t>
        </is>
      </c>
      <c r="H2908" t="inlineStr">
        <is>
          <t>Term contract</t>
        </is>
      </c>
      <c r="I2908" t="inlineStr">
        <is>
          <t>Trader</t>
        </is>
      </c>
      <c r="J2908" t="inlineStr">
        <is>
          <t>Zoya Ahmed</t>
        </is>
      </c>
      <c r="K2908" s="70" t="n">
        <v>1237371</v>
      </c>
      <c r="L2908" s="71" t="n">
        <v>80.64</v>
      </c>
      <c r="M2908" s="71" t="n">
        <v>99781597.44</v>
      </c>
      <c r="N2908" s="71" t="n">
        <v>0</v>
      </c>
      <c r="O2908" s="71" t="n">
        <v>99781597.44</v>
      </c>
      <c r="P2908" s="71" t="n">
        <v>21523692.52</v>
      </c>
      <c r="Q2908" s="71" t="n">
        <v>78257904.92</v>
      </c>
      <c r="R2908" t="inlineStr">
        <is>
          <t>Crude</t>
        </is>
      </c>
      <c r="S2908" t="inlineStr">
        <is>
          <t>Yes</t>
        </is>
      </c>
      <c r="T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SA102900</t>
        </is>
      </c>
      <c r="B2909" s="68" t="n">
        <v>46083</v>
      </c>
      <c r="C2909" s="69" t="n">
        <v>2026</v>
      </c>
      <c r="D2909" t="inlineStr">
        <is>
          <t>Mar</t>
        </is>
      </c>
      <c r="E2909" t="inlineStr">
        <is>
          <t>Middle East</t>
        </is>
      </c>
      <c r="F2909" t="inlineStr">
        <is>
          <t>UAE</t>
        </is>
      </c>
      <c r="G2909" t="inlineStr">
        <is>
          <t>Diesel</t>
        </is>
      </c>
      <c r="H2909" t="inlineStr">
        <is>
          <t>Term contract</t>
        </is>
      </c>
      <c r="I2909" t="inlineStr">
        <is>
          <t>National oil company</t>
        </is>
      </c>
      <c r="J2909" t="inlineStr">
        <is>
          <t>Fatima Al-Saud</t>
        </is>
      </c>
      <c r="K2909" s="70" t="n">
        <v>363784</v>
      </c>
      <c r="L2909" s="71" t="n">
        <v>94.68000000000001</v>
      </c>
      <c r="M2909" s="71" t="n">
        <v>34443069.12</v>
      </c>
      <c r="N2909" s="71" t="n">
        <v>0</v>
      </c>
      <c r="O2909" s="71" t="n">
        <v>34443069.12</v>
      </c>
      <c r="P2909" s="71" t="n">
        <v>25188573.73</v>
      </c>
      <c r="Q2909" s="71" t="n">
        <v>9254495.390000001</v>
      </c>
      <c r="R2909" t="inlineStr">
        <is>
          <t>Refined</t>
        </is>
      </c>
      <c r="S2909" t="inlineStr">
        <is>
          <t>Yes</t>
        </is>
      </c>
      <c r="T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SA102901</t>
        </is>
      </c>
      <c r="B2910" s="68" t="n">
        <v>46083</v>
      </c>
      <c r="C2910" s="69" t="n">
        <v>2026</v>
      </c>
      <c r="D2910" t="inlineStr">
        <is>
          <t>Mar</t>
        </is>
      </c>
      <c r="E2910" t="inlineStr">
        <is>
          <t>Europe</t>
        </is>
      </c>
      <c r="F2910" t="inlineStr">
        <is>
          <t>Netherlands</t>
        </is>
      </c>
      <c r="G2910" t="inlineStr">
        <is>
          <t>Arab Light</t>
        </is>
      </c>
      <c r="H2910" t="inlineStr">
        <is>
          <t>Term contract</t>
        </is>
      </c>
      <c r="I2910" t="inlineStr">
        <is>
          <t>Trader</t>
        </is>
      </c>
      <c r="J2910" t="inlineStr">
        <is>
          <t>Ana Costa</t>
        </is>
      </c>
      <c r="K2910" s="70" t="n">
        <v>1197798</v>
      </c>
      <c r="L2910" s="71" t="n">
        <v>84.98</v>
      </c>
      <c r="M2910" s="71" t="n">
        <v>101788874.04</v>
      </c>
      <c r="N2910" s="71" t="n">
        <v>0</v>
      </c>
      <c r="O2910" s="71" t="n">
        <v>101788874.04</v>
      </c>
      <c r="P2910" s="71" t="n">
        <v>20842772.12</v>
      </c>
      <c r="Q2910" s="71" t="n">
        <v>80946101.92</v>
      </c>
      <c r="R2910" t="inlineStr">
        <is>
          <t>Crude</t>
        </is>
      </c>
      <c r="S2910" t="inlineStr">
        <is>
          <t>Yes</t>
        </is>
      </c>
      <c r="T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SA102902</t>
        </is>
      </c>
      <c r="B2911" s="68" t="n">
        <v>46083</v>
      </c>
      <c r="C2911" s="69" t="n">
        <v>2026</v>
      </c>
      <c r="D2911" t="inlineStr">
        <is>
          <t>Mar</t>
        </is>
      </c>
      <c r="E2911" t="inlineStr">
        <is>
          <t>Asia</t>
        </is>
      </c>
      <c r="F2911" t="inlineStr">
        <is>
          <t>China</t>
        </is>
      </c>
      <c r="G2911" t="inlineStr">
        <is>
          <t>Arab Heavy</t>
        </is>
      </c>
      <c r="H2911" t="inlineStr">
        <is>
          <t>Term contract</t>
        </is>
      </c>
      <c r="I2911" t="inlineStr">
        <is>
          <t>Refiner</t>
        </is>
      </c>
      <c r="J2911" t="inlineStr">
        <is>
          <t>Kofi Mensah</t>
        </is>
      </c>
      <c r="K2911" s="70" t="n">
        <v>1372497</v>
      </c>
      <c r="L2911" s="71" t="n">
        <v>71.38</v>
      </c>
      <c r="M2911" s="71" t="n">
        <v>97968835.86</v>
      </c>
      <c r="N2911" s="71" t="n">
        <v>0</v>
      </c>
      <c r="O2911" s="71" t="n">
        <v>97968835.86</v>
      </c>
      <c r="P2911" s="71" t="n">
        <v>24109864.38</v>
      </c>
      <c r="Q2911" s="71" t="n">
        <v>73858971.48</v>
      </c>
      <c r="R2911" t="inlineStr">
        <is>
          <t>Crude</t>
        </is>
      </c>
      <c r="S2911" t="inlineStr">
        <is>
          <t>Yes</t>
        </is>
      </c>
      <c r="T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SA102903</t>
        </is>
      </c>
      <c r="B2912" s="68" t="n">
        <v>46083</v>
      </c>
      <c r="C2912" s="69" t="n">
        <v>2026</v>
      </c>
      <c r="D2912" t="inlineStr">
        <is>
          <t>Mar</t>
        </is>
      </c>
      <c r="E2912" t="inlineStr">
        <is>
          <t>Asia</t>
        </is>
      </c>
      <c r="F2912" t="inlineStr">
        <is>
          <t>India</t>
        </is>
      </c>
      <c r="G2912" t="inlineStr">
        <is>
          <t>Arab Heavy</t>
        </is>
      </c>
      <c r="H2912" t="inlineStr">
        <is>
          <t>Spot</t>
        </is>
      </c>
      <c r="I2912" t="inlineStr">
        <is>
          <t>National oil company</t>
        </is>
      </c>
      <c r="J2912" t="inlineStr">
        <is>
          <t>Sara Rossi</t>
        </is>
      </c>
      <c r="K2912" s="70" t="n">
        <v>380284</v>
      </c>
      <c r="L2912" s="71" t="n">
        <v>67.79000000000001</v>
      </c>
      <c r="M2912" s="71" t="n">
        <v>25779452.36</v>
      </c>
      <c r="N2912" s="71" t="n">
        <v>0</v>
      </c>
      <c r="O2912" s="71" t="n">
        <v>25779452.36</v>
      </c>
      <c r="P2912" s="71" t="n">
        <v>6901146.62</v>
      </c>
      <c r="Q2912" s="71" t="n">
        <v>18878305.74</v>
      </c>
      <c r="R2912" t="inlineStr">
        <is>
          <t>Crude</t>
        </is>
      </c>
      <c r="S2912" t="inlineStr">
        <is>
          <t>Yes</t>
        </is>
      </c>
      <c r="T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SA102904</t>
        </is>
      </c>
      <c r="B2913" s="68" t="n">
        <v>46083</v>
      </c>
      <c r="C2913" s="69" t="n">
        <v>2026</v>
      </c>
      <c r="D2913" t="inlineStr">
        <is>
          <t>Mar</t>
        </is>
      </c>
      <c r="E2913" t="inlineStr">
        <is>
          <t>Europe</t>
        </is>
      </c>
      <c r="F2913" t="inlineStr">
        <is>
          <t>Italy</t>
        </is>
      </c>
      <c r="G2913" t="inlineStr">
        <is>
          <t>Arab Heavy</t>
        </is>
      </c>
      <c r="H2913" t="inlineStr">
        <is>
          <t>Term contract</t>
        </is>
      </c>
      <c r="I2913" t="inlineStr">
        <is>
          <t>National oil company</t>
        </is>
      </c>
      <c r="J2913" t="inlineStr">
        <is>
          <t>Olivia Brown</t>
        </is>
      </c>
      <c r="K2913" s="70" t="n">
        <v>1625377</v>
      </c>
      <c r="L2913" s="71" t="n">
        <v>79.01000000000001</v>
      </c>
      <c r="M2913" s="71" t="n">
        <v>128421036.77</v>
      </c>
      <c r="N2913" s="71" t="n">
        <v>0</v>
      </c>
      <c r="O2913" s="71" t="n">
        <v>128421036.77</v>
      </c>
      <c r="P2913" s="71" t="n">
        <v>29861838.68</v>
      </c>
      <c r="Q2913" s="71" t="n">
        <v>98559198.09</v>
      </c>
      <c r="R2913" t="inlineStr">
        <is>
          <t>Crude</t>
        </is>
      </c>
      <c r="S2913" t="inlineStr">
        <is>
          <t>Yes</t>
        </is>
      </c>
      <c r="T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SA102905</t>
        </is>
      </c>
      <c r="B2914" s="68" t="n">
        <v>46083</v>
      </c>
      <c r="C2914" s="69" t="n">
        <v>2026</v>
      </c>
      <c r="D2914" t="inlineStr">
        <is>
          <t>Mar</t>
        </is>
      </c>
      <c r="E2914" t="inlineStr">
        <is>
          <t>Asia</t>
        </is>
      </c>
      <c r="F2914" t="inlineStr">
        <is>
          <t>Japan</t>
        </is>
      </c>
      <c r="G2914" t="inlineStr">
        <is>
          <t>Diesel</t>
        </is>
      </c>
      <c r="H2914" t="inlineStr">
        <is>
          <t>Spot</t>
        </is>
      </c>
      <c r="I2914" t="inlineStr">
        <is>
          <t>National oil company</t>
        </is>
      </c>
      <c r="J2914" t="inlineStr">
        <is>
          <t>Sophie Müller</t>
        </is>
      </c>
      <c r="K2914" s="70" t="n">
        <v>240857</v>
      </c>
      <c r="L2914" s="71" t="n">
        <v>92.26000000000001</v>
      </c>
      <c r="M2914" s="71" t="n">
        <v>22221466.82</v>
      </c>
      <c r="N2914" s="71" t="n">
        <v>222214.67</v>
      </c>
      <c r="O2914" s="71" t="n">
        <v>21999252.15</v>
      </c>
      <c r="P2914" s="71" t="n">
        <v>17573281.83</v>
      </c>
      <c r="Q2914" s="71" t="n">
        <v>4425970.32</v>
      </c>
      <c r="R2914" t="inlineStr">
        <is>
          <t>Refined</t>
        </is>
      </c>
      <c r="S2914" t="inlineStr">
        <is>
          <t>Yes</t>
        </is>
      </c>
      <c r="T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SA102906</t>
        </is>
      </c>
      <c r="B2915" s="68" t="n">
        <v>46083</v>
      </c>
      <c r="C2915" s="69" t="n">
        <v>2026</v>
      </c>
      <c r="D2915" t="inlineStr">
        <is>
          <t>Mar</t>
        </is>
      </c>
      <c r="E2915" t="inlineStr">
        <is>
          <t>North America</t>
        </is>
      </c>
      <c r="F2915" t="inlineStr">
        <is>
          <t>USA</t>
        </is>
      </c>
      <c r="G2915" t="inlineStr">
        <is>
          <t>Arab Extra Light</t>
        </is>
      </c>
      <c r="H2915" t="inlineStr">
        <is>
          <t>Term contract</t>
        </is>
      </c>
      <c r="I2915" t="inlineStr">
        <is>
          <t>National oil company</t>
        </is>
      </c>
      <c r="J2915" t="inlineStr">
        <is>
          <t>Shraddha Kulkarni</t>
        </is>
      </c>
      <c r="K2915" s="70" t="n">
        <v>1627307</v>
      </c>
      <c r="L2915" s="71" t="n">
        <v>86.63</v>
      </c>
      <c r="M2915" s="71" t="n">
        <v>140973605.41</v>
      </c>
      <c r="N2915" s="71" t="n">
        <v>2819472.11</v>
      </c>
      <c r="O2915" s="71" t="n">
        <v>138154133.3</v>
      </c>
      <c r="P2915" s="71" t="n">
        <v>29674690.16</v>
      </c>
      <c r="Q2915" s="71" t="n">
        <v>108479443.14</v>
      </c>
      <c r="R2915" t="inlineStr">
        <is>
          <t>Crude</t>
        </is>
      </c>
      <c r="S2915" t="inlineStr">
        <is>
          <t>Yes</t>
        </is>
      </c>
      <c r="T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SA102907</t>
        </is>
      </c>
      <c r="B2916" s="68" t="n">
        <v>46084</v>
      </c>
      <c r="C2916" s="69" t="n">
        <v>2026</v>
      </c>
      <c r="D2916" t="inlineStr">
        <is>
          <t>Mar</t>
        </is>
      </c>
      <c r="E2916" t="inlineStr">
        <is>
          <t>Asia</t>
        </is>
      </c>
      <c r="F2916" t="inlineStr">
        <is>
          <t>South Korea</t>
        </is>
      </c>
      <c r="G2916" t="inlineStr">
        <is>
          <t>Diesel</t>
        </is>
      </c>
      <c r="H2916" t="inlineStr">
        <is>
          <t>Term contract</t>
        </is>
      </c>
      <c r="I2916" t="inlineStr">
        <is>
          <t>Refiner</t>
        </is>
      </c>
      <c r="J2916" t="inlineStr">
        <is>
          <t>Ravindra Patil</t>
        </is>
      </c>
      <c r="K2916" s="70" t="n">
        <v>425748</v>
      </c>
      <c r="L2916" s="71" t="n">
        <v>103.7</v>
      </c>
      <c r="M2916" s="71" t="n">
        <v>44150067.6</v>
      </c>
      <c r="N2916" s="71" t="n">
        <v>883001.35</v>
      </c>
      <c r="O2916" s="71" t="n">
        <v>43267066.25</v>
      </c>
      <c r="P2916" s="71" t="n">
        <v>28906279.24</v>
      </c>
      <c r="Q2916" s="71" t="n">
        <v>14360787.01</v>
      </c>
      <c r="R2916" t="inlineStr">
        <is>
          <t>Refined</t>
        </is>
      </c>
      <c r="S2916" t="inlineStr">
        <is>
          <t>Yes</t>
        </is>
      </c>
      <c r="T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SA102908</t>
        </is>
      </c>
      <c r="B2917" s="68" t="n">
        <v>46084</v>
      </c>
      <c r="C2917" s="69" t="n">
        <v>2026</v>
      </c>
      <c r="D2917" t="inlineStr">
        <is>
          <t>Mar</t>
        </is>
      </c>
      <c r="E2917" t="inlineStr">
        <is>
          <t>Asia</t>
        </is>
      </c>
      <c r="F2917" t="inlineStr">
        <is>
          <t>South Korea</t>
        </is>
      </c>
      <c r="G2917" t="inlineStr">
        <is>
          <t>Arab Medium</t>
        </is>
      </c>
      <c r="H2917" t="inlineStr">
        <is>
          <t>Term contract</t>
        </is>
      </c>
      <c r="I2917" t="inlineStr">
        <is>
          <t>Refiner</t>
        </is>
      </c>
      <c r="J2917" t="inlineStr">
        <is>
          <t>Yuki Sato</t>
        </is>
      </c>
      <c r="K2917" s="70" t="n">
        <v>1637924</v>
      </c>
      <c r="L2917" s="71" t="n">
        <v>76.13</v>
      </c>
      <c r="M2917" s="71" t="n">
        <v>124695154.12</v>
      </c>
      <c r="N2917" s="71" t="n">
        <v>0</v>
      </c>
      <c r="O2917" s="71" t="n">
        <v>124695154.12</v>
      </c>
      <c r="P2917" s="71" t="n">
        <v>28966826.49</v>
      </c>
      <c r="Q2917" s="71" t="n">
        <v>95728327.63</v>
      </c>
      <c r="R2917" t="inlineStr">
        <is>
          <t>Crude</t>
        </is>
      </c>
      <c r="S2917" t="inlineStr">
        <is>
          <t>Yes</t>
        </is>
      </c>
      <c r="T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SA102909</t>
        </is>
      </c>
      <c r="B2918" s="68" t="n">
        <v>46084</v>
      </c>
      <c r="C2918" s="69" t="n">
        <v>2026</v>
      </c>
      <c r="D2918" t="inlineStr">
        <is>
          <t>Mar</t>
        </is>
      </c>
      <c r="E2918" t="inlineStr">
        <is>
          <t>Europe</t>
        </is>
      </c>
      <c r="F2918" t="inlineStr">
        <is>
          <t>France</t>
        </is>
      </c>
      <c r="G2918" t="inlineStr">
        <is>
          <t>Diesel</t>
        </is>
      </c>
      <c r="H2918" t="inlineStr">
        <is>
          <t>Term contract</t>
        </is>
      </c>
      <c r="I2918" t="inlineStr">
        <is>
          <t>National oil company</t>
        </is>
      </c>
      <c r="J2918" t="inlineStr">
        <is>
          <t>Sara Rossi</t>
        </is>
      </c>
      <c r="K2918" s="70" t="n">
        <v>535683</v>
      </c>
      <c r="L2918" s="71" t="n">
        <v>88.11</v>
      </c>
      <c r="M2918" s="71" t="n">
        <v>47199029.13</v>
      </c>
      <c r="N2918" s="71" t="n">
        <v>0</v>
      </c>
      <c r="O2918" s="71" t="n">
        <v>47199029.13</v>
      </c>
      <c r="P2918" s="71" t="n">
        <v>38948977.82</v>
      </c>
      <c r="Q2918" s="71" t="n">
        <v>8250051.31</v>
      </c>
      <c r="R2918" t="inlineStr">
        <is>
          <t>Refined</t>
        </is>
      </c>
      <c r="S2918" t="inlineStr">
        <is>
          <t>Yes</t>
        </is>
      </c>
      <c r="T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SA102910</t>
        </is>
      </c>
      <c r="B2919" s="68" t="n">
        <v>46084</v>
      </c>
      <c r="C2919" s="69" t="n">
        <v>2026</v>
      </c>
      <c r="D2919" t="inlineStr">
        <is>
          <t>Mar</t>
        </is>
      </c>
      <c r="E2919" t="inlineStr">
        <is>
          <t>Europe</t>
        </is>
      </c>
      <c r="F2919" t="inlineStr">
        <is>
          <t>Italy</t>
        </is>
      </c>
      <c r="G2919" t="inlineStr">
        <is>
          <t>Arab Light</t>
        </is>
      </c>
      <c r="H2919" t="inlineStr">
        <is>
          <t>Spot</t>
        </is>
      </c>
      <c r="I2919" t="inlineStr">
        <is>
          <t>National oil company</t>
        </is>
      </c>
      <c r="J2919" t="inlineStr">
        <is>
          <t>Carlos Silva</t>
        </is>
      </c>
      <c r="K2919" s="70" t="n">
        <v>1737339</v>
      </c>
      <c r="L2919" s="71" t="n">
        <v>76.76000000000001</v>
      </c>
      <c r="M2919" s="71" t="n">
        <v>133358141.64</v>
      </c>
      <c r="N2919" s="71" t="n">
        <v>0</v>
      </c>
      <c r="O2919" s="71" t="n">
        <v>133358141.64</v>
      </c>
      <c r="P2919" s="71" t="n">
        <v>31201144.88</v>
      </c>
      <c r="Q2919" s="71" t="n">
        <v>102156996.76</v>
      </c>
      <c r="R2919" t="inlineStr">
        <is>
          <t>Crude</t>
        </is>
      </c>
      <c r="S2919" t="inlineStr">
        <is>
          <t>Yes</t>
        </is>
      </c>
      <c r="T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SA102911</t>
        </is>
      </c>
      <c r="B2920" s="68" t="n">
        <v>46084</v>
      </c>
      <c r="C2920" s="69" t="n">
        <v>2026</v>
      </c>
      <c r="D2920" t="inlineStr">
        <is>
          <t>Mar</t>
        </is>
      </c>
      <c r="E2920" t="inlineStr">
        <is>
          <t>Middle East</t>
        </is>
      </c>
      <c r="F2920" t="inlineStr">
        <is>
          <t>Bahrain</t>
        </is>
      </c>
      <c r="G2920" t="inlineStr">
        <is>
          <t>Arab Extra Light</t>
        </is>
      </c>
      <c r="H2920" t="inlineStr">
        <is>
          <t>Term contract</t>
        </is>
      </c>
      <c r="I2920" t="inlineStr">
        <is>
          <t>Refiner</t>
        </is>
      </c>
      <c r="J2920" t="inlineStr">
        <is>
          <t>Omar Haddad</t>
        </is>
      </c>
      <c r="K2920" s="70" t="n">
        <v>1340646</v>
      </c>
      <c r="L2920" s="71" t="n">
        <v>76.06</v>
      </c>
      <c r="M2920" s="71" t="n">
        <v>101969534.76</v>
      </c>
      <c r="N2920" s="71" t="n">
        <v>0</v>
      </c>
      <c r="O2920" s="71" t="n">
        <v>101969534.76</v>
      </c>
      <c r="P2920" s="71" t="n">
        <v>25736342.95</v>
      </c>
      <c r="Q2920" s="71" t="n">
        <v>76233191.81</v>
      </c>
      <c r="R2920" t="inlineStr">
        <is>
          <t>Crude</t>
        </is>
      </c>
      <c r="S2920" t="inlineStr">
        <is>
          <t>Yes</t>
        </is>
      </c>
      <c r="T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SA102912</t>
        </is>
      </c>
      <c r="B2921" s="68" t="n">
        <v>46084</v>
      </c>
      <c r="C2921" s="69" t="n">
        <v>2026</v>
      </c>
      <c r="D2921" t="inlineStr">
        <is>
          <t>Mar</t>
        </is>
      </c>
      <c r="E2921" t="inlineStr">
        <is>
          <t>Asia</t>
        </is>
      </c>
      <c r="F2921" t="inlineStr">
        <is>
          <t>India</t>
        </is>
      </c>
      <c r="G2921" t="inlineStr">
        <is>
          <t>Arab Light</t>
        </is>
      </c>
      <c r="H2921" t="inlineStr">
        <is>
          <t>Term contract</t>
        </is>
      </c>
      <c r="I2921" t="inlineStr">
        <is>
          <t>National oil company</t>
        </is>
      </c>
      <c r="J2921" t="inlineStr">
        <is>
          <t>Ana Costa</t>
        </is>
      </c>
      <c r="K2921" s="70" t="n">
        <v>804002</v>
      </c>
      <c r="L2921" s="71" t="n">
        <v>82.70999999999999</v>
      </c>
      <c r="M2921" s="71" t="n">
        <v>66499005.42</v>
      </c>
      <c r="N2921" s="71" t="n">
        <v>0</v>
      </c>
      <c r="O2921" s="71" t="n">
        <v>66499005.42</v>
      </c>
      <c r="P2921" s="71" t="n">
        <v>14168357.48</v>
      </c>
      <c r="Q2921" s="71" t="n">
        <v>52330647.94</v>
      </c>
      <c r="R2921" t="inlineStr">
        <is>
          <t>Crude</t>
        </is>
      </c>
      <c r="S2921" t="inlineStr">
        <is>
          <t>Yes</t>
        </is>
      </c>
      <c r="T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SA102913</t>
        </is>
      </c>
      <c r="B2922" s="68" t="n">
        <v>46084</v>
      </c>
      <c r="C2922" s="69" t="n">
        <v>2026</v>
      </c>
      <c r="D2922" t="inlineStr">
        <is>
          <t>Mar</t>
        </is>
      </c>
      <c r="E2922" t="inlineStr">
        <is>
          <t>North America</t>
        </is>
      </c>
      <c r="F2922" t="inlineStr">
        <is>
          <t>USA</t>
        </is>
      </c>
      <c r="G2922" t="inlineStr">
        <is>
          <t>Arab Heavy</t>
        </is>
      </c>
      <c r="H2922" t="inlineStr">
        <is>
          <t>Term contract</t>
        </is>
      </c>
      <c r="I2922" t="inlineStr">
        <is>
          <t>Trader</t>
        </is>
      </c>
      <c r="J2922" t="inlineStr">
        <is>
          <t>Fatima Al-Saud</t>
        </is>
      </c>
      <c r="K2922" s="70" t="n">
        <v>871565</v>
      </c>
      <c r="L2922" s="71" t="n">
        <v>74.05</v>
      </c>
      <c r="M2922" s="71" t="n">
        <v>64539388.25</v>
      </c>
      <c r="N2922" s="71" t="n">
        <v>0</v>
      </c>
      <c r="O2922" s="71" t="n">
        <v>64539388.25</v>
      </c>
      <c r="P2922" s="71" t="n">
        <v>16006732.45</v>
      </c>
      <c r="Q2922" s="71" t="n">
        <v>48532655.8</v>
      </c>
      <c r="R2922" t="inlineStr">
        <is>
          <t>Crude</t>
        </is>
      </c>
      <c r="S2922" t="inlineStr">
        <is>
          <t>Yes</t>
        </is>
      </c>
      <c r="T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SA102914</t>
        </is>
      </c>
      <c r="B2923" s="68" t="n">
        <v>46084</v>
      </c>
      <c r="C2923" s="69" t="n">
        <v>2026</v>
      </c>
      <c r="D2923" t="inlineStr">
        <is>
          <t>Mar</t>
        </is>
      </c>
      <c r="E2923" t="inlineStr">
        <is>
          <t>Asia</t>
        </is>
      </c>
      <c r="F2923" t="inlineStr">
        <is>
          <t>South Korea</t>
        </is>
      </c>
      <c r="G2923" t="inlineStr">
        <is>
          <t>Arab Extra Light</t>
        </is>
      </c>
      <c r="H2923" t="inlineStr">
        <is>
          <t>Term contract</t>
        </is>
      </c>
      <c r="I2923" t="inlineStr">
        <is>
          <t>National oil company</t>
        </is>
      </c>
      <c r="J2923" t="inlineStr">
        <is>
          <t>Emma Clarke</t>
        </is>
      </c>
      <c r="K2923" s="70" t="n">
        <v>926581</v>
      </c>
      <c r="L2923" s="71" t="n">
        <v>86.51000000000001</v>
      </c>
      <c r="M2923" s="71" t="n">
        <v>80158522.31</v>
      </c>
      <c r="N2923" s="71" t="n">
        <v>1603170.45</v>
      </c>
      <c r="O2923" s="71" t="n">
        <v>78555351.86</v>
      </c>
      <c r="P2923" s="71" t="n">
        <v>17369215.99</v>
      </c>
      <c r="Q2923" s="71" t="n">
        <v>61186135.87</v>
      </c>
      <c r="R2923" t="inlineStr">
        <is>
          <t>Crude</t>
        </is>
      </c>
      <c r="S2923" t="inlineStr">
        <is>
          <t>Yes</t>
        </is>
      </c>
      <c r="T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SA102915</t>
        </is>
      </c>
      <c r="B2924" s="68" t="n">
        <v>46084</v>
      </c>
      <c r="C2924" s="69" t="n">
        <v>2026</v>
      </c>
      <c r="D2924" t="inlineStr">
        <is>
          <t>Mar</t>
        </is>
      </c>
      <c r="E2924" t="inlineStr">
        <is>
          <t>Europe</t>
        </is>
      </c>
      <c r="F2924" t="inlineStr">
        <is>
          <t>France</t>
        </is>
      </c>
      <c r="G2924" t="inlineStr">
        <is>
          <t>Arab Light</t>
        </is>
      </c>
      <c r="H2924" t="inlineStr">
        <is>
          <t>Term contract</t>
        </is>
      </c>
      <c r="I2924" t="inlineStr">
        <is>
          <t>Refiner</t>
        </is>
      </c>
      <c r="J2924" t="inlineStr">
        <is>
          <t>Priya Nair</t>
        </is>
      </c>
      <c r="K2924" s="70" t="n">
        <v>526993</v>
      </c>
      <c r="L2924" s="71" t="n">
        <v>71.27</v>
      </c>
      <c r="M2924" s="71" t="n">
        <v>37558791.11</v>
      </c>
      <c r="N2924" s="71" t="n">
        <v>751175.8199999999</v>
      </c>
      <c r="O2924" s="71" t="n">
        <v>36807615.29</v>
      </c>
      <c r="P2924" s="71" t="n">
        <v>9686663.16</v>
      </c>
      <c r="Q2924" s="71" t="n">
        <v>27120952.13</v>
      </c>
      <c r="R2924" t="inlineStr">
        <is>
          <t>Crude</t>
        </is>
      </c>
      <c r="S2924" t="inlineStr">
        <is>
          <t>Yes</t>
        </is>
      </c>
      <c r="T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SA102916</t>
        </is>
      </c>
      <c r="B2925" s="68" t="n">
        <v>46085</v>
      </c>
      <c r="C2925" s="69" t="n">
        <v>2026</v>
      </c>
      <c r="D2925" t="inlineStr">
        <is>
          <t>Mar</t>
        </is>
      </c>
      <c r="E2925" t="inlineStr">
        <is>
          <t>Middle East</t>
        </is>
      </c>
      <c r="F2925" t="inlineStr">
        <is>
          <t>Saudi Arabia</t>
        </is>
      </c>
      <c r="G2925" t="inlineStr">
        <is>
          <t>Jet fuel</t>
        </is>
      </c>
      <c r="H2925" t="inlineStr">
        <is>
          <t>Domestic</t>
        </is>
      </c>
      <c r="I2925" t="inlineStr">
        <is>
          <t>National oil company</t>
        </is>
      </c>
      <c r="J2925" t="inlineStr">
        <is>
          <t>Olivia Brown</t>
        </is>
      </c>
      <c r="K2925" s="70" t="n">
        <v>351122</v>
      </c>
      <c r="L2925" s="71" t="n">
        <v>91.31999999999999</v>
      </c>
      <c r="M2925" s="71" t="n">
        <v>32064461.04</v>
      </c>
      <c r="N2925" s="71" t="n">
        <v>0</v>
      </c>
      <c r="O2925" s="71" t="n">
        <v>32064461.04</v>
      </c>
      <c r="P2925" s="71" t="n">
        <v>24708713.11</v>
      </c>
      <c r="Q2925" s="71" t="n">
        <v>7355747.93</v>
      </c>
      <c r="R2925" t="inlineStr">
        <is>
          <t>Refined</t>
        </is>
      </c>
      <c r="S2925" t="inlineStr">
        <is>
          <t>No</t>
        </is>
      </c>
      <c r="T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SA102917</t>
        </is>
      </c>
      <c r="B2926" s="68" t="n">
        <v>46085</v>
      </c>
      <c r="C2926" s="69" t="n">
        <v>2026</v>
      </c>
      <c r="D2926" t="inlineStr">
        <is>
          <t>Mar</t>
        </is>
      </c>
      <c r="E2926" t="inlineStr">
        <is>
          <t>Asia</t>
        </is>
      </c>
      <c r="F2926" t="inlineStr">
        <is>
          <t>China</t>
        </is>
      </c>
      <c r="G2926" t="inlineStr">
        <is>
          <t>Arab Heavy</t>
        </is>
      </c>
      <c r="H2926" t="inlineStr">
        <is>
          <t>Term contract</t>
        </is>
      </c>
      <c r="I2926" t="inlineStr">
        <is>
          <t>National oil company</t>
        </is>
      </c>
      <c r="J2926" t="inlineStr">
        <is>
          <t>Liam O'Brien</t>
        </is>
      </c>
      <c r="K2926" s="70" t="n">
        <v>1109966</v>
      </c>
      <c r="L2926" s="71" t="n">
        <v>79.05</v>
      </c>
      <c r="M2926" s="71" t="n">
        <v>87742812.3</v>
      </c>
      <c r="N2926" s="71" t="n">
        <v>1754856.25</v>
      </c>
      <c r="O2926" s="71" t="n">
        <v>85987956.05</v>
      </c>
      <c r="P2926" s="71" t="n">
        <v>19719921.4</v>
      </c>
      <c r="Q2926" s="71" t="n">
        <v>66268034.65</v>
      </c>
      <c r="R2926" t="inlineStr">
        <is>
          <t>Crude</t>
        </is>
      </c>
      <c r="S2926" t="inlineStr">
        <is>
          <t>Yes</t>
        </is>
      </c>
      <c r="T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SA102918</t>
        </is>
      </c>
      <c r="B2927" s="68" t="n">
        <v>46085</v>
      </c>
      <c r="C2927" s="69" t="n">
        <v>2026</v>
      </c>
      <c r="D2927" t="inlineStr">
        <is>
          <t>Mar</t>
        </is>
      </c>
      <c r="E2927" t="inlineStr">
        <is>
          <t>Asia</t>
        </is>
      </c>
      <c r="F2927" t="inlineStr">
        <is>
          <t>Japan</t>
        </is>
      </c>
      <c r="G2927" t="inlineStr">
        <is>
          <t>Gasoline</t>
        </is>
      </c>
      <c r="H2927" t="inlineStr">
        <is>
          <t>Term contract</t>
        </is>
      </c>
      <c r="I2927" t="inlineStr">
        <is>
          <t>National oil company</t>
        </is>
      </c>
      <c r="J2927" t="inlineStr">
        <is>
          <t>Lucas Martin</t>
        </is>
      </c>
      <c r="K2927" s="70" t="n">
        <v>181455</v>
      </c>
      <c r="L2927" s="71" t="n">
        <v>83.93000000000001</v>
      </c>
      <c r="M2927" s="71" t="n">
        <v>15229518.15</v>
      </c>
      <c r="N2927" s="71" t="n">
        <v>152295.18</v>
      </c>
      <c r="O2927" s="71" t="n">
        <v>15077222.97</v>
      </c>
      <c r="P2927" s="71" t="n">
        <v>13209951.48</v>
      </c>
      <c r="Q2927" s="71" t="n">
        <v>1867271.49</v>
      </c>
      <c r="R2927" t="inlineStr">
        <is>
          <t>Refined</t>
        </is>
      </c>
      <c r="S2927" t="inlineStr">
        <is>
          <t>Yes</t>
        </is>
      </c>
      <c r="T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SA102919</t>
        </is>
      </c>
      <c r="B2928" s="68" t="n">
        <v>46085</v>
      </c>
      <c r="C2928" s="69" t="n">
        <v>2026</v>
      </c>
      <c r="D2928" t="inlineStr">
        <is>
          <t>Mar</t>
        </is>
      </c>
      <c r="E2928" t="inlineStr">
        <is>
          <t>Europe</t>
        </is>
      </c>
      <c r="F2928" t="inlineStr">
        <is>
          <t>Italy</t>
        </is>
      </c>
      <c r="G2928" t="inlineStr">
        <is>
          <t>Arab Medium</t>
        </is>
      </c>
      <c r="H2928" t="inlineStr">
        <is>
          <t>Term contract</t>
        </is>
      </c>
      <c r="I2928" t="inlineStr">
        <is>
          <t>Trader</t>
        </is>
      </c>
      <c r="J2928" t="inlineStr">
        <is>
          <t>Olivia Brown</t>
        </is>
      </c>
      <c r="K2928" s="70" t="n">
        <v>451708</v>
      </c>
      <c r="L2928" s="71" t="n">
        <v>69.12</v>
      </c>
      <c r="M2928" s="71" t="n">
        <v>31222056.96</v>
      </c>
      <c r="N2928" s="71" t="n">
        <v>0</v>
      </c>
      <c r="O2928" s="71" t="n">
        <v>31222056.96</v>
      </c>
      <c r="P2928" s="71" t="n">
        <v>8125479.04</v>
      </c>
      <c r="Q2928" s="71" t="n">
        <v>23096577.92</v>
      </c>
      <c r="R2928" t="inlineStr">
        <is>
          <t>Crude</t>
        </is>
      </c>
      <c r="S2928" t="inlineStr">
        <is>
          <t>Yes</t>
        </is>
      </c>
      <c r="T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SA102920</t>
        </is>
      </c>
      <c r="B2929" s="68" t="n">
        <v>46085</v>
      </c>
      <c r="C2929" s="69" t="n">
        <v>2026</v>
      </c>
      <c r="D2929" t="inlineStr">
        <is>
          <t>Mar</t>
        </is>
      </c>
      <c r="E2929" t="inlineStr">
        <is>
          <t>Europe</t>
        </is>
      </c>
      <c r="F2929" t="inlineStr">
        <is>
          <t>France</t>
        </is>
      </c>
      <c r="G2929" t="inlineStr">
        <is>
          <t>Arab Light</t>
        </is>
      </c>
      <c r="H2929" t="inlineStr">
        <is>
          <t>Term contract</t>
        </is>
      </c>
      <c r="I2929" t="inlineStr">
        <is>
          <t>National oil company</t>
        </is>
      </c>
      <c r="J2929" t="inlineStr">
        <is>
          <t>Kofi Mensah</t>
        </is>
      </c>
      <c r="K2929" s="70" t="n">
        <v>759603</v>
      </c>
      <c r="L2929" s="71" t="n">
        <v>78.73</v>
      </c>
      <c r="M2929" s="71" t="n">
        <v>59803544.19</v>
      </c>
      <c r="N2929" s="71" t="n">
        <v>0</v>
      </c>
      <c r="O2929" s="71" t="n">
        <v>59803544.19</v>
      </c>
      <c r="P2929" s="71" t="n">
        <v>13333799.86</v>
      </c>
      <c r="Q2929" s="71" t="n">
        <v>46469744.33</v>
      </c>
      <c r="R2929" t="inlineStr">
        <is>
          <t>Crude</t>
        </is>
      </c>
      <c r="S2929" t="inlineStr">
        <is>
          <t>Yes</t>
        </is>
      </c>
      <c r="T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SA102921</t>
        </is>
      </c>
      <c r="B2930" s="68" t="n">
        <v>46085</v>
      </c>
      <c r="C2930" s="69" t="n">
        <v>2026</v>
      </c>
      <c r="D2930" t="inlineStr">
        <is>
          <t>Mar</t>
        </is>
      </c>
      <c r="E2930" t="inlineStr">
        <is>
          <t>Asia</t>
        </is>
      </c>
      <c r="F2930" t="inlineStr">
        <is>
          <t>South Korea</t>
        </is>
      </c>
      <c r="G2930" t="inlineStr">
        <is>
          <t>Gasoline</t>
        </is>
      </c>
      <c r="H2930" t="inlineStr">
        <is>
          <t>Term contract</t>
        </is>
      </c>
      <c r="I2930" t="inlineStr">
        <is>
          <t>National oil company</t>
        </is>
      </c>
      <c r="J2930" t="inlineStr">
        <is>
          <t>Aisha Bello</t>
        </is>
      </c>
      <c r="K2930" s="70" t="n">
        <v>360015</v>
      </c>
      <c r="L2930" s="71" t="n">
        <v>80.87</v>
      </c>
      <c r="M2930" s="71" t="n">
        <v>29114413.05</v>
      </c>
      <c r="N2930" s="71" t="n">
        <v>0</v>
      </c>
      <c r="O2930" s="71" t="n">
        <v>29114413.05</v>
      </c>
      <c r="P2930" s="71" t="n">
        <v>25122712.03</v>
      </c>
      <c r="Q2930" s="71" t="n">
        <v>3991701.02</v>
      </c>
      <c r="R2930" t="inlineStr">
        <is>
          <t>Refined</t>
        </is>
      </c>
      <c r="S2930" t="inlineStr">
        <is>
          <t>Yes</t>
        </is>
      </c>
      <c r="T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SA102922</t>
        </is>
      </c>
      <c r="B2931" s="68" t="n">
        <v>46085</v>
      </c>
      <c r="C2931" s="69" t="n">
        <v>2026</v>
      </c>
      <c r="D2931" t="inlineStr">
        <is>
          <t>Mar</t>
        </is>
      </c>
      <c r="E2931" t="inlineStr">
        <is>
          <t>Asia</t>
        </is>
      </c>
      <c r="F2931" t="inlineStr">
        <is>
          <t>Japan</t>
        </is>
      </c>
      <c r="G2931" t="inlineStr">
        <is>
          <t>Arab Heavy</t>
        </is>
      </c>
      <c r="H2931" t="inlineStr">
        <is>
          <t>Spot</t>
        </is>
      </c>
      <c r="I2931" t="inlineStr">
        <is>
          <t>Refiner</t>
        </is>
      </c>
      <c r="J2931" t="inlineStr">
        <is>
          <t>Ravindra Patil</t>
        </is>
      </c>
      <c r="K2931" s="70" t="n">
        <v>640885</v>
      </c>
      <c r="L2931" s="71" t="n">
        <v>72.62</v>
      </c>
      <c r="M2931" s="71" t="n">
        <v>46541068.7</v>
      </c>
      <c r="N2931" s="71" t="n">
        <v>930821.37</v>
      </c>
      <c r="O2931" s="71" t="n">
        <v>45610247.33</v>
      </c>
      <c r="P2931" s="71" t="n">
        <v>11445724.7</v>
      </c>
      <c r="Q2931" s="71" t="n">
        <v>34164522.63</v>
      </c>
      <c r="R2931" t="inlineStr">
        <is>
          <t>Crude</t>
        </is>
      </c>
      <c r="S2931" t="inlineStr">
        <is>
          <t>Yes</t>
        </is>
      </c>
      <c r="T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SA102923</t>
        </is>
      </c>
      <c r="B2932" s="68" t="n">
        <v>46085</v>
      </c>
      <c r="C2932" s="69" t="n">
        <v>2026</v>
      </c>
      <c r="D2932" t="inlineStr">
        <is>
          <t>Mar</t>
        </is>
      </c>
      <c r="E2932" t="inlineStr">
        <is>
          <t>Europe</t>
        </is>
      </c>
      <c r="F2932" t="inlineStr">
        <is>
          <t>Netherlands</t>
        </is>
      </c>
      <c r="G2932" t="inlineStr">
        <is>
          <t>Arab Light</t>
        </is>
      </c>
      <c r="H2932" t="inlineStr">
        <is>
          <t>Spot</t>
        </is>
      </c>
      <c r="I2932" t="inlineStr">
        <is>
          <t>Refiner</t>
        </is>
      </c>
      <c r="J2932" t="inlineStr">
        <is>
          <t>Shraddha Kulkarni</t>
        </is>
      </c>
      <c r="K2932" s="70" t="n">
        <v>796280</v>
      </c>
      <c r="L2932" s="71" t="n">
        <v>79.40000000000001</v>
      </c>
      <c r="M2932" s="71" t="n">
        <v>63224632</v>
      </c>
      <c r="N2932" s="71" t="n">
        <v>0</v>
      </c>
      <c r="O2932" s="71" t="n">
        <v>63224632</v>
      </c>
      <c r="P2932" s="71" t="n">
        <v>14569176.55</v>
      </c>
      <c r="Q2932" s="71" t="n">
        <v>48655455.45</v>
      </c>
      <c r="R2932" t="inlineStr">
        <is>
          <t>Crude</t>
        </is>
      </c>
      <c r="S2932" t="inlineStr">
        <is>
          <t>Yes</t>
        </is>
      </c>
      <c r="T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SA102924</t>
        </is>
      </c>
      <c r="B2933" s="68" t="n">
        <v>46085</v>
      </c>
      <c r="C2933" s="69" t="n">
        <v>2026</v>
      </c>
      <c r="D2933" t="inlineStr">
        <is>
          <t>Mar</t>
        </is>
      </c>
      <c r="E2933" t="inlineStr">
        <is>
          <t>Asia</t>
        </is>
      </c>
      <c r="F2933" t="inlineStr">
        <is>
          <t>India</t>
        </is>
      </c>
      <c r="G2933" t="inlineStr">
        <is>
          <t>Arab Extra Light</t>
        </is>
      </c>
      <c r="H2933" t="inlineStr">
        <is>
          <t>Term contract</t>
        </is>
      </c>
      <c r="I2933" t="inlineStr">
        <is>
          <t>Trader</t>
        </is>
      </c>
      <c r="J2933" t="inlineStr">
        <is>
          <t>Emma Clarke</t>
        </is>
      </c>
      <c r="K2933" s="70" t="n">
        <v>1103210</v>
      </c>
      <c r="L2933" s="71" t="n">
        <v>83.26000000000001</v>
      </c>
      <c r="M2933" s="71" t="n">
        <v>91853264.59999999</v>
      </c>
      <c r="N2933" s="71" t="n">
        <v>0</v>
      </c>
      <c r="O2933" s="71" t="n">
        <v>91853264.59999999</v>
      </c>
      <c r="P2933" s="71" t="n">
        <v>20074973.55</v>
      </c>
      <c r="Q2933" s="71" t="n">
        <v>71778291.05</v>
      </c>
      <c r="R2933" t="inlineStr">
        <is>
          <t>Crude</t>
        </is>
      </c>
      <c r="S2933" t="inlineStr">
        <is>
          <t>Yes</t>
        </is>
      </c>
      <c r="T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SA102925</t>
        </is>
      </c>
      <c r="B2934" s="68" t="n">
        <v>46085</v>
      </c>
      <c r="C2934" s="69" t="n">
        <v>2026</v>
      </c>
      <c r="D2934" t="inlineStr">
        <is>
          <t>Mar</t>
        </is>
      </c>
      <c r="E2934" t="inlineStr">
        <is>
          <t>Asia</t>
        </is>
      </c>
      <c r="F2934" t="inlineStr">
        <is>
          <t>India</t>
        </is>
      </c>
      <c r="G2934" t="inlineStr">
        <is>
          <t>Arab Medium</t>
        </is>
      </c>
      <c r="H2934" t="inlineStr">
        <is>
          <t>Term contract</t>
        </is>
      </c>
      <c r="I2934" t="inlineStr">
        <is>
          <t>National oil company</t>
        </is>
      </c>
      <c r="J2934" t="inlineStr">
        <is>
          <t>Kofi Mensah</t>
        </is>
      </c>
      <c r="K2934" s="70" t="n">
        <v>1164017</v>
      </c>
      <c r="L2934" s="71" t="n">
        <v>75.69</v>
      </c>
      <c r="M2934" s="71" t="n">
        <v>88104446.73</v>
      </c>
      <c r="N2934" s="71" t="n">
        <v>0</v>
      </c>
      <c r="O2934" s="71" t="n">
        <v>88104446.73</v>
      </c>
      <c r="P2934" s="71" t="n">
        <v>19676410.71</v>
      </c>
      <c r="Q2934" s="71" t="n">
        <v>68428036.02</v>
      </c>
      <c r="R2934" t="inlineStr">
        <is>
          <t>Crude</t>
        </is>
      </c>
      <c r="S2934" t="inlineStr">
        <is>
          <t>Yes</t>
        </is>
      </c>
      <c r="T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SA102926</t>
        </is>
      </c>
      <c r="B2935" s="68" t="n">
        <v>46085</v>
      </c>
      <c r="C2935" s="69" t="n">
        <v>2026</v>
      </c>
      <c r="D2935" t="inlineStr">
        <is>
          <t>Mar</t>
        </is>
      </c>
      <c r="E2935" t="inlineStr">
        <is>
          <t>Middle East</t>
        </is>
      </c>
      <c r="F2935" t="inlineStr">
        <is>
          <t>Saudi Arabia</t>
        </is>
      </c>
      <c r="G2935" t="inlineStr">
        <is>
          <t>Arab Medium</t>
        </is>
      </c>
      <c r="H2935" t="inlineStr">
        <is>
          <t>Domestic</t>
        </is>
      </c>
      <c r="I2935" t="inlineStr">
        <is>
          <t>National oil company</t>
        </is>
      </c>
      <c r="J2935" t="inlineStr">
        <is>
          <t>Noah Smith</t>
        </is>
      </c>
      <c r="K2935" s="70" t="n">
        <v>1576152</v>
      </c>
      <c r="L2935" s="71" t="n">
        <v>75.81</v>
      </c>
      <c r="M2935" s="71" t="n">
        <v>119488083.12</v>
      </c>
      <c r="N2935" s="71" t="n">
        <v>2389761.66</v>
      </c>
      <c r="O2935" s="71" t="n">
        <v>117098321.46</v>
      </c>
      <c r="P2935" s="71" t="n">
        <v>26817459.17</v>
      </c>
      <c r="Q2935" s="71" t="n">
        <v>90280862.29000001</v>
      </c>
      <c r="R2935" t="inlineStr">
        <is>
          <t>Crude</t>
        </is>
      </c>
      <c r="S2935" t="inlineStr">
        <is>
          <t>No</t>
        </is>
      </c>
      <c r="T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SA102927</t>
        </is>
      </c>
      <c r="B2936" s="68" t="n">
        <v>46085</v>
      </c>
      <c r="C2936" s="69" t="n">
        <v>2026</v>
      </c>
      <c r="D2936" t="inlineStr">
        <is>
          <t>Mar</t>
        </is>
      </c>
      <c r="E2936" t="inlineStr">
        <is>
          <t>Europe</t>
        </is>
      </c>
      <c r="F2936" t="inlineStr">
        <is>
          <t>Italy</t>
        </is>
      </c>
      <c r="G2936" t="inlineStr">
        <is>
          <t>Arab Medium</t>
        </is>
      </c>
      <c r="H2936" t="inlineStr">
        <is>
          <t>Term contract</t>
        </is>
      </c>
      <c r="I2936" t="inlineStr">
        <is>
          <t>Trader</t>
        </is>
      </c>
      <c r="J2936" t="inlineStr">
        <is>
          <t>Priya Nair</t>
        </is>
      </c>
      <c r="K2936" s="70" t="n">
        <v>488385</v>
      </c>
      <c r="L2936" s="71" t="n">
        <v>69.44</v>
      </c>
      <c r="M2936" s="71" t="n">
        <v>33913454.4</v>
      </c>
      <c r="N2936" s="71" t="n">
        <v>339134.54</v>
      </c>
      <c r="O2936" s="71" t="n">
        <v>33574319.86</v>
      </c>
      <c r="P2936" s="71" t="n">
        <v>8348080.58</v>
      </c>
      <c r="Q2936" s="71" t="n">
        <v>25226239.28</v>
      </c>
      <c r="R2936" t="inlineStr">
        <is>
          <t>Crude</t>
        </is>
      </c>
      <c r="S2936" t="inlineStr">
        <is>
          <t>Yes</t>
        </is>
      </c>
      <c r="T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SA102928</t>
        </is>
      </c>
      <c r="B2937" s="68" t="n">
        <v>46085</v>
      </c>
      <c r="C2937" s="69" t="n">
        <v>2026</v>
      </c>
      <c r="D2937" t="inlineStr">
        <is>
          <t>Mar</t>
        </is>
      </c>
      <c r="E2937" t="inlineStr">
        <is>
          <t>Middle East</t>
        </is>
      </c>
      <c r="F2937" t="inlineStr">
        <is>
          <t>Bahrain</t>
        </is>
      </c>
      <c r="G2937" t="inlineStr">
        <is>
          <t>Arab Heavy</t>
        </is>
      </c>
      <c r="H2937" t="inlineStr">
        <is>
          <t>Term contract</t>
        </is>
      </c>
      <c r="I2937" t="inlineStr">
        <is>
          <t>Trader</t>
        </is>
      </c>
      <c r="J2937" t="inlineStr">
        <is>
          <t>Arjun Mehta</t>
        </is>
      </c>
      <c r="K2937" s="70" t="n">
        <v>1082941</v>
      </c>
      <c r="L2937" s="71" t="n">
        <v>74.48999999999999</v>
      </c>
      <c r="M2937" s="71" t="n">
        <v>80668275.09</v>
      </c>
      <c r="N2937" s="71" t="n">
        <v>0</v>
      </c>
      <c r="O2937" s="71" t="n">
        <v>80668275.09</v>
      </c>
      <c r="P2937" s="71" t="n">
        <v>18528794.02</v>
      </c>
      <c r="Q2937" s="71" t="n">
        <v>62139481.07</v>
      </c>
      <c r="R2937" t="inlineStr">
        <is>
          <t>Crude</t>
        </is>
      </c>
      <c r="S2937" t="inlineStr">
        <is>
          <t>Yes</t>
        </is>
      </c>
      <c r="T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SA102929</t>
        </is>
      </c>
      <c r="B2938" s="68" t="n">
        <v>46085</v>
      </c>
      <c r="C2938" s="69" t="n">
        <v>2026</v>
      </c>
      <c r="D2938" t="inlineStr">
        <is>
          <t>Mar</t>
        </is>
      </c>
      <c r="E2938" t="inlineStr">
        <is>
          <t>North America</t>
        </is>
      </c>
      <c r="F2938" t="inlineStr">
        <is>
          <t>USA</t>
        </is>
      </c>
      <c r="G2938" t="inlineStr">
        <is>
          <t>Arab Light</t>
        </is>
      </c>
      <c r="H2938" t="inlineStr">
        <is>
          <t>Term contract</t>
        </is>
      </c>
      <c r="I2938" t="inlineStr">
        <is>
          <t>Refiner</t>
        </is>
      </c>
      <c r="J2938" t="inlineStr">
        <is>
          <t>Sara Rossi</t>
        </is>
      </c>
      <c r="K2938" s="70" t="n">
        <v>1185251</v>
      </c>
      <c r="L2938" s="71" t="n">
        <v>84.05</v>
      </c>
      <c r="M2938" s="71" t="n">
        <v>99620346.55</v>
      </c>
      <c r="N2938" s="71" t="n">
        <v>996203.47</v>
      </c>
      <c r="O2938" s="71" t="n">
        <v>98624143.08</v>
      </c>
      <c r="P2938" s="71" t="n">
        <v>20580257.27</v>
      </c>
      <c r="Q2938" s="71" t="n">
        <v>78043885.81</v>
      </c>
      <c r="R2938" t="inlineStr">
        <is>
          <t>Crude</t>
        </is>
      </c>
      <c r="S2938" t="inlineStr">
        <is>
          <t>Yes</t>
        </is>
      </c>
      <c r="T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SA102930</t>
        </is>
      </c>
      <c r="B2939" s="68" t="n">
        <v>46086</v>
      </c>
      <c r="C2939" s="69" t="n">
        <v>2026</v>
      </c>
      <c r="D2939" t="inlineStr">
        <is>
          <t>Mar</t>
        </is>
      </c>
      <c r="E2939" t="inlineStr">
        <is>
          <t>Asia</t>
        </is>
      </c>
      <c r="F2939" t="inlineStr">
        <is>
          <t>Japan</t>
        </is>
      </c>
      <c r="G2939" t="inlineStr">
        <is>
          <t>Arab Light</t>
        </is>
      </c>
      <c r="H2939" t="inlineStr">
        <is>
          <t>Term contract</t>
        </is>
      </c>
      <c r="I2939" t="inlineStr">
        <is>
          <t>Refiner</t>
        </is>
      </c>
      <c r="J2939" t="inlineStr">
        <is>
          <t>Ravindra Patil</t>
        </is>
      </c>
      <c r="K2939" s="70" t="n">
        <v>1649506</v>
      </c>
      <c r="L2939" s="71" t="n">
        <v>75.06</v>
      </c>
      <c r="M2939" s="71" t="n">
        <v>123811920.36</v>
      </c>
      <c r="N2939" s="71" t="n">
        <v>0</v>
      </c>
      <c r="O2939" s="71" t="n">
        <v>123811920.36</v>
      </c>
      <c r="P2939" s="71" t="n">
        <v>30224952.91</v>
      </c>
      <c r="Q2939" s="71" t="n">
        <v>93586967.45</v>
      </c>
      <c r="R2939" t="inlineStr">
        <is>
          <t>Crude</t>
        </is>
      </c>
      <c r="S2939" t="inlineStr">
        <is>
          <t>Yes</t>
        </is>
      </c>
      <c r="T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SA102931</t>
        </is>
      </c>
      <c r="B2940" s="68" t="n">
        <v>46086</v>
      </c>
      <c r="C2940" s="69" t="n">
        <v>2026</v>
      </c>
      <c r="D2940" t="inlineStr">
        <is>
          <t>Mar</t>
        </is>
      </c>
      <c r="E2940" t="inlineStr">
        <is>
          <t>Middle East</t>
        </is>
      </c>
      <c r="F2940" t="inlineStr">
        <is>
          <t>Saudi Arabia</t>
        </is>
      </c>
      <c r="G2940" t="inlineStr">
        <is>
          <t>Arab Extra Light</t>
        </is>
      </c>
      <c r="H2940" t="inlineStr">
        <is>
          <t>Domestic</t>
        </is>
      </c>
      <c r="I2940" t="inlineStr">
        <is>
          <t>Refiner</t>
        </is>
      </c>
      <c r="J2940" t="inlineStr">
        <is>
          <t>Carlos Silva</t>
        </is>
      </c>
      <c r="K2940" s="70" t="n">
        <v>1489285</v>
      </c>
      <c r="L2940" s="71" t="n">
        <v>77.09999999999999</v>
      </c>
      <c r="M2940" s="71" t="n">
        <v>114823873.5</v>
      </c>
      <c r="N2940" s="71" t="n">
        <v>2296477.47</v>
      </c>
      <c r="O2940" s="71" t="n">
        <v>112527396.03</v>
      </c>
      <c r="P2940" s="71" t="n">
        <v>27916245.33</v>
      </c>
      <c r="Q2940" s="71" t="n">
        <v>84611150.7</v>
      </c>
      <c r="R2940" t="inlineStr">
        <is>
          <t>Crude</t>
        </is>
      </c>
      <c r="S2940" t="inlineStr">
        <is>
          <t>No</t>
        </is>
      </c>
      <c r="T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SA102932</t>
        </is>
      </c>
      <c r="B2941" s="68" t="n">
        <v>46086</v>
      </c>
      <c r="C2941" s="69" t="n">
        <v>2026</v>
      </c>
      <c r="D2941" t="inlineStr">
        <is>
          <t>Mar</t>
        </is>
      </c>
      <c r="E2941" t="inlineStr">
        <is>
          <t>Middle East</t>
        </is>
      </c>
      <c r="F2941" t="inlineStr">
        <is>
          <t>UAE</t>
        </is>
      </c>
      <c r="G2941" t="inlineStr">
        <is>
          <t>Arab Light</t>
        </is>
      </c>
      <c r="H2941" t="inlineStr">
        <is>
          <t>Spot</t>
        </is>
      </c>
      <c r="I2941" t="inlineStr">
        <is>
          <t>Refiner</t>
        </is>
      </c>
      <c r="J2941" t="inlineStr">
        <is>
          <t>Arjun Mehta</t>
        </is>
      </c>
      <c r="K2941" s="70" t="n">
        <v>636059</v>
      </c>
      <c r="L2941" s="71" t="n">
        <v>84.73999999999999</v>
      </c>
      <c r="M2941" s="71" t="n">
        <v>53899639.66</v>
      </c>
      <c r="N2941" s="71" t="n">
        <v>0</v>
      </c>
      <c r="O2941" s="71" t="n">
        <v>53899639.66</v>
      </c>
      <c r="P2941" s="71" t="n">
        <v>11270267.77</v>
      </c>
      <c r="Q2941" s="71" t="n">
        <v>42629371.89</v>
      </c>
      <c r="R2941" t="inlineStr">
        <is>
          <t>Crude</t>
        </is>
      </c>
      <c r="S2941" t="inlineStr">
        <is>
          <t>Yes</t>
        </is>
      </c>
      <c r="T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SA102933</t>
        </is>
      </c>
      <c r="B2942" s="68" t="n">
        <v>46086</v>
      </c>
      <c r="C2942" s="69" t="n">
        <v>2026</v>
      </c>
      <c r="D2942" t="inlineStr">
        <is>
          <t>Mar</t>
        </is>
      </c>
      <c r="E2942" t="inlineStr">
        <is>
          <t>Europe</t>
        </is>
      </c>
      <c r="F2942" t="inlineStr">
        <is>
          <t>France</t>
        </is>
      </c>
      <c r="G2942" t="inlineStr">
        <is>
          <t>Arab Medium</t>
        </is>
      </c>
      <c r="H2942" t="inlineStr">
        <is>
          <t>Term contract</t>
        </is>
      </c>
      <c r="I2942" t="inlineStr">
        <is>
          <t>Trader</t>
        </is>
      </c>
      <c r="J2942" t="inlineStr">
        <is>
          <t>Shraddha Kulkarni</t>
        </is>
      </c>
      <c r="K2942" s="70" t="n">
        <v>1386010</v>
      </c>
      <c r="L2942" s="71" t="n">
        <v>70.72</v>
      </c>
      <c r="M2942" s="71" t="n">
        <v>98018627.2</v>
      </c>
      <c r="N2942" s="71" t="n">
        <v>1960372.54</v>
      </c>
      <c r="O2942" s="71" t="n">
        <v>96058254.66</v>
      </c>
      <c r="P2942" s="71" t="n">
        <v>24214760.18</v>
      </c>
      <c r="Q2942" s="71" t="n">
        <v>71843494.48</v>
      </c>
      <c r="R2942" t="inlineStr">
        <is>
          <t>Crude</t>
        </is>
      </c>
      <c r="S2942" t="inlineStr">
        <is>
          <t>Yes</t>
        </is>
      </c>
      <c r="T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SA102934</t>
        </is>
      </c>
      <c r="B2943" s="68" t="n">
        <v>46086</v>
      </c>
      <c r="C2943" s="69" t="n">
        <v>2026</v>
      </c>
      <c r="D2943" t="inlineStr">
        <is>
          <t>Mar</t>
        </is>
      </c>
      <c r="E2943" t="inlineStr">
        <is>
          <t>Asia</t>
        </is>
      </c>
      <c r="F2943" t="inlineStr">
        <is>
          <t>India</t>
        </is>
      </c>
      <c r="G2943" t="inlineStr">
        <is>
          <t>Arab Light</t>
        </is>
      </c>
      <c r="H2943" t="inlineStr">
        <is>
          <t>Spot</t>
        </is>
      </c>
      <c r="I2943" t="inlineStr">
        <is>
          <t>Trader</t>
        </is>
      </c>
      <c r="J2943" t="inlineStr">
        <is>
          <t>Noah Smith</t>
        </is>
      </c>
      <c r="K2943" s="70" t="n">
        <v>664049</v>
      </c>
      <c r="L2943" s="71" t="n">
        <v>84.73</v>
      </c>
      <c r="M2943" s="71" t="n">
        <v>56264871.77</v>
      </c>
      <c r="N2943" s="71" t="n">
        <v>1125297.44</v>
      </c>
      <c r="O2943" s="71" t="n">
        <v>55139574.33</v>
      </c>
      <c r="P2943" s="71" t="n">
        <v>11763640.75</v>
      </c>
      <c r="Q2943" s="71" t="n">
        <v>43375933.58</v>
      </c>
      <c r="R2943" t="inlineStr">
        <is>
          <t>Crude</t>
        </is>
      </c>
      <c r="S2943" t="inlineStr">
        <is>
          <t>Yes</t>
        </is>
      </c>
      <c r="T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SA102935</t>
        </is>
      </c>
      <c r="B2944" s="68" t="n">
        <v>46086</v>
      </c>
      <c r="C2944" s="69" t="n">
        <v>2026</v>
      </c>
      <c r="D2944" t="inlineStr">
        <is>
          <t>Mar</t>
        </is>
      </c>
      <c r="E2944" t="inlineStr">
        <is>
          <t>Asia</t>
        </is>
      </c>
      <c r="F2944" t="inlineStr">
        <is>
          <t>India</t>
        </is>
      </c>
      <c r="G2944" t="inlineStr">
        <is>
          <t>Arab Light</t>
        </is>
      </c>
      <c r="H2944" t="inlineStr">
        <is>
          <t>Term contract</t>
        </is>
      </c>
      <c r="I2944" t="inlineStr">
        <is>
          <t>National oil company</t>
        </is>
      </c>
      <c r="J2944" t="inlineStr">
        <is>
          <t>Mei Lin</t>
        </is>
      </c>
      <c r="K2944" s="70" t="n">
        <v>665015</v>
      </c>
      <c r="L2944" s="71" t="n">
        <v>77.93000000000001</v>
      </c>
      <c r="M2944" s="71" t="n">
        <v>51824618.95</v>
      </c>
      <c r="N2944" s="71" t="n">
        <v>1036492.38</v>
      </c>
      <c r="O2944" s="71" t="n">
        <v>50788126.57</v>
      </c>
      <c r="P2944" s="71" t="n">
        <v>12412487.55</v>
      </c>
      <c r="Q2944" s="71" t="n">
        <v>38375639.02</v>
      </c>
      <c r="R2944" t="inlineStr">
        <is>
          <t>Crude</t>
        </is>
      </c>
      <c r="S2944" t="inlineStr">
        <is>
          <t>Yes</t>
        </is>
      </c>
      <c r="T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SA102936</t>
        </is>
      </c>
      <c r="B2945" s="68" t="n">
        <v>46086</v>
      </c>
      <c r="C2945" s="69" t="n">
        <v>2026</v>
      </c>
      <c r="D2945" t="inlineStr">
        <is>
          <t>Mar</t>
        </is>
      </c>
      <c r="E2945" t="inlineStr">
        <is>
          <t>Europe</t>
        </is>
      </c>
      <c r="F2945" t="inlineStr">
        <is>
          <t>Italy</t>
        </is>
      </c>
      <c r="G2945" t="inlineStr">
        <is>
          <t>Arab Extra Light</t>
        </is>
      </c>
      <c r="H2945" t="inlineStr">
        <is>
          <t>Term contract</t>
        </is>
      </c>
      <c r="I2945" t="inlineStr">
        <is>
          <t>Trader</t>
        </is>
      </c>
      <c r="J2945" t="inlineStr">
        <is>
          <t>Kofi Mensah</t>
        </is>
      </c>
      <c r="K2945" s="70" t="n">
        <v>652467</v>
      </c>
      <c r="L2945" s="71" t="n">
        <v>80.09</v>
      </c>
      <c r="M2945" s="71" t="n">
        <v>52256082.03</v>
      </c>
      <c r="N2945" s="71" t="n">
        <v>0</v>
      </c>
      <c r="O2945" s="71" t="n">
        <v>52256082.03</v>
      </c>
      <c r="P2945" s="71" t="n">
        <v>12447134.86</v>
      </c>
      <c r="Q2945" s="71" t="n">
        <v>39808947.17</v>
      </c>
      <c r="R2945" t="inlineStr">
        <is>
          <t>Crude</t>
        </is>
      </c>
      <c r="S2945" t="inlineStr">
        <is>
          <t>Yes</t>
        </is>
      </c>
      <c r="T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SA102937</t>
        </is>
      </c>
      <c r="B2946" s="68" t="n">
        <v>46086</v>
      </c>
      <c r="C2946" s="69" t="n">
        <v>2026</v>
      </c>
      <c r="D2946" t="inlineStr">
        <is>
          <t>Mar</t>
        </is>
      </c>
      <c r="E2946" t="inlineStr">
        <is>
          <t>Europe</t>
        </is>
      </c>
      <c r="F2946" t="inlineStr">
        <is>
          <t>Italy</t>
        </is>
      </c>
      <c r="G2946" t="inlineStr">
        <is>
          <t>Arab Medium</t>
        </is>
      </c>
      <c r="H2946" t="inlineStr">
        <is>
          <t>Term contract</t>
        </is>
      </c>
      <c r="I2946" t="inlineStr">
        <is>
          <t>Trader</t>
        </is>
      </c>
      <c r="J2946" t="inlineStr">
        <is>
          <t>Ravindra Patil</t>
        </is>
      </c>
      <c r="K2946" s="70" t="n">
        <v>1516310</v>
      </c>
      <c r="L2946" s="71" t="n">
        <v>68.89</v>
      </c>
      <c r="M2946" s="71" t="n">
        <v>104458595.9</v>
      </c>
      <c r="N2946" s="71" t="n">
        <v>1044585.96</v>
      </c>
      <c r="O2946" s="71" t="n">
        <v>103414009.94</v>
      </c>
      <c r="P2946" s="71" t="n">
        <v>27698799.15</v>
      </c>
      <c r="Q2946" s="71" t="n">
        <v>75715210.79000001</v>
      </c>
      <c r="R2946" t="inlineStr">
        <is>
          <t>Crude</t>
        </is>
      </c>
      <c r="S2946" t="inlineStr">
        <is>
          <t>Yes</t>
        </is>
      </c>
      <c r="T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SA102938</t>
        </is>
      </c>
      <c r="B2947" s="68" t="n">
        <v>46086</v>
      </c>
      <c r="C2947" s="69" t="n">
        <v>2026</v>
      </c>
      <c r="D2947" t="inlineStr">
        <is>
          <t>Mar</t>
        </is>
      </c>
      <c r="E2947" t="inlineStr">
        <is>
          <t>Asia</t>
        </is>
      </c>
      <c r="F2947" t="inlineStr">
        <is>
          <t>India</t>
        </is>
      </c>
      <c r="G2947" t="inlineStr">
        <is>
          <t>Arab Extra Light</t>
        </is>
      </c>
      <c r="H2947" t="inlineStr">
        <is>
          <t>Term contract</t>
        </is>
      </c>
      <c r="I2947" t="inlineStr">
        <is>
          <t>National oil company</t>
        </is>
      </c>
      <c r="J2947" t="inlineStr">
        <is>
          <t>Priya Nair</t>
        </is>
      </c>
      <c r="K2947" s="70" t="n">
        <v>1026960</v>
      </c>
      <c r="L2947" s="71" t="n">
        <v>86.34999999999999</v>
      </c>
      <c r="M2947" s="71" t="n">
        <v>88677996</v>
      </c>
      <c r="N2947" s="71" t="n">
        <v>1773559.92</v>
      </c>
      <c r="O2947" s="71" t="n">
        <v>86904436.08</v>
      </c>
      <c r="P2947" s="71" t="n">
        <v>18501356.1</v>
      </c>
      <c r="Q2947" s="71" t="n">
        <v>68403079.98</v>
      </c>
      <c r="R2947" t="inlineStr">
        <is>
          <t>Crude</t>
        </is>
      </c>
      <c r="S2947" t="inlineStr">
        <is>
          <t>Yes</t>
        </is>
      </c>
      <c r="T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SA102939</t>
        </is>
      </c>
      <c r="B2948" s="68" t="n">
        <v>46086</v>
      </c>
      <c r="C2948" s="69" t="n">
        <v>2026</v>
      </c>
      <c r="D2948" t="inlineStr">
        <is>
          <t>Mar</t>
        </is>
      </c>
      <c r="E2948" t="inlineStr">
        <is>
          <t>Asia</t>
        </is>
      </c>
      <c r="F2948" t="inlineStr">
        <is>
          <t>China</t>
        </is>
      </c>
      <c r="G2948" t="inlineStr">
        <is>
          <t>Diesel</t>
        </is>
      </c>
      <c r="H2948" t="inlineStr">
        <is>
          <t>Term contract</t>
        </is>
      </c>
      <c r="I2948" t="inlineStr">
        <is>
          <t>National oil company</t>
        </is>
      </c>
      <c r="J2948" t="inlineStr">
        <is>
          <t>Sara Rossi</t>
        </is>
      </c>
      <c r="K2948" s="70" t="n">
        <v>253850</v>
      </c>
      <c r="L2948" s="71" t="n">
        <v>97.01000000000001</v>
      </c>
      <c r="M2948" s="71" t="n">
        <v>24625988.5</v>
      </c>
      <c r="N2948" s="71" t="n">
        <v>0</v>
      </c>
      <c r="O2948" s="71" t="n">
        <v>24625988.5</v>
      </c>
      <c r="P2948" s="71" t="n">
        <v>18317185.6</v>
      </c>
      <c r="Q2948" s="71" t="n">
        <v>6308802.9</v>
      </c>
      <c r="R2948" t="inlineStr">
        <is>
          <t>Refined</t>
        </is>
      </c>
      <c r="S2948" t="inlineStr">
        <is>
          <t>Yes</t>
        </is>
      </c>
      <c r="T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SA102940</t>
        </is>
      </c>
      <c r="B2949" s="68" t="n">
        <v>46087</v>
      </c>
      <c r="C2949" s="69" t="n">
        <v>2026</v>
      </c>
      <c r="D2949" t="inlineStr">
        <is>
          <t>Mar</t>
        </is>
      </c>
      <c r="E2949" t="inlineStr">
        <is>
          <t>Asia</t>
        </is>
      </c>
      <c r="F2949" t="inlineStr">
        <is>
          <t>Japan</t>
        </is>
      </c>
      <c r="G2949" t="inlineStr">
        <is>
          <t>Arab Light</t>
        </is>
      </c>
      <c r="H2949" t="inlineStr">
        <is>
          <t>Term contract</t>
        </is>
      </c>
      <c r="I2949" t="inlineStr">
        <is>
          <t>Trader</t>
        </is>
      </c>
      <c r="J2949" t="inlineStr">
        <is>
          <t>Sophie Müller</t>
        </is>
      </c>
      <c r="K2949" s="70" t="n">
        <v>479698</v>
      </c>
      <c r="L2949" s="71" t="n">
        <v>75.2</v>
      </c>
      <c r="M2949" s="71" t="n">
        <v>36073289.6</v>
      </c>
      <c r="N2949" s="71" t="n">
        <v>0</v>
      </c>
      <c r="O2949" s="71" t="n">
        <v>36073289.6</v>
      </c>
      <c r="P2949" s="71" t="n">
        <v>8365760.72</v>
      </c>
      <c r="Q2949" s="71" t="n">
        <v>27707528.88</v>
      </c>
      <c r="R2949" t="inlineStr">
        <is>
          <t>Crude</t>
        </is>
      </c>
      <c r="S2949" t="inlineStr">
        <is>
          <t>Yes</t>
        </is>
      </c>
      <c r="T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SA102941</t>
        </is>
      </c>
      <c r="B2950" s="68" t="n">
        <v>46087</v>
      </c>
      <c r="C2950" s="69" t="n">
        <v>2026</v>
      </c>
      <c r="D2950" t="inlineStr">
        <is>
          <t>Mar</t>
        </is>
      </c>
      <c r="E2950" t="inlineStr">
        <is>
          <t>Asia</t>
        </is>
      </c>
      <c r="F2950" t="inlineStr">
        <is>
          <t>India</t>
        </is>
      </c>
      <c r="G2950" t="inlineStr">
        <is>
          <t>Diesel</t>
        </is>
      </c>
      <c r="H2950" t="inlineStr">
        <is>
          <t>Spot</t>
        </is>
      </c>
      <c r="I2950" t="inlineStr">
        <is>
          <t>National oil company</t>
        </is>
      </c>
      <c r="J2950" t="inlineStr">
        <is>
          <t>Arjun Mehta</t>
        </is>
      </c>
      <c r="K2950" s="70" t="n">
        <v>107936</v>
      </c>
      <c r="L2950" s="71" t="n">
        <v>91.56</v>
      </c>
      <c r="M2950" s="71" t="n">
        <v>9882620.16</v>
      </c>
      <c r="N2950" s="71" t="n">
        <v>197652.4</v>
      </c>
      <c r="O2950" s="71" t="n">
        <v>9684967.76</v>
      </c>
      <c r="P2950" s="71" t="n">
        <v>7902506.64</v>
      </c>
      <c r="Q2950" s="71" t="n">
        <v>1782461.12</v>
      </c>
      <c r="R2950" t="inlineStr">
        <is>
          <t>Refined</t>
        </is>
      </c>
      <c r="S2950" t="inlineStr">
        <is>
          <t>Yes</t>
        </is>
      </c>
      <c r="T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SA102942</t>
        </is>
      </c>
      <c r="B2951" s="68" t="n">
        <v>46087</v>
      </c>
      <c r="C2951" s="69" t="n">
        <v>2026</v>
      </c>
      <c r="D2951" t="inlineStr">
        <is>
          <t>Mar</t>
        </is>
      </c>
      <c r="E2951" t="inlineStr">
        <is>
          <t>Asia</t>
        </is>
      </c>
      <c r="F2951" t="inlineStr">
        <is>
          <t>India</t>
        </is>
      </c>
      <c r="G2951" t="inlineStr">
        <is>
          <t>Diesel</t>
        </is>
      </c>
      <c r="H2951" t="inlineStr">
        <is>
          <t>Term contract</t>
        </is>
      </c>
      <c r="I2951" t="inlineStr">
        <is>
          <t>Refiner</t>
        </is>
      </c>
      <c r="J2951" t="inlineStr">
        <is>
          <t>Ruhi Shaikh</t>
        </is>
      </c>
      <c r="K2951" s="70" t="n">
        <v>238858</v>
      </c>
      <c r="L2951" s="71" t="n">
        <v>96.19</v>
      </c>
      <c r="M2951" s="71" t="n">
        <v>22975751.02</v>
      </c>
      <c r="N2951" s="71" t="n">
        <v>459515.02</v>
      </c>
      <c r="O2951" s="71" t="n">
        <v>22516236</v>
      </c>
      <c r="P2951" s="71" t="n">
        <v>16707886.31</v>
      </c>
      <c r="Q2951" s="71" t="n">
        <v>5808349.69</v>
      </c>
      <c r="R2951" t="inlineStr">
        <is>
          <t>Refined</t>
        </is>
      </c>
      <c r="S2951" t="inlineStr">
        <is>
          <t>Yes</t>
        </is>
      </c>
      <c r="T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SA102943</t>
        </is>
      </c>
      <c r="B2952" s="68" t="n">
        <v>46087</v>
      </c>
      <c r="C2952" s="69" t="n">
        <v>2026</v>
      </c>
      <c r="D2952" t="inlineStr">
        <is>
          <t>Mar</t>
        </is>
      </c>
      <c r="E2952" t="inlineStr">
        <is>
          <t>Asia</t>
        </is>
      </c>
      <c r="F2952" t="inlineStr">
        <is>
          <t>India</t>
        </is>
      </c>
      <c r="G2952" t="inlineStr">
        <is>
          <t>Diesel</t>
        </is>
      </c>
      <c r="H2952" t="inlineStr">
        <is>
          <t>Spot</t>
        </is>
      </c>
      <c r="I2952" t="inlineStr">
        <is>
          <t>National oil company</t>
        </is>
      </c>
      <c r="J2952" t="inlineStr">
        <is>
          <t>Wei Chen</t>
        </is>
      </c>
      <c r="K2952" s="70" t="n">
        <v>441738</v>
      </c>
      <c r="L2952" s="71" t="n">
        <v>99.86</v>
      </c>
      <c r="M2952" s="71" t="n">
        <v>44111956.68</v>
      </c>
      <c r="N2952" s="71" t="n">
        <v>882239.13</v>
      </c>
      <c r="O2952" s="71" t="n">
        <v>43229717.55</v>
      </c>
      <c r="P2952" s="71" t="n">
        <v>30721187.93</v>
      </c>
      <c r="Q2952" s="71" t="n">
        <v>12508529.62</v>
      </c>
      <c r="R2952" t="inlineStr">
        <is>
          <t>Refined</t>
        </is>
      </c>
      <c r="S2952" t="inlineStr">
        <is>
          <t>Yes</t>
        </is>
      </c>
      <c r="T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SA102944</t>
        </is>
      </c>
      <c r="B2953" s="68" t="n">
        <v>46087</v>
      </c>
      <c r="C2953" s="69" t="n">
        <v>2026</v>
      </c>
      <c r="D2953" t="inlineStr">
        <is>
          <t>Mar</t>
        </is>
      </c>
      <c r="E2953" t="inlineStr">
        <is>
          <t>Middle East</t>
        </is>
      </c>
      <c r="F2953" t="inlineStr">
        <is>
          <t>Bahrain</t>
        </is>
      </c>
      <c r="G2953" t="inlineStr">
        <is>
          <t>Arab Medium</t>
        </is>
      </c>
      <c r="H2953" t="inlineStr">
        <is>
          <t>Term contract</t>
        </is>
      </c>
      <c r="I2953" t="inlineStr">
        <is>
          <t>National oil company</t>
        </is>
      </c>
      <c r="J2953" t="inlineStr">
        <is>
          <t>Zoya Ahmed</t>
        </is>
      </c>
      <c r="K2953" s="70" t="n">
        <v>561739</v>
      </c>
      <c r="L2953" s="71" t="n">
        <v>81.34999999999999</v>
      </c>
      <c r="M2953" s="71" t="n">
        <v>45697467.65</v>
      </c>
      <c r="N2953" s="71" t="n">
        <v>456974.68</v>
      </c>
      <c r="O2953" s="71" t="n">
        <v>45240492.97</v>
      </c>
      <c r="P2953" s="71" t="n">
        <v>9749637</v>
      </c>
      <c r="Q2953" s="71" t="n">
        <v>35490855.97</v>
      </c>
      <c r="R2953" t="inlineStr">
        <is>
          <t>Crude</t>
        </is>
      </c>
      <c r="S2953" t="inlineStr">
        <is>
          <t>Yes</t>
        </is>
      </c>
      <c r="T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SA102945</t>
        </is>
      </c>
      <c r="B2954" s="68" t="n">
        <v>46087</v>
      </c>
      <c r="C2954" s="69" t="n">
        <v>2026</v>
      </c>
      <c r="D2954" t="inlineStr">
        <is>
          <t>Mar</t>
        </is>
      </c>
      <c r="E2954" t="inlineStr">
        <is>
          <t>Middle East</t>
        </is>
      </c>
      <c r="F2954" t="inlineStr">
        <is>
          <t>Saudi Arabia</t>
        </is>
      </c>
      <c r="G2954" t="inlineStr">
        <is>
          <t>Arab Light</t>
        </is>
      </c>
      <c r="H2954" t="inlineStr">
        <is>
          <t>Domestic</t>
        </is>
      </c>
      <c r="I2954" t="inlineStr">
        <is>
          <t>National oil company</t>
        </is>
      </c>
      <c r="J2954" t="inlineStr">
        <is>
          <t>Wei Chen</t>
        </is>
      </c>
      <c r="K2954" s="70" t="n">
        <v>1751816</v>
      </c>
      <c r="L2954" s="71" t="n">
        <v>73.48999999999999</v>
      </c>
      <c r="M2954" s="71" t="n">
        <v>128740957.84</v>
      </c>
      <c r="N2954" s="71" t="n">
        <v>1287409.58</v>
      </c>
      <c r="O2954" s="71" t="n">
        <v>127453548.26</v>
      </c>
      <c r="P2954" s="71" t="n">
        <v>32240390.49</v>
      </c>
      <c r="Q2954" s="71" t="n">
        <v>95213157.77</v>
      </c>
      <c r="R2954" t="inlineStr">
        <is>
          <t>Crude</t>
        </is>
      </c>
      <c r="S2954" t="inlineStr">
        <is>
          <t>No</t>
        </is>
      </c>
      <c r="T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SA102946</t>
        </is>
      </c>
      <c r="B2955" s="68" t="n">
        <v>46087</v>
      </c>
      <c r="C2955" s="69" t="n">
        <v>2026</v>
      </c>
      <c r="D2955" t="inlineStr">
        <is>
          <t>Mar</t>
        </is>
      </c>
      <c r="E2955" t="inlineStr">
        <is>
          <t>Asia</t>
        </is>
      </c>
      <c r="F2955" t="inlineStr">
        <is>
          <t>India</t>
        </is>
      </c>
      <c r="G2955" t="inlineStr">
        <is>
          <t>Arab Extra Light</t>
        </is>
      </c>
      <c r="H2955" t="inlineStr">
        <is>
          <t>Term contract</t>
        </is>
      </c>
      <c r="I2955" t="inlineStr">
        <is>
          <t>National oil company</t>
        </is>
      </c>
      <c r="J2955" t="inlineStr">
        <is>
          <t>Shraddha Kulkarni</t>
        </is>
      </c>
      <c r="K2955" s="70" t="n">
        <v>1419792</v>
      </c>
      <c r="L2955" s="71" t="n">
        <v>78.05</v>
      </c>
      <c r="M2955" s="71" t="n">
        <v>110814765.6</v>
      </c>
      <c r="N2955" s="71" t="n">
        <v>0</v>
      </c>
      <c r="O2955" s="71" t="n">
        <v>110814765.6</v>
      </c>
      <c r="P2955" s="71" t="n">
        <v>25556883.01</v>
      </c>
      <c r="Q2955" s="71" t="n">
        <v>85257882.59</v>
      </c>
      <c r="R2955" t="inlineStr">
        <is>
          <t>Crude</t>
        </is>
      </c>
      <c r="S2955" t="inlineStr">
        <is>
          <t>Yes</t>
        </is>
      </c>
      <c r="T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SA102947</t>
        </is>
      </c>
      <c r="B2956" s="68" t="n">
        <v>46087</v>
      </c>
      <c r="C2956" s="69" t="n">
        <v>2026</v>
      </c>
      <c r="D2956" t="inlineStr">
        <is>
          <t>Mar</t>
        </is>
      </c>
      <c r="E2956" t="inlineStr">
        <is>
          <t>North America</t>
        </is>
      </c>
      <c r="F2956" t="inlineStr">
        <is>
          <t>USA</t>
        </is>
      </c>
      <c r="G2956" t="inlineStr">
        <is>
          <t>Arab Medium</t>
        </is>
      </c>
      <c r="H2956" t="inlineStr">
        <is>
          <t>Spot</t>
        </is>
      </c>
      <c r="I2956" t="inlineStr">
        <is>
          <t>Refiner</t>
        </is>
      </c>
      <c r="J2956" t="inlineStr">
        <is>
          <t>Ruhi Shaikh</t>
        </is>
      </c>
      <c r="K2956" s="70" t="n">
        <v>552088</v>
      </c>
      <c r="L2956" s="71" t="n">
        <v>71.84999999999999</v>
      </c>
      <c r="M2956" s="71" t="n">
        <v>39667522.8</v>
      </c>
      <c r="N2956" s="71" t="n">
        <v>0</v>
      </c>
      <c r="O2956" s="71" t="n">
        <v>39667522.8</v>
      </c>
      <c r="P2956" s="71" t="n">
        <v>9620872.51</v>
      </c>
      <c r="Q2956" s="71" t="n">
        <v>30046650.29</v>
      </c>
      <c r="R2956" t="inlineStr">
        <is>
          <t>Crude</t>
        </is>
      </c>
      <c r="S2956" t="inlineStr">
        <is>
          <t>Yes</t>
        </is>
      </c>
      <c r="T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SA102948</t>
        </is>
      </c>
      <c r="B2957" s="68" t="n">
        <v>46087</v>
      </c>
      <c r="C2957" s="69" t="n">
        <v>2026</v>
      </c>
      <c r="D2957" t="inlineStr">
        <is>
          <t>Mar</t>
        </is>
      </c>
      <c r="E2957" t="inlineStr">
        <is>
          <t>Asia</t>
        </is>
      </c>
      <c r="F2957" t="inlineStr">
        <is>
          <t>India</t>
        </is>
      </c>
      <c r="G2957" t="inlineStr">
        <is>
          <t>Arab Extra Light</t>
        </is>
      </c>
      <c r="H2957" t="inlineStr">
        <is>
          <t>Term contract</t>
        </is>
      </c>
      <c r="I2957" t="inlineStr">
        <is>
          <t>Refiner</t>
        </is>
      </c>
      <c r="J2957" t="inlineStr">
        <is>
          <t>Aisha Bello</t>
        </is>
      </c>
      <c r="K2957" s="70" t="n">
        <v>1370567</v>
      </c>
      <c r="L2957" s="71" t="n">
        <v>72.55</v>
      </c>
      <c r="M2957" s="71" t="n">
        <v>99434635.84999999</v>
      </c>
      <c r="N2957" s="71" t="n">
        <v>1988692.72</v>
      </c>
      <c r="O2957" s="71" t="n">
        <v>97445943.13</v>
      </c>
      <c r="P2957" s="71" t="n">
        <v>24995303.83</v>
      </c>
      <c r="Q2957" s="71" t="n">
        <v>72450639.3</v>
      </c>
      <c r="R2957" t="inlineStr">
        <is>
          <t>Crude</t>
        </is>
      </c>
      <c r="S2957" t="inlineStr">
        <is>
          <t>Yes</t>
        </is>
      </c>
      <c r="T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SA102949</t>
        </is>
      </c>
      <c r="B2958" s="68" t="n">
        <v>46088</v>
      </c>
      <c r="C2958" s="69" t="n">
        <v>2026</v>
      </c>
      <c r="D2958" t="inlineStr">
        <is>
          <t>Mar</t>
        </is>
      </c>
      <c r="E2958" t="inlineStr">
        <is>
          <t>Asia</t>
        </is>
      </c>
      <c r="F2958" t="inlineStr">
        <is>
          <t>China</t>
        </is>
      </c>
      <c r="G2958" t="inlineStr">
        <is>
          <t>Arab Heavy</t>
        </is>
      </c>
      <c r="H2958" t="inlineStr">
        <is>
          <t>Spot</t>
        </is>
      </c>
      <c r="I2958" t="inlineStr">
        <is>
          <t>National oil company</t>
        </is>
      </c>
      <c r="J2958" t="inlineStr">
        <is>
          <t>Liam O'Brien</t>
        </is>
      </c>
      <c r="K2958" s="70" t="n">
        <v>820410</v>
      </c>
      <c r="L2958" s="71" t="n">
        <v>76.23999999999999</v>
      </c>
      <c r="M2958" s="71" t="n">
        <v>62548058.4</v>
      </c>
      <c r="N2958" s="71" t="n">
        <v>0</v>
      </c>
      <c r="O2958" s="71" t="n">
        <v>62548058.4</v>
      </c>
      <c r="P2958" s="71" t="n">
        <v>14607983.63</v>
      </c>
      <c r="Q2958" s="71" t="n">
        <v>47940074.77</v>
      </c>
      <c r="R2958" t="inlineStr">
        <is>
          <t>Crude</t>
        </is>
      </c>
      <c r="S2958" t="inlineStr">
        <is>
          <t>Yes</t>
        </is>
      </c>
      <c r="T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SA102950</t>
        </is>
      </c>
      <c r="B2959" s="68" t="n">
        <v>46088</v>
      </c>
      <c r="C2959" s="69" t="n">
        <v>2026</v>
      </c>
      <c r="D2959" t="inlineStr">
        <is>
          <t>Mar</t>
        </is>
      </c>
      <c r="E2959" t="inlineStr">
        <is>
          <t>Asia</t>
        </is>
      </c>
      <c r="F2959" t="inlineStr">
        <is>
          <t>China</t>
        </is>
      </c>
      <c r="G2959" t="inlineStr">
        <is>
          <t>Gasoline</t>
        </is>
      </c>
      <c r="H2959" t="inlineStr">
        <is>
          <t>Spot</t>
        </is>
      </c>
      <c r="I2959" t="inlineStr">
        <is>
          <t>National oil company</t>
        </is>
      </c>
      <c r="J2959" t="inlineStr">
        <is>
          <t>Amir Khan</t>
        </is>
      </c>
      <c r="K2959" s="70" t="n">
        <v>501898</v>
      </c>
      <c r="L2959" s="71" t="n">
        <v>85.27</v>
      </c>
      <c r="M2959" s="71" t="n">
        <v>42796842.46</v>
      </c>
      <c r="N2959" s="71" t="n">
        <v>427968.42</v>
      </c>
      <c r="O2959" s="71" t="n">
        <v>42368874.04</v>
      </c>
      <c r="P2959" s="71" t="n">
        <v>34361900.18</v>
      </c>
      <c r="Q2959" s="71" t="n">
        <v>8006973.86</v>
      </c>
      <c r="R2959" t="inlineStr">
        <is>
          <t>Refined</t>
        </is>
      </c>
      <c r="S2959" t="inlineStr">
        <is>
          <t>Yes</t>
        </is>
      </c>
      <c r="T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SA102951</t>
        </is>
      </c>
      <c r="B2960" s="68" t="n">
        <v>46088</v>
      </c>
      <c r="C2960" s="69" t="n">
        <v>2026</v>
      </c>
      <c r="D2960" t="inlineStr">
        <is>
          <t>Mar</t>
        </is>
      </c>
      <c r="E2960" t="inlineStr">
        <is>
          <t>Middle East</t>
        </is>
      </c>
      <c r="F2960" t="inlineStr">
        <is>
          <t>UAE</t>
        </is>
      </c>
      <c r="G2960" t="inlineStr">
        <is>
          <t>Arab Medium</t>
        </is>
      </c>
      <c r="H2960" t="inlineStr">
        <is>
          <t>Term contract</t>
        </is>
      </c>
      <c r="I2960" t="inlineStr">
        <is>
          <t>Refiner</t>
        </is>
      </c>
      <c r="J2960" t="inlineStr">
        <is>
          <t>Ruhi Shaikh</t>
        </is>
      </c>
      <c r="K2960" s="70" t="n">
        <v>557879</v>
      </c>
      <c r="L2960" s="71" t="n">
        <v>73.12</v>
      </c>
      <c r="M2960" s="71" t="n">
        <v>40792112.48</v>
      </c>
      <c r="N2960" s="71" t="n">
        <v>407921.12</v>
      </c>
      <c r="O2960" s="71" t="n">
        <v>40384191.36</v>
      </c>
      <c r="P2960" s="71" t="n">
        <v>9898668.560000001</v>
      </c>
      <c r="Q2960" s="71" t="n">
        <v>30485522.8</v>
      </c>
      <c r="R2960" t="inlineStr">
        <is>
          <t>Crude</t>
        </is>
      </c>
      <c r="S2960" t="inlineStr">
        <is>
          <t>Yes</t>
        </is>
      </c>
      <c r="T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SA102952</t>
        </is>
      </c>
      <c r="B2961" s="68" t="n">
        <v>46088</v>
      </c>
      <c r="C2961" s="69" t="n">
        <v>2026</v>
      </c>
      <c r="D2961" t="inlineStr">
        <is>
          <t>Mar</t>
        </is>
      </c>
      <c r="E2961" t="inlineStr">
        <is>
          <t>Asia</t>
        </is>
      </c>
      <c r="F2961" t="inlineStr">
        <is>
          <t>China</t>
        </is>
      </c>
      <c r="G2961" t="inlineStr">
        <is>
          <t>Arab Light</t>
        </is>
      </c>
      <c r="H2961" t="inlineStr">
        <is>
          <t>Term contract</t>
        </is>
      </c>
      <c r="I2961" t="inlineStr">
        <is>
          <t>Refiner</t>
        </is>
      </c>
      <c r="J2961" t="inlineStr">
        <is>
          <t>Sophie Müller</t>
        </is>
      </c>
      <c r="K2961" s="70" t="n">
        <v>801106</v>
      </c>
      <c r="L2961" s="71" t="n">
        <v>81.73999999999999</v>
      </c>
      <c r="M2961" s="71" t="n">
        <v>65482404.44</v>
      </c>
      <c r="N2961" s="71" t="n">
        <v>0</v>
      </c>
      <c r="O2961" s="71" t="n">
        <v>65482404.44</v>
      </c>
      <c r="P2961" s="71" t="n">
        <v>14836630.64</v>
      </c>
      <c r="Q2961" s="71" t="n">
        <v>50645773.8</v>
      </c>
      <c r="R2961" t="inlineStr">
        <is>
          <t>Crude</t>
        </is>
      </c>
      <c r="S2961" t="inlineStr">
        <is>
          <t>Yes</t>
        </is>
      </c>
      <c r="T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SA102953</t>
        </is>
      </c>
      <c r="B2962" s="68" t="n">
        <v>46088</v>
      </c>
      <c r="C2962" s="69" t="n">
        <v>2026</v>
      </c>
      <c r="D2962" t="inlineStr">
        <is>
          <t>Mar</t>
        </is>
      </c>
      <c r="E2962" t="inlineStr">
        <is>
          <t>Europe</t>
        </is>
      </c>
      <c r="F2962" t="inlineStr">
        <is>
          <t>Italy</t>
        </is>
      </c>
      <c r="G2962" t="inlineStr">
        <is>
          <t>Arab Extra Light</t>
        </is>
      </c>
      <c r="H2962" t="inlineStr">
        <is>
          <t>Term contract</t>
        </is>
      </c>
      <c r="I2962" t="inlineStr">
        <is>
          <t>National oil company</t>
        </is>
      </c>
      <c r="J2962" t="inlineStr">
        <is>
          <t>Noah Smith</t>
        </is>
      </c>
      <c r="K2962" s="70" t="n">
        <v>509619</v>
      </c>
      <c r="L2962" s="71" t="n">
        <v>71.73999999999999</v>
      </c>
      <c r="M2962" s="71" t="n">
        <v>36560067.06</v>
      </c>
      <c r="N2962" s="71" t="n">
        <v>365600.67</v>
      </c>
      <c r="O2962" s="71" t="n">
        <v>36194466.39</v>
      </c>
      <c r="P2962" s="71" t="n">
        <v>9552618.4</v>
      </c>
      <c r="Q2962" s="71" t="n">
        <v>26641847.99</v>
      </c>
      <c r="R2962" t="inlineStr">
        <is>
          <t>Crude</t>
        </is>
      </c>
      <c r="S2962" t="inlineStr">
        <is>
          <t>Yes</t>
        </is>
      </c>
      <c r="T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SA102954</t>
        </is>
      </c>
      <c r="B2963" s="68" t="n">
        <v>46088</v>
      </c>
      <c r="C2963" s="69" t="n">
        <v>2026</v>
      </c>
      <c r="D2963" t="inlineStr">
        <is>
          <t>Mar</t>
        </is>
      </c>
      <c r="E2963" t="inlineStr">
        <is>
          <t>Asia</t>
        </is>
      </c>
      <c r="F2963" t="inlineStr">
        <is>
          <t>India</t>
        </is>
      </c>
      <c r="G2963" t="inlineStr">
        <is>
          <t>Arab Extra Light</t>
        </is>
      </c>
      <c r="H2963" t="inlineStr">
        <is>
          <t>Spot</t>
        </is>
      </c>
      <c r="I2963" t="inlineStr">
        <is>
          <t>Trader</t>
        </is>
      </c>
      <c r="J2963" t="inlineStr">
        <is>
          <t>Emma Clarke</t>
        </is>
      </c>
      <c r="K2963" s="70" t="n">
        <v>598417</v>
      </c>
      <c r="L2963" s="71" t="n">
        <v>75.76000000000001</v>
      </c>
      <c r="M2963" s="71" t="n">
        <v>45336071.92</v>
      </c>
      <c r="N2963" s="71" t="n">
        <v>0</v>
      </c>
      <c r="O2963" s="71" t="n">
        <v>45336071.92</v>
      </c>
      <c r="P2963" s="71" t="n">
        <v>11179066.61</v>
      </c>
      <c r="Q2963" s="71" t="n">
        <v>34157005.31</v>
      </c>
      <c r="R2963" t="inlineStr">
        <is>
          <t>Crude</t>
        </is>
      </c>
      <c r="S2963" t="inlineStr">
        <is>
          <t>Yes</t>
        </is>
      </c>
      <c r="T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SA102955</t>
        </is>
      </c>
      <c r="B2964" s="68" t="n">
        <v>46088</v>
      </c>
      <c r="C2964" s="69" t="n">
        <v>2026</v>
      </c>
      <c r="D2964" t="inlineStr">
        <is>
          <t>Mar</t>
        </is>
      </c>
      <c r="E2964" t="inlineStr">
        <is>
          <t>Asia</t>
        </is>
      </c>
      <c r="F2964" t="inlineStr">
        <is>
          <t>India</t>
        </is>
      </c>
      <c r="G2964" t="inlineStr">
        <is>
          <t>Arab Heavy</t>
        </is>
      </c>
      <c r="H2964" t="inlineStr">
        <is>
          <t>Spot</t>
        </is>
      </c>
      <c r="I2964" t="inlineStr">
        <is>
          <t>Refiner</t>
        </is>
      </c>
      <c r="J2964" t="inlineStr">
        <is>
          <t>Lucas Martin</t>
        </is>
      </c>
      <c r="K2964" s="70" t="n">
        <v>1510519</v>
      </c>
      <c r="L2964" s="71" t="n">
        <v>71.55</v>
      </c>
      <c r="M2964" s="71" t="n">
        <v>108077634.45</v>
      </c>
      <c r="N2964" s="71" t="n">
        <v>0</v>
      </c>
      <c r="O2964" s="71" t="n">
        <v>108077634.45</v>
      </c>
      <c r="P2964" s="71" t="n">
        <v>25870070.99</v>
      </c>
      <c r="Q2964" s="71" t="n">
        <v>82207563.45999999</v>
      </c>
      <c r="R2964" t="inlineStr">
        <is>
          <t>Crude</t>
        </is>
      </c>
      <c r="S2964" t="inlineStr">
        <is>
          <t>Yes</t>
        </is>
      </c>
      <c r="T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SA102956</t>
        </is>
      </c>
      <c r="B2965" s="68" t="n">
        <v>46088</v>
      </c>
      <c r="C2965" s="69" t="n">
        <v>2026</v>
      </c>
      <c r="D2965" t="inlineStr">
        <is>
          <t>Mar</t>
        </is>
      </c>
      <c r="E2965" t="inlineStr">
        <is>
          <t>Europe</t>
        </is>
      </c>
      <c r="F2965" t="inlineStr">
        <is>
          <t>Italy</t>
        </is>
      </c>
      <c r="G2965" t="inlineStr">
        <is>
          <t>Arab Heavy</t>
        </is>
      </c>
      <c r="H2965" t="inlineStr">
        <is>
          <t>Term contract</t>
        </is>
      </c>
      <c r="I2965" t="inlineStr">
        <is>
          <t>National oil company</t>
        </is>
      </c>
      <c r="J2965" t="inlineStr">
        <is>
          <t>Ravindra Patil</t>
        </is>
      </c>
      <c r="K2965" s="70" t="n">
        <v>952641</v>
      </c>
      <c r="L2965" s="71" t="n">
        <v>65.95</v>
      </c>
      <c r="M2965" s="71" t="n">
        <v>62826673.95</v>
      </c>
      <c r="N2965" s="71" t="n">
        <v>0</v>
      </c>
      <c r="O2965" s="71" t="n">
        <v>62826673.95</v>
      </c>
      <c r="P2965" s="71" t="n">
        <v>17298671.66</v>
      </c>
      <c r="Q2965" s="71" t="n">
        <v>45528002.29</v>
      </c>
      <c r="R2965" t="inlineStr">
        <is>
          <t>Crude</t>
        </is>
      </c>
      <c r="S2965" t="inlineStr">
        <is>
          <t>Yes</t>
        </is>
      </c>
      <c r="T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SA102957</t>
        </is>
      </c>
      <c r="B2966" s="68" t="n">
        <v>46088</v>
      </c>
      <c r="C2966" s="69" t="n">
        <v>2026</v>
      </c>
      <c r="D2966" t="inlineStr">
        <is>
          <t>Mar</t>
        </is>
      </c>
      <c r="E2966" t="inlineStr">
        <is>
          <t>Asia</t>
        </is>
      </c>
      <c r="F2966" t="inlineStr">
        <is>
          <t>China</t>
        </is>
      </c>
      <c r="G2966" t="inlineStr">
        <is>
          <t>Arab Extra Light</t>
        </is>
      </c>
      <c r="H2966" t="inlineStr">
        <is>
          <t>Spot</t>
        </is>
      </c>
      <c r="I2966" t="inlineStr">
        <is>
          <t>Refiner</t>
        </is>
      </c>
      <c r="J2966" t="inlineStr">
        <is>
          <t>Arjun Mehta</t>
        </is>
      </c>
      <c r="K2966" s="70" t="n">
        <v>1876326</v>
      </c>
      <c r="L2966" s="71" t="n">
        <v>74.19</v>
      </c>
      <c r="M2966" s="71" t="n">
        <v>139204625.94</v>
      </c>
      <c r="N2966" s="71" t="n">
        <v>1392046.26</v>
      </c>
      <c r="O2966" s="71" t="n">
        <v>137812579.68</v>
      </c>
      <c r="P2966" s="71" t="n">
        <v>34601627.27</v>
      </c>
      <c r="Q2966" s="71" t="n">
        <v>103210952.41</v>
      </c>
      <c r="R2966" t="inlineStr">
        <is>
          <t>Crude</t>
        </is>
      </c>
      <c r="S2966" t="inlineStr">
        <is>
          <t>Yes</t>
        </is>
      </c>
      <c r="T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SA102958</t>
        </is>
      </c>
      <c r="B2967" s="68" t="n">
        <v>46088</v>
      </c>
      <c r="C2967" s="69" t="n">
        <v>2026</v>
      </c>
      <c r="D2967" t="inlineStr">
        <is>
          <t>Mar</t>
        </is>
      </c>
      <c r="E2967" t="inlineStr">
        <is>
          <t>North America</t>
        </is>
      </c>
      <c r="F2967" t="inlineStr">
        <is>
          <t>USA</t>
        </is>
      </c>
      <c r="G2967" t="inlineStr">
        <is>
          <t>Arab Extra Light</t>
        </is>
      </c>
      <c r="H2967" t="inlineStr">
        <is>
          <t>Term contract</t>
        </is>
      </c>
      <c r="I2967" t="inlineStr">
        <is>
          <t>National oil company</t>
        </is>
      </c>
      <c r="J2967" t="inlineStr">
        <is>
          <t>Shraddha Kulkarni</t>
        </is>
      </c>
      <c r="K2967" s="70" t="n">
        <v>1887908</v>
      </c>
      <c r="L2967" s="71" t="n">
        <v>80.09999999999999</v>
      </c>
      <c r="M2967" s="71" t="n">
        <v>151221430.8</v>
      </c>
      <c r="N2967" s="71" t="n">
        <v>0</v>
      </c>
      <c r="O2967" s="71" t="n">
        <v>151221430.8</v>
      </c>
      <c r="P2967" s="71" t="n">
        <v>33991392.56</v>
      </c>
      <c r="Q2967" s="71" t="n">
        <v>117230038.24</v>
      </c>
      <c r="R2967" t="inlineStr">
        <is>
          <t>Crude</t>
        </is>
      </c>
      <c r="S2967" t="inlineStr">
        <is>
          <t>Yes</t>
        </is>
      </c>
      <c r="T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SA102959</t>
        </is>
      </c>
      <c r="B2968" s="68" t="n">
        <v>46089</v>
      </c>
      <c r="C2968" s="69" t="n">
        <v>2026</v>
      </c>
      <c r="D2968" t="inlineStr">
        <is>
          <t>Mar</t>
        </is>
      </c>
      <c r="E2968" t="inlineStr">
        <is>
          <t>Middle East</t>
        </is>
      </c>
      <c r="F2968" t="inlineStr">
        <is>
          <t>Bahrain</t>
        </is>
      </c>
      <c r="G2968" t="inlineStr">
        <is>
          <t>Jet fuel</t>
        </is>
      </c>
      <c r="H2968" t="inlineStr">
        <is>
          <t>Spot</t>
        </is>
      </c>
      <c r="I2968" t="inlineStr">
        <is>
          <t>Trader</t>
        </is>
      </c>
      <c r="J2968" t="inlineStr">
        <is>
          <t>Kofi Mensah</t>
        </is>
      </c>
      <c r="K2968" s="70" t="n">
        <v>168498</v>
      </c>
      <c r="L2968" s="71" t="n">
        <v>96.51000000000001</v>
      </c>
      <c r="M2968" s="71" t="n">
        <v>16261741.98</v>
      </c>
      <c r="N2968" s="71" t="n">
        <v>325234.84</v>
      </c>
      <c r="O2968" s="71" t="n">
        <v>15936507.14</v>
      </c>
      <c r="P2968" s="71" t="n">
        <v>12246456.35</v>
      </c>
      <c r="Q2968" s="71" t="n">
        <v>3690050.79</v>
      </c>
      <c r="R2968" t="inlineStr">
        <is>
          <t>Refined</t>
        </is>
      </c>
      <c r="S2968" t="inlineStr">
        <is>
          <t>Yes</t>
        </is>
      </c>
      <c r="T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SA102960</t>
        </is>
      </c>
      <c r="B2969" s="68" t="n">
        <v>46089</v>
      </c>
      <c r="C2969" s="69" t="n">
        <v>2026</v>
      </c>
      <c r="D2969" t="inlineStr">
        <is>
          <t>Mar</t>
        </is>
      </c>
      <c r="E2969" t="inlineStr">
        <is>
          <t>North America</t>
        </is>
      </c>
      <c r="F2969" t="inlineStr">
        <is>
          <t>USA</t>
        </is>
      </c>
      <c r="G2969" t="inlineStr">
        <is>
          <t>Arab Heavy</t>
        </is>
      </c>
      <c r="H2969" t="inlineStr">
        <is>
          <t>Spot</t>
        </is>
      </c>
      <c r="I2969" t="inlineStr">
        <is>
          <t>National oil company</t>
        </is>
      </c>
      <c r="J2969" t="inlineStr">
        <is>
          <t>Mei Lin</t>
        </is>
      </c>
      <c r="K2969" s="70" t="n">
        <v>481629</v>
      </c>
      <c r="L2969" s="71" t="n">
        <v>74.44</v>
      </c>
      <c r="M2969" s="71" t="n">
        <v>35852462.76</v>
      </c>
      <c r="N2969" s="71" t="n">
        <v>358524.63</v>
      </c>
      <c r="O2969" s="71" t="n">
        <v>35493938.13</v>
      </c>
      <c r="P2969" s="71" t="n">
        <v>8375656.5</v>
      </c>
      <c r="Q2969" s="71" t="n">
        <v>27118281.63</v>
      </c>
      <c r="R2969" t="inlineStr">
        <is>
          <t>Crude</t>
        </is>
      </c>
      <c r="S2969" t="inlineStr">
        <is>
          <t>Yes</t>
        </is>
      </c>
      <c r="T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SA102961</t>
        </is>
      </c>
      <c r="B2970" s="68" t="n">
        <v>46089</v>
      </c>
      <c r="C2970" s="69" t="n">
        <v>2026</v>
      </c>
      <c r="D2970" t="inlineStr">
        <is>
          <t>Mar</t>
        </is>
      </c>
      <c r="E2970" t="inlineStr">
        <is>
          <t>Asia</t>
        </is>
      </c>
      <c r="F2970" t="inlineStr">
        <is>
          <t>China</t>
        </is>
      </c>
      <c r="G2970" t="inlineStr">
        <is>
          <t>Diesel</t>
        </is>
      </c>
      <c r="H2970" t="inlineStr">
        <is>
          <t>Term contract</t>
        </is>
      </c>
      <c r="I2970" t="inlineStr">
        <is>
          <t>National oil company</t>
        </is>
      </c>
      <c r="J2970" t="inlineStr">
        <is>
          <t>Arjun Mehta</t>
        </is>
      </c>
      <c r="K2970" s="70" t="n">
        <v>569662</v>
      </c>
      <c r="L2970" s="71" t="n">
        <v>97.84999999999999</v>
      </c>
      <c r="M2970" s="71" t="n">
        <v>55741426.7</v>
      </c>
      <c r="N2970" s="71" t="n">
        <v>0</v>
      </c>
      <c r="O2970" s="71" t="n">
        <v>55741426.7</v>
      </c>
      <c r="P2970" s="71" t="n">
        <v>39076445.27</v>
      </c>
      <c r="Q2970" s="71" t="n">
        <v>16664981.43</v>
      </c>
      <c r="R2970" t="inlineStr">
        <is>
          <t>Refined</t>
        </is>
      </c>
      <c r="S2970" t="inlineStr">
        <is>
          <t>Yes</t>
        </is>
      </c>
      <c r="T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SA102962</t>
        </is>
      </c>
      <c r="B2971" s="68" t="n">
        <v>46089</v>
      </c>
      <c r="C2971" s="69" t="n">
        <v>2026</v>
      </c>
      <c r="D2971" t="inlineStr">
        <is>
          <t>Mar</t>
        </is>
      </c>
      <c r="E2971" t="inlineStr">
        <is>
          <t>Asia</t>
        </is>
      </c>
      <c r="F2971" t="inlineStr">
        <is>
          <t>South Korea</t>
        </is>
      </c>
      <c r="G2971" t="inlineStr">
        <is>
          <t>Arab Heavy</t>
        </is>
      </c>
      <c r="H2971" t="inlineStr">
        <is>
          <t>Spot</t>
        </is>
      </c>
      <c r="I2971" t="inlineStr">
        <is>
          <t>Refiner</t>
        </is>
      </c>
      <c r="J2971" t="inlineStr">
        <is>
          <t>Ruhi Shaikh</t>
        </is>
      </c>
      <c r="K2971" s="70" t="n">
        <v>1704522</v>
      </c>
      <c r="L2971" s="71" t="n">
        <v>79.41</v>
      </c>
      <c r="M2971" s="71" t="n">
        <v>135356092.02</v>
      </c>
      <c r="N2971" s="71" t="n">
        <v>0</v>
      </c>
      <c r="O2971" s="71" t="n">
        <v>135356092.02</v>
      </c>
      <c r="P2971" s="71" t="n">
        <v>30864232.2</v>
      </c>
      <c r="Q2971" s="71" t="n">
        <v>104491859.82</v>
      </c>
      <c r="R2971" t="inlineStr">
        <is>
          <t>Crude</t>
        </is>
      </c>
      <c r="S2971" t="inlineStr">
        <is>
          <t>Yes</t>
        </is>
      </c>
      <c r="T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SA102963</t>
        </is>
      </c>
      <c r="B2972" s="68" t="n">
        <v>46089</v>
      </c>
      <c r="C2972" s="69" t="n">
        <v>2026</v>
      </c>
      <c r="D2972" t="inlineStr">
        <is>
          <t>Mar</t>
        </is>
      </c>
      <c r="E2972" t="inlineStr">
        <is>
          <t>Asia</t>
        </is>
      </c>
      <c r="F2972" t="inlineStr">
        <is>
          <t>Japan</t>
        </is>
      </c>
      <c r="G2972" t="inlineStr">
        <is>
          <t>Arab Heavy</t>
        </is>
      </c>
      <c r="H2972" t="inlineStr">
        <is>
          <t>Spot</t>
        </is>
      </c>
      <c r="I2972" t="inlineStr">
        <is>
          <t>National oil company</t>
        </is>
      </c>
      <c r="J2972" t="inlineStr">
        <is>
          <t>Sara Rossi</t>
        </is>
      </c>
      <c r="K2972" s="70" t="n">
        <v>550157</v>
      </c>
      <c r="L2972" s="71" t="n">
        <v>68.98999999999999</v>
      </c>
      <c r="M2972" s="71" t="n">
        <v>37955331.43</v>
      </c>
      <c r="N2972" s="71" t="n">
        <v>0</v>
      </c>
      <c r="O2972" s="71" t="n">
        <v>37955331.43</v>
      </c>
      <c r="P2972" s="71" t="n">
        <v>9740182.98</v>
      </c>
      <c r="Q2972" s="71" t="n">
        <v>28215148.45</v>
      </c>
      <c r="R2972" t="inlineStr">
        <is>
          <t>Crude</t>
        </is>
      </c>
      <c r="S2972" t="inlineStr">
        <is>
          <t>Yes</t>
        </is>
      </c>
      <c r="T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SA102964</t>
        </is>
      </c>
      <c r="B2973" s="68" t="n">
        <v>46089</v>
      </c>
      <c r="C2973" s="69" t="n">
        <v>2026</v>
      </c>
      <c r="D2973" t="inlineStr">
        <is>
          <t>Mar</t>
        </is>
      </c>
      <c r="E2973" t="inlineStr">
        <is>
          <t>Asia</t>
        </is>
      </c>
      <c r="F2973" t="inlineStr">
        <is>
          <t>India</t>
        </is>
      </c>
      <c r="G2973" t="inlineStr">
        <is>
          <t>Arab Light</t>
        </is>
      </c>
      <c r="H2973" t="inlineStr">
        <is>
          <t>Term contract</t>
        </is>
      </c>
      <c r="I2973" t="inlineStr">
        <is>
          <t>Refiner</t>
        </is>
      </c>
      <c r="J2973" t="inlineStr">
        <is>
          <t>Amir Khan</t>
        </is>
      </c>
      <c r="K2973" s="70" t="n">
        <v>343607</v>
      </c>
      <c r="L2973" s="71" t="n">
        <v>78.67</v>
      </c>
      <c r="M2973" s="71" t="n">
        <v>27031562.69</v>
      </c>
      <c r="N2973" s="71" t="n">
        <v>270315.63</v>
      </c>
      <c r="O2973" s="71" t="n">
        <v>26761247.06</v>
      </c>
      <c r="P2973" s="71" t="n">
        <v>6112368.39</v>
      </c>
      <c r="Q2973" s="71" t="n">
        <v>20648878.67</v>
      </c>
      <c r="R2973" t="inlineStr">
        <is>
          <t>Crude</t>
        </is>
      </c>
      <c r="S2973" t="inlineStr">
        <is>
          <t>Yes</t>
        </is>
      </c>
      <c r="T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SA102965</t>
        </is>
      </c>
      <c r="B2974" s="68" t="n">
        <v>46089</v>
      </c>
      <c r="C2974" s="69" t="n">
        <v>2026</v>
      </c>
      <c r="D2974" t="inlineStr">
        <is>
          <t>Mar</t>
        </is>
      </c>
      <c r="E2974" t="inlineStr">
        <is>
          <t>Asia</t>
        </is>
      </c>
      <c r="F2974" t="inlineStr">
        <is>
          <t>South Korea</t>
        </is>
      </c>
      <c r="G2974" t="inlineStr">
        <is>
          <t>Arab Light</t>
        </is>
      </c>
      <c r="H2974" t="inlineStr">
        <is>
          <t>Term contract</t>
        </is>
      </c>
      <c r="I2974" t="inlineStr">
        <is>
          <t>Refiner</t>
        </is>
      </c>
      <c r="J2974" t="inlineStr">
        <is>
          <t>Aisha Bello</t>
        </is>
      </c>
      <c r="K2974" s="70" t="n">
        <v>1432339</v>
      </c>
      <c r="L2974" s="71" t="n">
        <v>75.59</v>
      </c>
      <c r="M2974" s="71" t="n">
        <v>108270505.01</v>
      </c>
      <c r="N2974" s="71" t="n">
        <v>1082705.05</v>
      </c>
      <c r="O2974" s="71" t="n">
        <v>107187799.96</v>
      </c>
      <c r="P2974" s="71" t="n">
        <v>25879398.75</v>
      </c>
      <c r="Q2974" s="71" t="n">
        <v>81308401.20999999</v>
      </c>
      <c r="R2974" t="inlineStr">
        <is>
          <t>Crude</t>
        </is>
      </c>
      <c r="S2974" t="inlineStr">
        <is>
          <t>Yes</t>
        </is>
      </c>
      <c r="T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SA102966</t>
        </is>
      </c>
      <c r="B2975" s="68" t="n">
        <v>46089</v>
      </c>
      <c r="C2975" s="69" t="n">
        <v>2026</v>
      </c>
      <c r="D2975" t="inlineStr">
        <is>
          <t>Mar</t>
        </is>
      </c>
      <c r="E2975" t="inlineStr">
        <is>
          <t>Europe</t>
        </is>
      </c>
      <c r="F2975" t="inlineStr">
        <is>
          <t>France</t>
        </is>
      </c>
      <c r="G2975" t="inlineStr">
        <is>
          <t>Gasoline</t>
        </is>
      </c>
      <c r="H2975" t="inlineStr">
        <is>
          <t>Spot</t>
        </is>
      </c>
      <c r="I2975" t="inlineStr">
        <is>
          <t>National oil company</t>
        </is>
      </c>
      <c r="J2975" t="inlineStr">
        <is>
          <t>Ana Costa</t>
        </is>
      </c>
      <c r="K2975" s="70" t="n">
        <v>204620</v>
      </c>
      <c r="L2975" s="71" t="n">
        <v>91.70999999999999</v>
      </c>
      <c r="M2975" s="71" t="n">
        <v>18765700.2</v>
      </c>
      <c r="N2975" s="71" t="n">
        <v>187657</v>
      </c>
      <c r="O2975" s="71" t="n">
        <v>18578043.2</v>
      </c>
      <c r="P2975" s="71" t="n">
        <v>14393924.67</v>
      </c>
      <c r="Q2975" s="71" t="n">
        <v>4184118.53</v>
      </c>
      <c r="R2975" t="inlineStr">
        <is>
          <t>Refined</t>
        </is>
      </c>
      <c r="S2975" t="inlineStr">
        <is>
          <t>Yes</t>
        </is>
      </c>
      <c r="T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SA102967</t>
        </is>
      </c>
      <c r="B2976" s="68" t="n">
        <v>46089</v>
      </c>
      <c r="C2976" s="69" t="n">
        <v>2026</v>
      </c>
      <c r="D2976" t="inlineStr">
        <is>
          <t>Mar</t>
        </is>
      </c>
      <c r="E2976" t="inlineStr">
        <is>
          <t>Europe</t>
        </is>
      </c>
      <c r="F2976" t="inlineStr">
        <is>
          <t>France</t>
        </is>
      </c>
      <c r="G2976" t="inlineStr">
        <is>
          <t>Arab Extra Light</t>
        </is>
      </c>
      <c r="H2976" t="inlineStr">
        <is>
          <t>Spot</t>
        </is>
      </c>
      <c r="I2976" t="inlineStr">
        <is>
          <t>Refiner</t>
        </is>
      </c>
      <c r="J2976" t="inlineStr">
        <is>
          <t>Hiroshi Tanaka</t>
        </is>
      </c>
      <c r="K2976" s="70" t="n">
        <v>697831</v>
      </c>
      <c r="L2976" s="71" t="n">
        <v>71.95999999999999</v>
      </c>
      <c r="M2976" s="71" t="n">
        <v>50215918.76</v>
      </c>
      <c r="N2976" s="71" t="n">
        <v>0</v>
      </c>
      <c r="O2976" s="71" t="n">
        <v>50215918.76</v>
      </c>
      <c r="P2976" s="71" t="n">
        <v>13169413.77</v>
      </c>
      <c r="Q2976" s="71" t="n">
        <v>37046504.99</v>
      </c>
      <c r="R2976" t="inlineStr">
        <is>
          <t>Crude</t>
        </is>
      </c>
      <c r="S2976" t="inlineStr">
        <is>
          <t>Yes</t>
        </is>
      </c>
      <c r="T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SA102968</t>
        </is>
      </c>
      <c r="B2977" s="68" t="n">
        <v>46089</v>
      </c>
      <c r="C2977" s="69" t="n">
        <v>2026</v>
      </c>
      <c r="D2977" t="inlineStr">
        <is>
          <t>Mar</t>
        </is>
      </c>
      <c r="E2977" t="inlineStr">
        <is>
          <t>Asia</t>
        </is>
      </c>
      <c r="F2977" t="inlineStr">
        <is>
          <t>Japan</t>
        </is>
      </c>
      <c r="G2977" t="inlineStr">
        <is>
          <t>Arab Medium</t>
        </is>
      </c>
      <c r="H2977" t="inlineStr">
        <is>
          <t>Term contract</t>
        </is>
      </c>
      <c r="I2977" t="inlineStr">
        <is>
          <t>Trader</t>
        </is>
      </c>
      <c r="J2977" t="inlineStr">
        <is>
          <t>Arjun Mehta</t>
        </is>
      </c>
      <c r="K2977" s="70" t="n">
        <v>344572</v>
      </c>
      <c r="L2977" s="71" t="n">
        <v>82.04000000000001</v>
      </c>
      <c r="M2977" s="71" t="n">
        <v>28268686.88</v>
      </c>
      <c r="N2977" s="71" t="n">
        <v>282686.87</v>
      </c>
      <c r="O2977" s="71" t="n">
        <v>27986000.01</v>
      </c>
      <c r="P2977" s="71" t="n">
        <v>5857879.28</v>
      </c>
      <c r="Q2977" s="71" t="n">
        <v>22128120.73</v>
      </c>
      <c r="R2977" t="inlineStr">
        <is>
          <t>Crude</t>
        </is>
      </c>
      <c r="S2977" t="inlineStr">
        <is>
          <t>Yes</t>
        </is>
      </c>
      <c r="T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SA102969</t>
        </is>
      </c>
      <c r="B2978" s="68" t="n">
        <v>46089</v>
      </c>
      <c r="C2978" s="69" t="n">
        <v>2026</v>
      </c>
      <c r="D2978" t="inlineStr">
        <is>
          <t>Mar</t>
        </is>
      </c>
      <c r="E2978" t="inlineStr">
        <is>
          <t>Middle East</t>
        </is>
      </c>
      <c r="F2978" t="inlineStr">
        <is>
          <t>Saudi Arabia</t>
        </is>
      </c>
      <c r="G2978" t="inlineStr">
        <is>
          <t>Arab Medium</t>
        </is>
      </c>
      <c r="H2978" t="inlineStr">
        <is>
          <t>Domestic</t>
        </is>
      </c>
      <c r="I2978" t="inlineStr">
        <is>
          <t>Refiner</t>
        </is>
      </c>
      <c r="J2978" t="inlineStr">
        <is>
          <t>Sara Rossi</t>
        </is>
      </c>
      <c r="K2978" s="70" t="n">
        <v>1664949</v>
      </c>
      <c r="L2978" s="71" t="n">
        <v>69.48</v>
      </c>
      <c r="M2978" s="71" t="n">
        <v>115680656.52</v>
      </c>
      <c r="N2978" s="71" t="n">
        <v>0</v>
      </c>
      <c r="O2978" s="71" t="n">
        <v>115680656.52</v>
      </c>
      <c r="P2978" s="71" t="n">
        <v>30231793.39</v>
      </c>
      <c r="Q2978" s="71" t="n">
        <v>85448863.13</v>
      </c>
      <c r="R2978" t="inlineStr">
        <is>
          <t>Crude</t>
        </is>
      </c>
      <c r="S2978" t="inlineStr">
        <is>
          <t>No</t>
        </is>
      </c>
      <c r="T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SA102970</t>
        </is>
      </c>
      <c r="B2979" s="68" t="n">
        <v>46089</v>
      </c>
      <c r="C2979" s="69" t="n">
        <v>2026</v>
      </c>
      <c r="D2979" t="inlineStr">
        <is>
          <t>Mar</t>
        </is>
      </c>
      <c r="E2979" t="inlineStr">
        <is>
          <t>North America</t>
        </is>
      </c>
      <c r="F2979" t="inlineStr">
        <is>
          <t>USA</t>
        </is>
      </c>
      <c r="G2979" t="inlineStr">
        <is>
          <t>Arab Heavy</t>
        </is>
      </c>
      <c r="H2979" t="inlineStr">
        <is>
          <t>Spot</t>
        </is>
      </c>
      <c r="I2979" t="inlineStr">
        <is>
          <t>Trader</t>
        </is>
      </c>
      <c r="J2979" t="inlineStr">
        <is>
          <t>Ravindra Patil</t>
        </is>
      </c>
      <c r="K2979" s="70" t="n">
        <v>1627307</v>
      </c>
      <c r="L2979" s="71" t="n">
        <v>76.54000000000001</v>
      </c>
      <c r="M2979" s="71" t="n">
        <v>124554077.78</v>
      </c>
      <c r="N2979" s="71" t="n">
        <v>0</v>
      </c>
      <c r="O2979" s="71" t="n">
        <v>124554077.78</v>
      </c>
      <c r="P2979" s="71" t="n">
        <v>28937466.31</v>
      </c>
      <c r="Q2979" s="71" t="n">
        <v>95616611.47</v>
      </c>
      <c r="R2979" t="inlineStr">
        <is>
          <t>Crude</t>
        </is>
      </c>
      <c r="S2979" t="inlineStr">
        <is>
          <t>Yes</t>
        </is>
      </c>
      <c r="T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SA102971</t>
        </is>
      </c>
      <c r="B2980" s="68" t="n">
        <v>46090</v>
      </c>
      <c r="C2980" s="69" t="n">
        <v>2026</v>
      </c>
      <c r="D2980" t="inlineStr">
        <is>
          <t>Mar</t>
        </is>
      </c>
      <c r="E2980" t="inlineStr">
        <is>
          <t>North America</t>
        </is>
      </c>
      <c r="F2980" t="inlineStr">
        <is>
          <t>USA</t>
        </is>
      </c>
      <c r="G2980" t="inlineStr">
        <is>
          <t>Gasoline</t>
        </is>
      </c>
      <c r="H2980" t="inlineStr">
        <is>
          <t>Term contract</t>
        </is>
      </c>
      <c r="I2980" t="inlineStr">
        <is>
          <t>National oil company</t>
        </is>
      </c>
      <c r="J2980" t="inlineStr">
        <is>
          <t>Fatima Al-Saud</t>
        </is>
      </c>
      <c r="K2980" s="70" t="n">
        <v>446882</v>
      </c>
      <c r="L2980" s="71" t="n">
        <v>98.56</v>
      </c>
      <c r="M2980" s="71" t="n">
        <v>44044689.92</v>
      </c>
      <c r="N2980" s="71" t="n">
        <v>880893.8</v>
      </c>
      <c r="O2980" s="71" t="n">
        <v>43163796.12</v>
      </c>
      <c r="P2980" s="71" t="n">
        <v>31592502.42</v>
      </c>
      <c r="Q2980" s="71" t="n">
        <v>11571293.7</v>
      </c>
      <c r="R2980" t="inlineStr">
        <is>
          <t>Refined</t>
        </is>
      </c>
      <c r="S2980" t="inlineStr">
        <is>
          <t>Yes</t>
        </is>
      </c>
      <c r="T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SA102972</t>
        </is>
      </c>
      <c r="B2981" s="68" t="n">
        <v>46090</v>
      </c>
      <c r="C2981" s="69" t="n">
        <v>2026</v>
      </c>
      <c r="D2981" t="inlineStr">
        <is>
          <t>Mar</t>
        </is>
      </c>
      <c r="E2981" t="inlineStr">
        <is>
          <t>Asia</t>
        </is>
      </c>
      <c r="F2981" t="inlineStr">
        <is>
          <t>South Korea</t>
        </is>
      </c>
      <c r="G2981" t="inlineStr">
        <is>
          <t>Arab Extra Light</t>
        </is>
      </c>
      <c r="H2981" t="inlineStr">
        <is>
          <t>Term contract</t>
        </is>
      </c>
      <c r="I2981" t="inlineStr">
        <is>
          <t>National oil company</t>
        </is>
      </c>
      <c r="J2981" t="inlineStr">
        <is>
          <t>Fatima Al-Saud</t>
        </is>
      </c>
      <c r="K2981" s="70" t="n">
        <v>329129</v>
      </c>
      <c r="L2981" s="71" t="n">
        <v>84.84</v>
      </c>
      <c r="M2981" s="71" t="n">
        <v>27923304.36</v>
      </c>
      <c r="N2981" s="71" t="n">
        <v>558466.09</v>
      </c>
      <c r="O2981" s="71" t="n">
        <v>27364838.27</v>
      </c>
      <c r="P2981" s="71" t="n">
        <v>6245088.85</v>
      </c>
      <c r="Q2981" s="71" t="n">
        <v>21119749.42</v>
      </c>
      <c r="R2981" t="inlineStr">
        <is>
          <t>Crude</t>
        </is>
      </c>
      <c r="S2981" t="inlineStr">
        <is>
          <t>Yes</t>
        </is>
      </c>
      <c r="T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SA102973</t>
        </is>
      </c>
      <c r="B2982" s="68" t="n">
        <v>46090</v>
      </c>
      <c r="C2982" s="69" t="n">
        <v>2026</v>
      </c>
      <c r="D2982" t="inlineStr">
        <is>
          <t>Mar</t>
        </is>
      </c>
      <c r="E2982" t="inlineStr">
        <is>
          <t>Asia</t>
        </is>
      </c>
      <c r="F2982" t="inlineStr">
        <is>
          <t>China</t>
        </is>
      </c>
      <c r="G2982" t="inlineStr">
        <is>
          <t>Arab Medium</t>
        </is>
      </c>
      <c r="H2982" t="inlineStr">
        <is>
          <t>Term contract</t>
        </is>
      </c>
      <c r="I2982" t="inlineStr">
        <is>
          <t>Refiner</t>
        </is>
      </c>
      <c r="J2982" t="inlineStr">
        <is>
          <t>Aisha Bello</t>
        </is>
      </c>
      <c r="K2982" s="70" t="n">
        <v>1447782</v>
      </c>
      <c r="L2982" s="71" t="n">
        <v>69.72</v>
      </c>
      <c r="M2982" s="71" t="n">
        <v>100939361.04</v>
      </c>
      <c r="N2982" s="71" t="n">
        <v>0</v>
      </c>
      <c r="O2982" s="71" t="n">
        <v>100939361.04</v>
      </c>
      <c r="P2982" s="71" t="n">
        <v>25075053.24</v>
      </c>
      <c r="Q2982" s="71" t="n">
        <v>75864307.8</v>
      </c>
      <c r="R2982" t="inlineStr">
        <is>
          <t>Crude</t>
        </is>
      </c>
      <c r="S2982" t="inlineStr">
        <is>
          <t>Yes</t>
        </is>
      </c>
      <c r="T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SA102974</t>
        </is>
      </c>
      <c r="B2983" s="68" t="n">
        <v>46090</v>
      </c>
      <c r="C2983" s="69" t="n">
        <v>2026</v>
      </c>
      <c r="D2983" t="inlineStr">
        <is>
          <t>Mar</t>
        </is>
      </c>
      <c r="E2983" t="inlineStr">
        <is>
          <t>Middle East</t>
        </is>
      </c>
      <c r="F2983" t="inlineStr">
        <is>
          <t>UAE</t>
        </is>
      </c>
      <c r="G2983" t="inlineStr">
        <is>
          <t>Arab Light</t>
        </is>
      </c>
      <c r="H2983" t="inlineStr">
        <is>
          <t>Term contract</t>
        </is>
      </c>
      <c r="I2983" t="inlineStr">
        <is>
          <t>Refiner</t>
        </is>
      </c>
      <c r="J2983" t="inlineStr">
        <is>
          <t>Emma Clarke</t>
        </is>
      </c>
      <c r="K2983" s="70" t="n">
        <v>530853</v>
      </c>
      <c r="L2983" s="71" t="n">
        <v>82.18000000000001</v>
      </c>
      <c r="M2983" s="71" t="n">
        <v>43625499.54</v>
      </c>
      <c r="N2983" s="71" t="n">
        <v>872509.99</v>
      </c>
      <c r="O2983" s="71" t="n">
        <v>42752989.55</v>
      </c>
      <c r="P2983" s="71" t="n">
        <v>9300380.84</v>
      </c>
      <c r="Q2983" s="71" t="n">
        <v>33452608.71</v>
      </c>
      <c r="R2983" t="inlineStr">
        <is>
          <t>Crude</t>
        </is>
      </c>
      <c r="S2983" t="inlineStr">
        <is>
          <t>Yes</t>
        </is>
      </c>
      <c r="T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SA102975</t>
        </is>
      </c>
      <c r="B2984" s="68" t="n">
        <v>46090</v>
      </c>
      <c r="C2984" s="69" t="n">
        <v>2026</v>
      </c>
      <c r="D2984" t="inlineStr">
        <is>
          <t>Mar</t>
        </is>
      </c>
      <c r="E2984" t="inlineStr">
        <is>
          <t>Asia</t>
        </is>
      </c>
      <c r="F2984" t="inlineStr">
        <is>
          <t>India</t>
        </is>
      </c>
      <c r="G2984" t="inlineStr">
        <is>
          <t>Arab Heavy</t>
        </is>
      </c>
      <c r="H2984" t="inlineStr">
        <is>
          <t>Spot</t>
        </is>
      </c>
      <c r="I2984" t="inlineStr">
        <is>
          <t>National oil company</t>
        </is>
      </c>
      <c r="J2984" t="inlineStr">
        <is>
          <t>Ruhi Shaikh</t>
        </is>
      </c>
      <c r="K2984" s="70" t="n">
        <v>331060</v>
      </c>
      <c r="L2984" s="71" t="n">
        <v>67.54000000000001</v>
      </c>
      <c r="M2984" s="71" t="n">
        <v>22359792.4</v>
      </c>
      <c r="N2984" s="71" t="n">
        <v>223597.92</v>
      </c>
      <c r="O2984" s="71" t="n">
        <v>22136194.48</v>
      </c>
      <c r="P2984" s="71" t="n">
        <v>6047307.06</v>
      </c>
      <c r="Q2984" s="71" t="n">
        <v>16088887.42</v>
      </c>
      <c r="R2984" t="inlineStr">
        <is>
          <t>Crude</t>
        </is>
      </c>
      <c r="S2984" t="inlineStr">
        <is>
          <t>Yes</t>
        </is>
      </c>
      <c r="T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SA102976</t>
        </is>
      </c>
      <c r="B2985" s="68" t="n">
        <v>46090</v>
      </c>
      <c r="C2985" s="69" t="n">
        <v>2026</v>
      </c>
      <c r="D2985" t="inlineStr">
        <is>
          <t>Mar</t>
        </is>
      </c>
      <c r="E2985" t="inlineStr">
        <is>
          <t>Europe</t>
        </is>
      </c>
      <c r="F2985" t="inlineStr">
        <is>
          <t>Netherlands</t>
        </is>
      </c>
      <c r="G2985" t="inlineStr">
        <is>
          <t>Arab Extra Light</t>
        </is>
      </c>
      <c r="H2985" t="inlineStr">
        <is>
          <t>Term contract</t>
        </is>
      </c>
      <c r="I2985" t="inlineStr">
        <is>
          <t>Refiner</t>
        </is>
      </c>
      <c r="J2985" t="inlineStr">
        <is>
          <t>Kofi Mensah</t>
        </is>
      </c>
      <c r="K2985" s="70" t="n">
        <v>1647576</v>
      </c>
      <c r="L2985" s="71" t="n">
        <v>84.98999999999999</v>
      </c>
      <c r="M2985" s="71" t="n">
        <v>140027484.24</v>
      </c>
      <c r="N2985" s="71" t="n">
        <v>2800549.68</v>
      </c>
      <c r="O2985" s="71" t="n">
        <v>137226934.56</v>
      </c>
      <c r="P2985" s="71" t="n">
        <v>31342521.59</v>
      </c>
      <c r="Q2985" s="71" t="n">
        <v>105884412.97</v>
      </c>
      <c r="R2985" t="inlineStr">
        <is>
          <t>Crude</t>
        </is>
      </c>
      <c r="S2985" t="inlineStr">
        <is>
          <t>Yes</t>
        </is>
      </c>
      <c r="T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SA102977</t>
        </is>
      </c>
      <c r="B2986" s="68" t="n">
        <v>46090</v>
      </c>
      <c r="C2986" s="69" t="n">
        <v>2026</v>
      </c>
      <c r="D2986" t="inlineStr">
        <is>
          <t>Mar</t>
        </is>
      </c>
      <c r="E2986" t="inlineStr">
        <is>
          <t>Europe</t>
        </is>
      </c>
      <c r="F2986" t="inlineStr">
        <is>
          <t>Netherlands</t>
        </is>
      </c>
      <c r="G2986" t="inlineStr">
        <is>
          <t>Arab Heavy</t>
        </is>
      </c>
      <c r="H2986" t="inlineStr">
        <is>
          <t>Term contract</t>
        </is>
      </c>
      <c r="I2986" t="inlineStr">
        <is>
          <t>Refiner</t>
        </is>
      </c>
      <c r="J2986" t="inlineStr">
        <is>
          <t>Kofi Mensah</t>
        </is>
      </c>
      <c r="K2986" s="70" t="n">
        <v>971944</v>
      </c>
      <c r="L2986" s="71" t="n">
        <v>77.28</v>
      </c>
      <c r="M2986" s="71" t="n">
        <v>75111832.31999999</v>
      </c>
      <c r="N2986" s="71" t="n">
        <v>0</v>
      </c>
      <c r="O2986" s="71" t="n">
        <v>75111832.31999999</v>
      </c>
      <c r="P2986" s="71" t="n">
        <v>16680753.11</v>
      </c>
      <c r="Q2986" s="71" t="n">
        <v>58431079.21</v>
      </c>
      <c r="R2986" t="inlineStr">
        <is>
          <t>Crude</t>
        </is>
      </c>
      <c r="S2986" t="inlineStr">
        <is>
          <t>Yes</t>
        </is>
      </c>
      <c r="T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SA102978</t>
        </is>
      </c>
      <c r="B2987" s="68" t="n">
        <v>46091</v>
      </c>
      <c r="C2987" s="69" t="n">
        <v>2026</v>
      </c>
      <c r="D2987" t="inlineStr">
        <is>
          <t>Mar</t>
        </is>
      </c>
      <c r="E2987" t="inlineStr">
        <is>
          <t>Asia</t>
        </is>
      </c>
      <c r="F2987" t="inlineStr">
        <is>
          <t>China</t>
        </is>
      </c>
      <c r="G2987" t="inlineStr">
        <is>
          <t>Arab Light</t>
        </is>
      </c>
      <c r="H2987" t="inlineStr">
        <is>
          <t>Term contract</t>
        </is>
      </c>
      <c r="I2987" t="inlineStr">
        <is>
          <t>National oil company</t>
        </is>
      </c>
      <c r="J2987" t="inlineStr">
        <is>
          <t>Ruhi Shaikh</t>
        </is>
      </c>
      <c r="K2987" s="70" t="n">
        <v>1179460</v>
      </c>
      <c r="L2987" s="71" t="n">
        <v>71.91</v>
      </c>
      <c r="M2987" s="71" t="n">
        <v>84814968.59999999</v>
      </c>
      <c r="N2987" s="71" t="n">
        <v>0</v>
      </c>
      <c r="O2987" s="71" t="n">
        <v>84814968.59999999</v>
      </c>
      <c r="P2987" s="71" t="n">
        <v>21724407.47</v>
      </c>
      <c r="Q2987" s="71" t="n">
        <v>63090561.13</v>
      </c>
      <c r="R2987" t="inlineStr">
        <is>
          <t>Crude</t>
        </is>
      </c>
      <c r="S2987" t="inlineStr">
        <is>
          <t>Yes</t>
        </is>
      </c>
      <c r="T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SA102979</t>
        </is>
      </c>
      <c r="B2988" s="68" t="n">
        <v>46091</v>
      </c>
      <c r="C2988" s="69" t="n">
        <v>2026</v>
      </c>
      <c r="D2988" t="inlineStr">
        <is>
          <t>Mar</t>
        </is>
      </c>
      <c r="E2988" t="inlineStr">
        <is>
          <t>Asia</t>
        </is>
      </c>
      <c r="F2988" t="inlineStr">
        <is>
          <t>South Korea</t>
        </is>
      </c>
      <c r="G2988" t="inlineStr">
        <is>
          <t>Arab Light</t>
        </is>
      </c>
      <c r="H2988" t="inlineStr">
        <is>
          <t>Spot</t>
        </is>
      </c>
      <c r="I2988" t="inlineStr">
        <is>
          <t>Refiner</t>
        </is>
      </c>
      <c r="J2988" t="inlineStr">
        <is>
          <t>Noah Smith</t>
        </is>
      </c>
      <c r="K2988" s="70" t="n">
        <v>1747956</v>
      </c>
      <c r="L2988" s="71" t="n">
        <v>73.75</v>
      </c>
      <c r="M2988" s="71" t="n">
        <v>128911755</v>
      </c>
      <c r="N2988" s="71" t="n">
        <v>2578235.1</v>
      </c>
      <c r="O2988" s="71" t="n">
        <v>126333519.9</v>
      </c>
      <c r="P2988" s="71" t="n">
        <v>30762248.06</v>
      </c>
      <c r="Q2988" s="71" t="n">
        <v>95571271.84</v>
      </c>
      <c r="R2988" t="inlineStr">
        <is>
          <t>Crude</t>
        </is>
      </c>
      <c r="S2988" t="inlineStr">
        <is>
          <t>Yes</t>
        </is>
      </c>
      <c r="T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SA102980</t>
        </is>
      </c>
      <c r="B2989" s="68" t="n">
        <v>46091</v>
      </c>
      <c r="C2989" s="69" t="n">
        <v>2026</v>
      </c>
      <c r="D2989" t="inlineStr">
        <is>
          <t>Mar</t>
        </is>
      </c>
      <c r="E2989" t="inlineStr">
        <is>
          <t>Asia</t>
        </is>
      </c>
      <c r="F2989" t="inlineStr">
        <is>
          <t>South Korea</t>
        </is>
      </c>
      <c r="G2989" t="inlineStr">
        <is>
          <t>Gasoline</t>
        </is>
      </c>
      <c r="H2989" t="inlineStr">
        <is>
          <t>Term contract</t>
        </is>
      </c>
      <c r="I2989" t="inlineStr">
        <is>
          <t>Trader</t>
        </is>
      </c>
      <c r="J2989" t="inlineStr">
        <is>
          <t>Shraddha Kulkarni</t>
        </is>
      </c>
      <c r="K2989" s="70" t="n">
        <v>256740</v>
      </c>
      <c r="L2989" s="71" t="n">
        <v>94.79000000000001</v>
      </c>
      <c r="M2989" s="71" t="n">
        <v>24336384.6</v>
      </c>
      <c r="N2989" s="71" t="n">
        <v>486727.69</v>
      </c>
      <c r="O2989" s="71" t="n">
        <v>23849656.91</v>
      </c>
      <c r="P2989" s="71" t="n">
        <v>17805134.07</v>
      </c>
      <c r="Q2989" s="71" t="n">
        <v>6044522.84</v>
      </c>
      <c r="R2989" t="inlineStr">
        <is>
          <t>Refined</t>
        </is>
      </c>
      <c r="S2989" t="inlineStr">
        <is>
          <t>Yes</t>
        </is>
      </c>
      <c r="T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SA102981</t>
        </is>
      </c>
      <c r="B2990" s="68" t="n">
        <v>46091</v>
      </c>
      <c r="C2990" s="69" t="n">
        <v>2026</v>
      </c>
      <c r="D2990" t="inlineStr">
        <is>
          <t>Mar</t>
        </is>
      </c>
      <c r="E2990" t="inlineStr">
        <is>
          <t>Asia</t>
        </is>
      </c>
      <c r="F2990" t="inlineStr">
        <is>
          <t>India</t>
        </is>
      </c>
      <c r="G2990" t="inlineStr">
        <is>
          <t>Arab Medium</t>
        </is>
      </c>
      <c r="H2990" t="inlineStr">
        <is>
          <t>Term contract</t>
        </is>
      </c>
      <c r="I2990" t="inlineStr">
        <is>
          <t>Refiner</t>
        </is>
      </c>
      <c r="J2990" t="inlineStr">
        <is>
          <t>Yuki Sato</t>
        </is>
      </c>
      <c r="K2990" s="70" t="n">
        <v>760568</v>
      </c>
      <c r="L2990" s="71" t="n">
        <v>75.31</v>
      </c>
      <c r="M2990" s="71" t="n">
        <v>57278376.08</v>
      </c>
      <c r="N2990" s="71" t="n">
        <v>1145567.52</v>
      </c>
      <c r="O2990" s="71" t="n">
        <v>56132808.56</v>
      </c>
      <c r="P2990" s="71" t="n">
        <v>13835350.24</v>
      </c>
      <c r="Q2990" s="71" t="n">
        <v>42297458.32</v>
      </c>
      <c r="R2990" t="inlineStr">
        <is>
          <t>Crude</t>
        </is>
      </c>
      <c r="S2990" t="inlineStr">
        <is>
          <t>Yes</t>
        </is>
      </c>
      <c r="T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SA102982</t>
        </is>
      </c>
      <c r="B2991" s="68" t="n">
        <v>46091</v>
      </c>
      <c r="C2991" s="69" t="n">
        <v>2026</v>
      </c>
      <c r="D2991" t="inlineStr">
        <is>
          <t>Mar</t>
        </is>
      </c>
      <c r="E2991" t="inlineStr">
        <is>
          <t>Asia</t>
        </is>
      </c>
      <c r="F2991" t="inlineStr">
        <is>
          <t>China</t>
        </is>
      </c>
      <c r="G2991" t="inlineStr">
        <is>
          <t>Gasoline</t>
        </is>
      </c>
      <c r="H2991" t="inlineStr">
        <is>
          <t>Term contract</t>
        </is>
      </c>
      <c r="I2991" t="inlineStr">
        <is>
          <t>Trader</t>
        </is>
      </c>
      <c r="J2991" t="inlineStr">
        <is>
          <t>Aisha Bello</t>
        </is>
      </c>
      <c r="K2991" s="70" t="n">
        <v>464255</v>
      </c>
      <c r="L2991" s="71" t="n">
        <v>83.5</v>
      </c>
      <c r="M2991" s="71" t="n">
        <v>38765292.5</v>
      </c>
      <c r="N2991" s="71" t="n">
        <v>775305.85</v>
      </c>
      <c r="O2991" s="71" t="n">
        <v>37989986.65</v>
      </c>
      <c r="P2991" s="71" t="n">
        <v>33398992.15</v>
      </c>
      <c r="Q2991" s="71" t="n">
        <v>4590994.5</v>
      </c>
      <c r="R2991" t="inlineStr">
        <is>
          <t>Refined</t>
        </is>
      </c>
      <c r="S2991" t="inlineStr">
        <is>
          <t>Yes</t>
        </is>
      </c>
      <c r="T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SA102983</t>
        </is>
      </c>
      <c r="B2992" s="68" t="n">
        <v>46092</v>
      </c>
      <c r="C2992" s="69" t="n">
        <v>2026</v>
      </c>
      <c r="D2992" t="inlineStr">
        <is>
          <t>Mar</t>
        </is>
      </c>
      <c r="E2992" t="inlineStr">
        <is>
          <t>Asia</t>
        </is>
      </c>
      <c r="F2992" t="inlineStr">
        <is>
          <t>South Korea</t>
        </is>
      </c>
      <c r="G2992" t="inlineStr">
        <is>
          <t>Diesel</t>
        </is>
      </c>
      <c r="H2992" t="inlineStr">
        <is>
          <t>Term contract</t>
        </is>
      </c>
      <c r="I2992" t="inlineStr">
        <is>
          <t>National oil company</t>
        </is>
      </c>
      <c r="J2992" t="inlineStr">
        <is>
          <t>Kofi Mensah</t>
        </is>
      </c>
      <c r="K2992" s="70" t="n">
        <v>467723</v>
      </c>
      <c r="L2992" s="71" t="n">
        <v>103.46</v>
      </c>
      <c r="M2992" s="71" t="n">
        <v>48390621.58</v>
      </c>
      <c r="N2992" s="71" t="n">
        <v>0</v>
      </c>
      <c r="O2992" s="71" t="n">
        <v>48390621.58</v>
      </c>
      <c r="P2992" s="71" t="n">
        <v>34111891.51</v>
      </c>
      <c r="Q2992" s="71" t="n">
        <v>14278730.07</v>
      </c>
      <c r="R2992" t="inlineStr">
        <is>
          <t>Refined</t>
        </is>
      </c>
      <c r="S2992" t="inlineStr">
        <is>
          <t>Yes</t>
        </is>
      </c>
      <c r="T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SA102984</t>
        </is>
      </c>
      <c r="B2993" s="68" t="n">
        <v>46092</v>
      </c>
      <c r="C2993" s="69" t="n">
        <v>2026</v>
      </c>
      <c r="D2993" t="inlineStr">
        <is>
          <t>Mar</t>
        </is>
      </c>
      <c r="E2993" t="inlineStr">
        <is>
          <t>Asia</t>
        </is>
      </c>
      <c r="F2993" t="inlineStr">
        <is>
          <t>Japan</t>
        </is>
      </c>
      <c r="G2993" t="inlineStr">
        <is>
          <t>Arab Medium</t>
        </is>
      </c>
      <c r="H2993" t="inlineStr">
        <is>
          <t>Spot</t>
        </is>
      </c>
      <c r="I2993" t="inlineStr">
        <is>
          <t>Refiner</t>
        </is>
      </c>
      <c r="J2993" t="inlineStr">
        <is>
          <t>Sophie Müller</t>
        </is>
      </c>
      <c r="K2993" s="70" t="n">
        <v>1036612</v>
      </c>
      <c r="L2993" s="71" t="n">
        <v>71.78</v>
      </c>
      <c r="M2993" s="71" t="n">
        <v>74408009.36</v>
      </c>
      <c r="N2993" s="71" t="n">
        <v>0</v>
      </c>
      <c r="O2993" s="71" t="n">
        <v>74408009.36</v>
      </c>
      <c r="P2993" s="71" t="n">
        <v>18499881.61</v>
      </c>
      <c r="Q2993" s="71" t="n">
        <v>55908127.75</v>
      </c>
      <c r="R2993" t="inlineStr">
        <is>
          <t>Crude</t>
        </is>
      </c>
      <c r="S2993" t="inlineStr">
        <is>
          <t>Yes</t>
        </is>
      </c>
      <c r="T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SA102985</t>
        </is>
      </c>
      <c r="B2994" s="68" t="n">
        <v>46092</v>
      </c>
      <c r="C2994" s="69" t="n">
        <v>2026</v>
      </c>
      <c r="D2994" t="inlineStr">
        <is>
          <t>Mar</t>
        </is>
      </c>
      <c r="E2994" t="inlineStr">
        <is>
          <t>Asia</t>
        </is>
      </c>
      <c r="F2994" t="inlineStr">
        <is>
          <t>South Korea</t>
        </is>
      </c>
      <c r="G2994" t="inlineStr">
        <is>
          <t>Arab Light</t>
        </is>
      </c>
      <c r="H2994" t="inlineStr">
        <is>
          <t>Spot</t>
        </is>
      </c>
      <c r="I2994" t="inlineStr">
        <is>
          <t>Refiner</t>
        </is>
      </c>
      <c r="J2994" t="inlineStr">
        <is>
          <t>Carlos Silva</t>
        </is>
      </c>
      <c r="K2994" s="70" t="n">
        <v>1547196</v>
      </c>
      <c r="L2994" s="71" t="n">
        <v>74.36</v>
      </c>
      <c r="M2994" s="71" t="n">
        <v>115049494.56</v>
      </c>
      <c r="N2994" s="71" t="n">
        <v>1150494.95</v>
      </c>
      <c r="O2994" s="71" t="n">
        <v>113898999.61</v>
      </c>
      <c r="P2994" s="71" t="n">
        <v>28470668.86</v>
      </c>
      <c r="Q2994" s="71" t="n">
        <v>85428330.75</v>
      </c>
      <c r="R2994" t="inlineStr">
        <is>
          <t>Crude</t>
        </is>
      </c>
      <c r="S2994" t="inlineStr">
        <is>
          <t>Yes</t>
        </is>
      </c>
      <c r="T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SA102986</t>
        </is>
      </c>
      <c r="B2995" s="68" t="n">
        <v>46092</v>
      </c>
      <c r="C2995" s="69" t="n">
        <v>2026</v>
      </c>
      <c r="D2995" t="inlineStr">
        <is>
          <t>Mar</t>
        </is>
      </c>
      <c r="E2995" t="inlineStr">
        <is>
          <t>Asia</t>
        </is>
      </c>
      <c r="F2995" t="inlineStr">
        <is>
          <t>China</t>
        </is>
      </c>
      <c r="G2995" t="inlineStr">
        <is>
          <t>Arab Light</t>
        </is>
      </c>
      <c r="H2995" t="inlineStr">
        <is>
          <t>Term contract</t>
        </is>
      </c>
      <c r="I2995" t="inlineStr">
        <is>
          <t>Refiner</t>
        </is>
      </c>
      <c r="J2995" t="inlineStr">
        <is>
          <t>Liam O'Brien</t>
        </is>
      </c>
      <c r="K2995" s="70" t="n">
        <v>1456469</v>
      </c>
      <c r="L2995" s="71" t="n">
        <v>77.86</v>
      </c>
      <c r="M2995" s="71" t="n">
        <v>113400676.34</v>
      </c>
      <c r="N2995" s="71" t="n">
        <v>0</v>
      </c>
      <c r="O2995" s="71" t="n">
        <v>113400676.34</v>
      </c>
      <c r="P2995" s="71" t="n">
        <v>26212569.5</v>
      </c>
      <c r="Q2995" s="71" t="n">
        <v>87188106.84</v>
      </c>
      <c r="R2995" t="inlineStr">
        <is>
          <t>Crude</t>
        </is>
      </c>
      <c r="S2995" t="inlineStr">
        <is>
          <t>Yes</t>
        </is>
      </c>
      <c r="T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SA102987</t>
        </is>
      </c>
      <c r="B2996" s="68" t="n">
        <v>46092</v>
      </c>
      <c r="C2996" s="69" t="n">
        <v>2026</v>
      </c>
      <c r="D2996" t="inlineStr">
        <is>
          <t>Mar</t>
        </is>
      </c>
      <c r="E2996" t="inlineStr">
        <is>
          <t>Middle East</t>
        </is>
      </c>
      <c r="F2996" t="inlineStr">
        <is>
          <t>Saudi Arabia</t>
        </is>
      </c>
      <c r="G2996" t="inlineStr">
        <is>
          <t>Arab Medium</t>
        </is>
      </c>
      <c r="H2996" t="inlineStr">
        <is>
          <t>Domestic</t>
        </is>
      </c>
      <c r="I2996" t="inlineStr">
        <is>
          <t>Refiner</t>
        </is>
      </c>
      <c r="J2996" t="inlineStr">
        <is>
          <t>Noah Smith</t>
        </is>
      </c>
      <c r="K2996" s="70" t="n">
        <v>1227719</v>
      </c>
      <c r="L2996" s="71" t="n">
        <v>74.44</v>
      </c>
      <c r="M2996" s="71" t="n">
        <v>91391402.36</v>
      </c>
      <c r="N2996" s="71" t="n">
        <v>1827828.05</v>
      </c>
      <c r="O2996" s="71" t="n">
        <v>89563574.31</v>
      </c>
      <c r="P2996" s="71" t="n">
        <v>21055380.09</v>
      </c>
      <c r="Q2996" s="71" t="n">
        <v>68508194.22</v>
      </c>
      <c r="R2996" t="inlineStr">
        <is>
          <t>Crude</t>
        </is>
      </c>
      <c r="S2996" t="inlineStr">
        <is>
          <t>No</t>
        </is>
      </c>
      <c r="T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SA102988</t>
        </is>
      </c>
      <c r="B2997" s="68" t="n">
        <v>46092</v>
      </c>
      <c r="C2997" s="69" t="n">
        <v>2026</v>
      </c>
      <c r="D2997" t="inlineStr">
        <is>
          <t>Mar</t>
        </is>
      </c>
      <c r="E2997" t="inlineStr">
        <is>
          <t>Asia</t>
        </is>
      </c>
      <c r="F2997" t="inlineStr">
        <is>
          <t>India</t>
        </is>
      </c>
      <c r="G2997" t="inlineStr">
        <is>
          <t>Diesel</t>
        </is>
      </c>
      <c r="H2997" t="inlineStr">
        <is>
          <t>Term contract</t>
        </is>
      </c>
      <c r="I2997" t="inlineStr">
        <is>
          <t>Refiner</t>
        </is>
      </c>
      <c r="J2997" t="inlineStr">
        <is>
          <t>Emma Clarke</t>
        </is>
      </c>
      <c r="K2997" s="70" t="n">
        <v>159905</v>
      </c>
      <c r="L2997" s="71" t="n">
        <v>100.99</v>
      </c>
      <c r="M2997" s="71" t="n">
        <v>16148805.95</v>
      </c>
      <c r="N2997" s="71" t="n">
        <v>161488.06</v>
      </c>
      <c r="O2997" s="71" t="n">
        <v>15987317.89</v>
      </c>
      <c r="P2997" s="71" t="n">
        <v>11275103.32</v>
      </c>
      <c r="Q2997" s="71" t="n">
        <v>4712214.57</v>
      </c>
      <c r="R2997" t="inlineStr">
        <is>
          <t>Refined</t>
        </is>
      </c>
      <c r="S2997" t="inlineStr">
        <is>
          <t>Yes</t>
        </is>
      </c>
      <c r="T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SA102989</t>
        </is>
      </c>
      <c r="B2998" s="68" t="n">
        <v>46093</v>
      </c>
      <c r="C2998" s="69" t="n">
        <v>2026</v>
      </c>
      <c r="D2998" t="inlineStr">
        <is>
          <t>Mar</t>
        </is>
      </c>
      <c r="E2998" t="inlineStr">
        <is>
          <t>Middle East</t>
        </is>
      </c>
      <c r="F2998" t="inlineStr">
        <is>
          <t>Bahrain</t>
        </is>
      </c>
      <c r="G2998" t="inlineStr">
        <is>
          <t>Diesel</t>
        </is>
      </c>
      <c r="H2998" t="inlineStr">
        <is>
          <t>Term contract</t>
        </is>
      </c>
      <c r="I2998" t="inlineStr">
        <is>
          <t>Trader</t>
        </is>
      </c>
      <c r="J2998" t="inlineStr">
        <is>
          <t>Zoya Ahmed</t>
        </is>
      </c>
      <c r="K2998" s="70" t="n">
        <v>553672</v>
      </c>
      <c r="L2998" s="71" t="n">
        <v>94.36</v>
      </c>
      <c r="M2998" s="71" t="n">
        <v>52244489.92</v>
      </c>
      <c r="N2998" s="71" t="n">
        <v>1044889.8</v>
      </c>
      <c r="O2998" s="71" t="n">
        <v>51199600.12</v>
      </c>
      <c r="P2998" s="71" t="n">
        <v>40138446.46</v>
      </c>
      <c r="Q2998" s="71" t="n">
        <v>11061153.66</v>
      </c>
      <c r="R2998" t="inlineStr">
        <is>
          <t>Refined</t>
        </is>
      </c>
      <c r="S2998" t="inlineStr">
        <is>
          <t>Yes</t>
        </is>
      </c>
      <c r="T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SA102990</t>
        </is>
      </c>
      <c r="B2999" s="68" t="n">
        <v>46093</v>
      </c>
      <c r="C2999" s="69" t="n">
        <v>2026</v>
      </c>
      <c r="D2999" t="inlineStr">
        <is>
          <t>Mar</t>
        </is>
      </c>
      <c r="E2999" t="inlineStr">
        <is>
          <t>Middle East</t>
        </is>
      </c>
      <c r="F2999" t="inlineStr">
        <is>
          <t>Bahrain</t>
        </is>
      </c>
      <c r="G2999" t="inlineStr">
        <is>
          <t>Arab Light</t>
        </is>
      </c>
      <c r="H2999" t="inlineStr">
        <is>
          <t>Spot</t>
        </is>
      </c>
      <c r="I2999" t="inlineStr">
        <is>
          <t>National oil company</t>
        </is>
      </c>
      <c r="J2999" t="inlineStr">
        <is>
          <t>Lucas Martin</t>
        </is>
      </c>
      <c r="K2999" s="70" t="n">
        <v>394762</v>
      </c>
      <c r="L2999" s="71" t="n">
        <v>76.81</v>
      </c>
      <c r="M2999" s="71" t="n">
        <v>30321669.22</v>
      </c>
      <c r="N2999" s="71" t="n">
        <v>0</v>
      </c>
      <c r="O2999" s="71" t="n">
        <v>30321669.22</v>
      </c>
      <c r="P2999" s="71" t="n">
        <v>7003998.12</v>
      </c>
      <c r="Q2999" s="71" t="n">
        <v>23317671.1</v>
      </c>
      <c r="R2999" t="inlineStr">
        <is>
          <t>Crude</t>
        </is>
      </c>
      <c r="S2999" t="inlineStr">
        <is>
          <t>Yes</t>
        </is>
      </c>
      <c r="T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SA102991</t>
        </is>
      </c>
      <c r="B3000" s="68" t="n">
        <v>46093</v>
      </c>
      <c r="C3000" s="69" t="n">
        <v>2026</v>
      </c>
      <c r="D3000" t="inlineStr">
        <is>
          <t>Mar</t>
        </is>
      </c>
      <c r="E3000" t="inlineStr">
        <is>
          <t>Asia</t>
        </is>
      </c>
      <c r="F3000" t="inlineStr">
        <is>
          <t>India</t>
        </is>
      </c>
      <c r="G3000" t="inlineStr">
        <is>
          <t>Gasoline</t>
        </is>
      </c>
      <c r="H3000" t="inlineStr">
        <is>
          <t>Term contract</t>
        </is>
      </c>
      <c r="I3000" t="inlineStr">
        <is>
          <t>National oil company</t>
        </is>
      </c>
      <c r="J3000" t="inlineStr">
        <is>
          <t>Wei Chen</t>
        </is>
      </c>
      <c r="K3000" s="70" t="n">
        <v>256740</v>
      </c>
      <c r="L3000" s="71" t="n">
        <v>94.73999999999999</v>
      </c>
      <c r="M3000" s="71" t="n">
        <v>24323547.6</v>
      </c>
      <c r="N3000" s="71" t="n">
        <v>243235.48</v>
      </c>
      <c r="O3000" s="71" t="n">
        <v>24080312.12</v>
      </c>
      <c r="P3000" s="71" t="n">
        <v>17459162.43</v>
      </c>
      <c r="Q3000" s="71" t="n">
        <v>6621149.69</v>
      </c>
      <c r="R3000" t="inlineStr">
        <is>
          <t>Refined</t>
        </is>
      </c>
      <c r="S3000" t="inlineStr">
        <is>
          <t>Yes</t>
        </is>
      </c>
      <c r="T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SA102992</t>
        </is>
      </c>
      <c r="B3001" s="68" t="n">
        <v>46093</v>
      </c>
      <c r="C3001" s="69" t="n">
        <v>2026</v>
      </c>
      <c r="D3001" t="inlineStr">
        <is>
          <t>Mar</t>
        </is>
      </c>
      <c r="E3001" t="inlineStr">
        <is>
          <t>Asia</t>
        </is>
      </c>
      <c r="F3001" t="inlineStr">
        <is>
          <t>China</t>
        </is>
      </c>
      <c r="G3001" t="inlineStr">
        <is>
          <t>Arab Medium</t>
        </is>
      </c>
      <c r="H3001" t="inlineStr">
        <is>
          <t>Term contract</t>
        </is>
      </c>
      <c r="I3001" t="inlineStr">
        <is>
          <t>Refiner</t>
        </is>
      </c>
      <c r="J3001" t="inlineStr">
        <is>
          <t>Amir Khan</t>
        </is>
      </c>
      <c r="K3001" s="70" t="n">
        <v>1280805</v>
      </c>
      <c r="L3001" s="71" t="n">
        <v>70.68000000000001</v>
      </c>
      <c r="M3001" s="71" t="n">
        <v>90527297.40000001</v>
      </c>
      <c r="N3001" s="71" t="n">
        <v>905272.97</v>
      </c>
      <c r="O3001" s="71" t="n">
        <v>89622024.43000001</v>
      </c>
      <c r="P3001" s="71" t="n">
        <v>23430578.97</v>
      </c>
      <c r="Q3001" s="71" t="n">
        <v>66191445.46</v>
      </c>
      <c r="R3001" t="inlineStr">
        <is>
          <t>Crude</t>
        </is>
      </c>
      <c r="S3001" t="inlineStr">
        <is>
          <t>Yes</t>
        </is>
      </c>
      <c r="T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SA102993</t>
        </is>
      </c>
      <c r="B3002" s="68" t="n">
        <v>46093</v>
      </c>
      <c r="C3002" s="69" t="n">
        <v>2026</v>
      </c>
      <c r="D3002" t="inlineStr">
        <is>
          <t>Mar</t>
        </is>
      </c>
      <c r="E3002" t="inlineStr">
        <is>
          <t>North America</t>
        </is>
      </c>
      <c r="F3002" t="inlineStr">
        <is>
          <t>USA</t>
        </is>
      </c>
      <c r="G3002" t="inlineStr">
        <is>
          <t>Arab Light</t>
        </is>
      </c>
      <c r="H3002" t="inlineStr">
        <is>
          <t>Spot</t>
        </is>
      </c>
      <c r="I3002" t="inlineStr">
        <is>
          <t>National oil company</t>
        </is>
      </c>
      <c r="J3002" t="inlineStr">
        <is>
          <t>Ravindra Patil</t>
        </is>
      </c>
      <c r="K3002" s="70" t="n">
        <v>1758573</v>
      </c>
      <c r="L3002" s="71" t="n">
        <v>76.27</v>
      </c>
      <c r="M3002" s="71" t="n">
        <v>134126362.71</v>
      </c>
      <c r="N3002" s="71" t="n">
        <v>0</v>
      </c>
      <c r="O3002" s="71" t="n">
        <v>134126362.71</v>
      </c>
      <c r="P3002" s="71" t="n">
        <v>31565581.9</v>
      </c>
      <c r="Q3002" s="71" t="n">
        <v>102560780.81</v>
      </c>
      <c r="R3002" t="inlineStr">
        <is>
          <t>Crude</t>
        </is>
      </c>
      <c r="S3002" t="inlineStr">
        <is>
          <t>Yes</t>
        </is>
      </c>
      <c r="T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SA102994</t>
        </is>
      </c>
      <c r="B3003" s="68" t="n">
        <v>46093</v>
      </c>
      <c r="C3003" s="69" t="n">
        <v>2026</v>
      </c>
      <c r="D3003" t="inlineStr">
        <is>
          <t>Mar</t>
        </is>
      </c>
      <c r="E3003" t="inlineStr">
        <is>
          <t>Asia</t>
        </is>
      </c>
      <c r="F3003" t="inlineStr">
        <is>
          <t>Japan</t>
        </is>
      </c>
      <c r="G3003" t="inlineStr">
        <is>
          <t>Arab Medium</t>
        </is>
      </c>
      <c r="H3003" t="inlineStr">
        <is>
          <t>Term contract</t>
        </is>
      </c>
      <c r="I3003" t="inlineStr">
        <is>
          <t>National oil company</t>
        </is>
      </c>
      <c r="J3003" t="inlineStr">
        <is>
          <t>Priya Nair</t>
        </is>
      </c>
      <c r="K3003" s="70" t="n">
        <v>822340</v>
      </c>
      <c r="L3003" s="71" t="n">
        <v>71.59</v>
      </c>
      <c r="M3003" s="71" t="n">
        <v>58871320.6</v>
      </c>
      <c r="N3003" s="71" t="n">
        <v>0</v>
      </c>
      <c r="O3003" s="71" t="n">
        <v>58871320.6</v>
      </c>
      <c r="P3003" s="71" t="n">
        <v>14712718.59</v>
      </c>
      <c r="Q3003" s="71" t="n">
        <v>44158602.01</v>
      </c>
      <c r="R3003" t="inlineStr">
        <is>
          <t>Crude</t>
        </is>
      </c>
      <c r="S3003" t="inlineStr">
        <is>
          <t>Yes</t>
        </is>
      </c>
      <c r="T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SA102995</t>
        </is>
      </c>
      <c r="B3004" s="68" t="n">
        <v>46093</v>
      </c>
      <c r="C3004" s="69" t="n">
        <v>2026</v>
      </c>
      <c r="D3004" t="inlineStr">
        <is>
          <t>Mar</t>
        </is>
      </c>
      <c r="E3004" t="inlineStr">
        <is>
          <t>Asia</t>
        </is>
      </c>
      <c r="F3004" t="inlineStr">
        <is>
          <t>Japan</t>
        </is>
      </c>
      <c r="G3004" t="inlineStr">
        <is>
          <t>Diesel</t>
        </is>
      </c>
      <c r="H3004" t="inlineStr">
        <is>
          <t>Term contract</t>
        </is>
      </c>
      <c r="I3004" t="inlineStr">
        <is>
          <t>Refiner</t>
        </is>
      </c>
      <c r="J3004" t="inlineStr">
        <is>
          <t>Wei Chen</t>
        </is>
      </c>
      <c r="K3004" s="70" t="n">
        <v>136919</v>
      </c>
      <c r="L3004" s="71" t="n">
        <v>97.61</v>
      </c>
      <c r="M3004" s="71" t="n">
        <v>13364663.59</v>
      </c>
      <c r="N3004" s="71" t="n">
        <v>267293.27</v>
      </c>
      <c r="O3004" s="71" t="n">
        <v>13097370.32</v>
      </c>
      <c r="P3004" s="71" t="n">
        <v>9755490.43</v>
      </c>
      <c r="Q3004" s="71" t="n">
        <v>3341879.89</v>
      </c>
      <c r="R3004" t="inlineStr">
        <is>
          <t>Refined</t>
        </is>
      </c>
      <c r="S3004" t="inlineStr">
        <is>
          <t>Yes</t>
        </is>
      </c>
      <c r="T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SA102996</t>
        </is>
      </c>
      <c r="B3005" s="68" t="n">
        <v>46093</v>
      </c>
      <c r="C3005" s="69" t="n">
        <v>2026</v>
      </c>
      <c r="D3005" t="inlineStr">
        <is>
          <t>Mar</t>
        </is>
      </c>
      <c r="E3005" t="inlineStr">
        <is>
          <t>Middle East</t>
        </is>
      </c>
      <c r="F3005" t="inlineStr">
        <is>
          <t>UAE</t>
        </is>
      </c>
      <c r="G3005" t="inlineStr">
        <is>
          <t>Arab Light</t>
        </is>
      </c>
      <c r="H3005" t="inlineStr">
        <is>
          <t>Term contract</t>
        </is>
      </c>
      <c r="I3005" t="inlineStr">
        <is>
          <t>National oil company</t>
        </is>
      </c>
      <c r="J3005" t="inlineStr">
        <is>
          <t>Aisha Bello</t>
        </is>
      </c>
      <c r="K3005" s="70" t="n">
        <v>365806</v>
      </c>
      <c r="L3005" s="71" t="n">
        <v>79.59</v>
      </c>
      <c r="M3005" s="71" t="n">
        <v>29114499.54</v>
      </c>
      <c r="N3005" s="71" t="n">
        <v>0</v>
      </c>
      <c r="O3005" s="71" t="n">
        <v>29114499.54</v>
      </c>
      <c r="P3005" s="71" t="n">
        <v>6789583.72</v>
      </c>
      <c r="Q3005" s="71" t="n">
        <v>22324915.82</v>
      </c>
      <c r="R3005" t="inlineStr">
        <is>
          <t>Crude</t>
        </is>
      </c>
      <c r="S3005" t="inlineStr">
        <is>
          <t>Yes</t>
        </is>
      </c>
      <c r="T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SA102997</t>
        </is>
      </c>
      <c r="B3006" s="68" t="n">
        <v>46093</v>
      </c>
      <c r="C3006" s="69" t="n">
        <v>2026</v>
      </c>
      <c r="D3006" t="inlineStr">
        <is>
          <t>Mar</t>
        </is>
      </c>
      <c r="E3006" t="inlineStr">
        <is>
          <t>Asia</t>
        </is>
      </c>
      <c r="F3006" t="inlineStr">
        <is>
          <t>Japan</t>
        </is>
      </c>
      <c r="G3006" t="inlineStr">
        <is>
          <t>Jet fuel</t>
        </is>
      </c>
      <c r="H3006" t="inlineStr">
        <is>
          <t>Spot</t>
        </is>
      </c>
      <c r="I3006" t="inlineStr">
        <is>
          <t>Refiner</t>
        </is>
      </c>
      <c r="J3006" t="inlineStr">
        <is>
          <t>Sara Rossi</t>
        </is>
      </c>
      <c r="K3006" s="70" t="n">
        <v>534755</v>
      </c>
      <c r="L3006" s="71" t="n">
        <v>97.78</v>
      </c>
      <c r="M3006" s="71" t="n">
        <v>52288343.9</v>
      </c>
      <c r="N3006" s="71" t="n">
        <v>0</v>
      </c>
      <c r="O3006" s="71" t="n">
        <v>52288343.9</v>
      </c>
      <c r="P3006" s="71" t="n">
        <v>38545295.04</v>
      </c>
      <c r="Q3006" s="71" t="n">
        <v>13743048.86</v>
      </c>
      <c r="R3006" t="inlineStr">
        <is>
          <t>Refined</t>
        </is>
      </c>
      <c r="S3006" t="inlineStr">
        <is>
          <t>Yes</t>
        </is>
      </c>
      <c r="T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SA102998</t>
        </is>
      </c>
      <c r="B3007" s="68" t="n">
        <v>46093</v>
      </c>
      <c r="C3007" s="69" t="n">
        <v>2026</v>
      </c>
      <c r="D3007" t="inlineStr">
        <is>
          <t>Mar</t>
        </is>
      </c>
      <c r="E3007" t="inlineStr">
        <is>
          <t>Middle East</t>
        </is>
      </c>
      <c r="F3007" t="inlineStr">
        <is>
          <t>UAE</t>
        </is>
      </c>
      <c r="G3007" t="inlineStr">
        <is>
          <t>Arab Extra Light</t>
        </is>
      </c>
      <c r="H3007" t="inlineStr">
        <is>
          <t>Spot</t>
        </is>
      </c>
      <c r="I3007" t="inlineStr">
        <is>
          <t>National oil company</t>
        </is>
      </c>
      <c r="J3007" t="inlineStr">
        <is>
          <t>Priya Nair</t>
        </is>
      </c>
      <c r="K3007" s="70" t="n">
        <v>1114792</v>
      </c>
      <c r="L3007" s="71" t="n">
        <v>85.67</v>
      </c>
      <c r="M3007" s="71" t="n">
        <v>95504230.64</v>
      </c>
      <c r="N3007" s="71" t="n">
        <v>955042.3100000001</v>
      </c>
      <c r="O3007" s="71" t="n">
        <v>94549188.33</v>
      </c>
      <c r="P3007" s="71" t="n">
        <v>20913830.72</v>
      </c>
      <c r="Q3007" s="71" t="n">
        <v>73635357.61</v>
      </c>
      <c r="R3007" t="inlineStr">
        <is>
          <t>Crude</t>
        </is>
      </c>
      <c r="S3007" t="inlineStr">
        <is>
          <t>Yes</t>
        </is>
      </c>
      <c r="T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SA102999</t>
        </is>
      </c>
      <c r="B3008" s="68" t="n">
        <v>46094</v>
      </c>
      <c r="C3008" s="69" t="n">
        <v>2026</v>
      </c>
      <c r="D3008" t="inlineStr">
        <is>
          <t>Mar</t>
        </is>
      </c>
      <c r="E3008" t="inlineStr">
        <is>
          <t>Europe</t>
        </is>
      </c>
      <c r="F3008" t="inlineStr">
        <is>
          <t>Italy</t>
        </is>
      </c>
      <c r="G3008" t="inlineStr">
        <is>
          <t>Arab Medium</t>
        </is>
      </c>
      <c r="H3008" t="inlineStr">
        <is>
          <t>Term contract</t>
        </is>
      </c>
      <c r="I3008" t="inlineStr">
        <is>
          <t>National oil company</t>
        </is>
      </c>
      <c r="J3008" t="inlineStr">
        <is>
          <t>Hiroshi Tanaka</t>
        </is>
      </c>
      <c r="K3008" s="70" t="n">
        <v>1405314</v>
      </c>
      <c r="L3008" s="71" t="n">
        <v>75.33</v>
      </c>
      <c r="M3008" s="71" t="n">
        <v>105862303.62</v>
      </c>
      <c r="N3008" s="71" t="n">
        <v>0</v>
      </c>
      <c r="O3008" s="71" t="n">
        <v>105862303.62</v>
      </c>
      <c r="P3008" s="71" t="n">
        <v>24722221.55</v>
      </c>
      <c r="Q3008" s="71" t="n">
        <v>81140082.06999999</v>
      </c>
      <c r="R3008" t="inlineStr">
        <is>
          <t>Crude</t>
        </is>
      </c>
      <c r="S3008" t="inlineStr">
        <is>
          <t>Yes</t>
        </is>
      </c>
      <c r="T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SA103000</t>
        </is>
      </c>
      <c r="B3009" s="68" t="n">
        <v>46094</v>
      </c>
      <c r="C3009" s="69" t="n">
        <v>2026</v>
      </c>
      <c r="D3009" t="inlineStr">
        <is>
          <t>Mar</t>
        </is>
      </c>
      <c r="E3009" t="inlineStr">
        <is>
          <t>Middle East</t>
        </is>
      </c>
      <c r="F3009" t="inlineStr">
        <is>
          <t>UAE</t>
        </is>
      </c>
      <c r="G3009" t="inlineStr">
        <is>
          <t>Arab Extra Light</t>
        </is>
      </c>
      <c r="H3009" t="inlineStr">
        <is>
          <t>Term contract</t>
        </is>
      </c>
      <c r="I3009" t="inlineStr">
        <is>
          <t>Refiner</t>
        </is>
      </c>
      <c r="J3009" t="inlineStr">
        <is>
          <t>Sara Rossi</t>
        </is>
      </c>
      <c r="K3009" s="70" t="n">
        <v>1194903</v>
      </c>
      <c r="L3009" s="71" t="n">
        <v>81.18000000000001</v>
      </c>
      <c r="M3009" s="71" t="n">
        <v>97002225.54000001</v>
      </c>
      <c r="N3009" s="71" t="n">
        <v>970022.26</v>
      </c>
      <c r="O3009" s="71" t="n">
        <v>96032203.28</v>
      </c>
      <c r="P3009" s="71" t="n">
        <v>22914750.65</v>
      </c>
      <c r="Q3009" s="71" t="n">
        <v>73117452.63</v>
      </c>
      <c r="R3009" t="inlineStr">
        <is>
          <t>Crude</t>
        </is>
      </c>
      <c r="S3009" t="inlineStr">
        <is>
          <t>Yes</t>
        </is>
      </c>
      <c r="T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SA103001</t>
        </is>
      </c>
      <c r="B3010" s="68" t="n">
        <v>46094</v>
      </c>
      <c r="C3010" s="69" t="n">
        <v>2026</v>
      </c>
      <c r="D3010" t="inlineStr">
        <is>
          <t>Mar</t>
        </is>
      </c>
      <c r="E3010" t="inlineStr">
        <is>
          <t>Asia</t>
        </is>
      </c>
      <c r="F3010" t="inlineStr">
        <is>
          <t>China</t>
        </is>
      </c>
      <c r="G3010" t="inlineStr">
        <is>
          <t>Gasoline</t>
        </is>
      </c>
      <c r="H3010" t="inlineStr">
        <is>
          <t>Term contract</t>
        </is>
      </c>
      <c r="I3010" t="inlineStr">
        <is>
          <t>Refiner</t>
        </is>
      </c>
      <c r="J3010" t="inlineStr">
        <is>
          <t>Carlos Silva</t>
        </is>
      </c>
      <c r="K3010" s="70" t="n">
        <v>310791</v>
      </c>
      <c r="L3010" s="71" t="n">
        <v>97.79000000000001</v>
      </c>
      <c r="M3010" s="71" t="n">
        <v>30392251.89</v>
      </c>
      <c r="N3010" s="71" t="n">
        <v>0</v>
      </c>
      <c r="O3010" s="71" t="n">
        <v>30392251.89</v>
      </c>
      <c r="P3010" s="71" t="n">
        <v>21396760.63</v>
      </c>
      <c r="Q3010" s="71" t="n">
        <v>8995491.26</v>
      </c>
      <c r="R3010" t="inlineStr">
        <is>
          <t>Refined</t>
        </is>
      </c>
      <c r="S3010" t="inlineStr">
        <is>
          <t>Yes</t>
        </is>
      </c>
      <c r="T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SA103002</t>
        </is>
      </c>
      <c r="B3011" s="68" t="n">
        <v>46094</v>
      </c>
      <c r="C3011" s="69" t="n">
        <v>2026</v>
      </c>
      <c r="D3011" t="inlineStr">
        <is>
          <t>Mar</t>
        </is>
      </c>
      <c r="E3011" t="inlineStr">
        <is>
          <t>Middle East</t>
        </is>
      </c>
      <c r="F3011" t="inlineStr">
        <is>
          <t>UAE</t>
        </is>
      </c>
      <c r="G3011" t="inlineStr">
        <is>
          <t>Arab Light</t>
        </is>
      </c>
      <c r="H3011" t="inlineStr">
        <is>
          <t>Term contract</t>
        </is>
      </c>
      <c r="I3011" t="inlineStr">
        <is>
          <t>Refiner</t>
        </is>
      </c>
      <c r="J3011" t="inlineStr">
        <is>
          <t>Lucas Martin</t>
        </is>
      </c>
      <c r="K3011" s="70" t="n">
        <v>1746025</v>
      </c>
      <c r="L3011" s="71" t="n">
        <v>80.2</v>
      </c>
      <c r="M3011" s="71" t="n">
        <v>140031205</v>
      </c>
      <c r="N3011" s="71" t="n">
        <v>0</v>
      </c>
      <c r="O3011" s="71" t="n">
        <v>140031205</v>
      </c>
      <c r="P3011" s="71" t="n">
        <v>30586894.26</v>
      </c>
      <c r="Q3011" s="71" t="n">
        <v>109444310.74</v>
      </c>
      <c r="R3011" t="inlineStr">
        <is>
          <t>Crude</t>
        </is>
      </c>
      <c r="S3011" t="inlineStr">
        <is>
          <t>Yes</t>
        </is>
      </c>
      <c r="T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SA103003</t>
        </is>
      </c>
      <c r="B3012" s="68" t="n">
        <v>46094</v>
      </c>
      <c r="C3012" s="69" t="n">
        <v>2026</v>
      </c>
      <c r="D3012" t="inlineStr">
        <is>
          <t>Mar</t>
        </is>
      </c>
      <c r="E3012" t="inlineStr">
        <is>
          <t>North America</t>
        </is>
      </c>
      <c r="F3012" t="inlineStr">
        <is>
          <t>USA</t>
        </is>
      </c>
      <c r="G3012" t="inlineStr">
        <is>
          <t>Gasoline</t>
        </is>
      </c>
      <c r="H3012" t="inlineStr">
        <is>
          <t>Term contract</t>
        </is>
      </c>
      <c r="I3012" t="inlineStr">
        <is>
          <t>Refiner</t>
        </is>
      </c>
      <c r="J3012" t="inlineStr">
        <is>
          <t>Aisha Bello</t>
        </is>
      </c>
      <c r="K3012" s="70" t="n">
        <v>111962</v>
      </c>
      <c r="L3012" s="71" t="n">
        <v>83.81</v>
      </c>
      <c r="M3012" s="71" t="n">
        <v>9383535.220000001</v>
      </c>
      <c r="N3012" s="71" t="n">
        <v>0</v>
      </c>
      <c r="O3012" s="71" t="n">
        <v>9383535.220000001</v>
      </c>
      <c r="P3012" s="71" t="n">
        <v>8109235.86</v>
      </c>
      <c r="Q3012" s="71" t="n">
        <v>1274299.36</v>
      </c>
      <c r="R3012" t="inlineStr">
        <is>
          <t>Refined</t>
        </is>
      </c>
      <c r="S3012" t="inlineStr">
        <is>
          <t>Yes</t>
        </is>
      </c>
      <c r="T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SA103004</t>
        </is>
      </c>
      <c r="B3013" s="68" t="n">
        <v>46094</v>
      </c>
      <c r="C3013" s="69" t="n">
        <v>2026</v>
      </c>
      <c r="D3013" t="inlineStr">
        <is>
          <t>Mar</t>
        </is>
      </c>
      <c r="E3013" t="inlineStr">
        <is>
          <t>Europe</t>
        </is>
      </c>
      <c r="F3013" t="inlineStr">
        <is>
          <t>France</t>
        </is>
      </c>
      <c r="G3013" t="inlineStr">
        <is>
          <t>Jet fuel</t>
        </is>
      </c>
      <c r="H3013" t="inlineStr">
        <is>
          <t>Term contract</t>
        </is>
      </c>
      <c r="I3013" t="inlineStr">
        <is>
          <t>Refiner</t>
        </is>
      </c>
      <c r="J3013" t="inlineStr">
        <is>
          <t>Priya Nair</t>
        </is>
      </c>
      <c r="K3013" s="70" t="n">
        <v>270404</v>
      </c>
      <c r="L3013" s="71" t="n">
        <v>98.05</v>
      </c>
      <c r="M3013" s="71" t="n">
        <v>26513112.2</v>
      </c>
      <c r="N3013" s="71" t="n">
        <v>265131.12</v>
      </c>
      <c r="O3013" s="71" t="n">
        <v>26247981.08</v>
      </c>
      <c r="P3013" s="71" t="n">
        <v>19834218.28</v>
      </c>
      <c r="Q3013" s="71" t="n">
        <v>6413762.8</v>
      </c>
      <c r="R3013" t="inlineStr">
        <is>
          <t>Refined</t>
        </is>
      </c>
      <c r="S3013" t="inlineStr">
        <is>
          <t>Yes</t>
        </is>
      </c>
      <c r="T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SA103005</t>
        </is>
      </c>
      <c r="B3014" s="68" t="n">
        <v>46095</v>
      </c>
      <c r="C3014" s="69" t="n">
        <v>2026</v>
      </c>
      <c r="D3014" t="inlineStr">
        <is>
          <t>Mar</t>
        </is>
      </c>
      <c r="E3014" t="inlineStr">
        <is>
          <t>Asia</t>
        </is>
      </c>
      <c r="F3014" t="inlineStr">
        <is>
          <t>India</t>
        </is>
      </c>
      <c r="G3014" t="inlineStr">
        <is>
          <t>Arab Extra Light</t>
        </is>
      </c>
      <c r="H3014" t="inlineStr">
        <is>
          <t>Spot</t>
        </is>
      </c>
      <c r="I3014" t="inlineStr">
        <is>
          <t>Trader</t>
        </is>
      </c>
      <c r="J3014" t="inlineStr">
        <is>
          <t>Carlos Silva</t>
        </is>
      </c>
      <c r="K3014" s="70" t="n">
        <v>776976</v>
      </c>
      <c r="L3014" s="71" t="n">
        <v>80.84999999999999</v>
      </c>
      <c r="M3014" s="71" t="n">
        <v>62818509.6</v>
      </c>
      <c r="N3014" s="71" t="n">
        <v>1256370.19</v>
      </c>
      <c r="O3014" s="71" t="n">
        <v>61562139.41</v>
      </c>
      <c r="P3014" s="71" t="n">
        <v>13956130.89</v>
      </c>
      <c r="Q3014" s="71" t="n">
        <v>47606008.52</v>
      </c>
      <c r="R3014" t="inlineStr">
        <is>
          <t>Crude</t>
        </is>
      </c>
      <c r="S3014" t="inlineStr">
        <is>
          <t>Yes</t>
        </is>
      </c>
      <c r="T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SA103006</t>
        </is>
      </c>
      <c r="B3015" s="68" t="n">
        <v>46095</v>
      </c>
      <c r="C3015" s="69" t="n">
        <v>2026</v>
      </c>
      <c r="D3015" t="inlineStr">
        <is>
          <t>Mar</t>
        </is>
      </c>
      <c r="E3015" t="inlineStr">
        <is>
          <t>Middle East</t>
        </is>
      </c>
      <c r="F3015" t="inlineStr">
        <is>
          <t>Bahrain</t>
        </is>
      </c>
      <c r="G3015" t="inlineStr">
        <is>
          <t>Gasoline</t>
        </is>
      </c>
      <c r="H3015" t="inlineStr">
        <is>
          <t>Term contract</t>
        </is>
      </c>
      <c r="I3015" t="inlineStr">
        <is>
          <t>National oil company</t>
        </is>
      </c>
      <c r="J3015" t="inlineStr">
        <is>
          <t>Mei Lin</t>
        </is>
      </c>
      <c r="K3015" s="70" t="n">
        <v>355189</v>
      </c>
      <c r="L3015" s="71" t="n">
        <v>96.86</v>
      </c>
      <c r="M3015" s="71" t="n">
        <v>34403606.54</v>
      </c>
      <c r="N3015" s="71" t="n">
        <v>0</v>
      </c>
      <c r="O3015" s="71" t="n">
        <v>34403606.54</v>
      </c>
      <c r="P3015" s="71" t="n">
        <v>25523327.13</v>
      </c>
      <c r="Q3015" s="71" t="n">
        <v>8880279.41</v>
      </c>
      <c r="R3015" t="inlineStr">
        <is>
          <t>Refined</t>
        </is>
      </c>
      <c r="S3015" t="inlineStr">
        <is>
          <t>Yes</t>
        </is>
      </c>
      <c r="T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SA103007</t>
        </is>
      </c>
      <c r="B3016" s="68" t="n">
        <v>46095</v>
      </c>
      <c r="C3016" s="69" t="n">
        <v>2026</v>
      </c>
      <c r="D3016" t="inlineStr">
        <is>
          <t>Mar</t>
        </is>
      </c>
      <c r="E3016" t="inlineStr">
        <is>
          <t>Europe</t>
        </is>
      </c>
      <c r="F3016" t="inlineStr">
        <is>
          <t>Netherlands</t>
        </is>
      </c>
      <c r="G3016" t="inlineStr">
        <is>
          <t>Diesel</t>
        </is>
      </c>
      <c r="H3016" t="inlineStr">
        <is>
          <t>Term contract</t>
        </is>
      </c>
      <c r="I3016" t="inlineStr">
        <is>
          <t>Refiner</t>
        </is>
      </c>
      <c r="J3016" t="inlineStr">
        <is>
          <t>Ravindra Patil</t>
        </is>
      </c>
      <c r="K3016" s="70" t="n">
        <v>418752</v>
      </c>
      <c r="L3016" s="71" t="n">
        <v>94.48999999999999</v>
      </c>
      <c r="M3016" s="71" t="n">
        <v>39567876.48</v>
      </c>
      <c r="N3016" s="71" t="n">
        <v>0</v>
      </c>
      <c r="O3016" s="71" t="n">
        <v>39567876.48</v>
      </c>
      <c r="P3016" s="71" t="n">
        <v>28411792.12</v>
      </c>
      <c r="Q3016" s="71" t="n">
        <v>11156084.36</v>
      </c>
      <c r="R3016" t="inlineStr">
        <is>
          <t>Refined</t>
        </is>
      </c>
      <c r="S3016" t="inlineStr">
        <is>
          <t>Yes</t>
        </is>
      </c>
      <c r="T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SA103008</t>
        </is>
      </c>
      <c r="B3017" s="68" t="n">
        <v>46095</v>
      </c>
      <c r="C3017" s="69" t="n">
        <v>2026</v>
      </c>
      <c r="D3017" t="inlineStr">
        <is>
          <t>Mar</t>
        </is>
      </c>
      <c r="E3017" t="inlineStr">
        <is>
          <t>Europe</t>
        </is>
      </c>
      <c r="F3017" t="inlineStr">
        <is>
          <t>Italy</t>
        </is>
      </c>
      <c r="G3017" t="inlineStr">
        <is>
          <t>Arab Light</t>
        </is>
      </c>
      <c r="H3017" t="inlineStr">
        <is>
          <t>Term contract</t>
        </is>
      </c>
      <c r="I3017" t="inlineStr">
        <is>
          <t>Refiner</t>
        </is>
      </c>
      <c r="J3017" t="inlineStr">
        <is>
          <t>Lucas Martin</t>
        </is>
      </c>
      <c r="K3017" s="70" t="n">
        <v>1350298</v>
      </c>
      <c r="L3017" s="71" t="n">
        <v>84.75</v>
      </c>
      <c r="M3017" s="71" t="n">
        <v>114437755.5</v>
      </c>
      <c r="N3017" s="71" t="n">
        <v>0</v>
      </c>
      <c r="O3017" s="71" t="n">
        <v>114437755.5</v>
      </c>
      <c r="P3017" s="71" t="n">
        <v>23971694.25</v>
      </c>
      <c r="Q3017" s="71" t="n">
        <v>90466061.25</v>
      </c>
      <c r="R3017" t="inlineStr">
        <is>
          <t>Crude</t>
        </is>
      </c>
      <c r="S3017" t="inlineStr">
        <is>
          <t>Yes</t>
        </is>
      </c>
      <c r="T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SA103009</t>
        </is>
      </c>
      <c r="B3018" s="68" t="n">
        <v>46095</v>
      </c>
      <c r="C3018" s="69" t="n">
        <v>2026</v>
      </c>
      <c r="D3018" t="inlineStr">
        <is>
          <t>Mar</t>
        </is>
      </c>
      <c r="E3018" t="inlineStr">
        <is>
          <t>Asia</t>
        </is>
      </c>
      <c r="F3018" t="inlineStr">
        <is>
          <t>South Korea</t>
        </is>
      </c>
      <c r="G3018" t="inlineStr">
        <is>
          <t>Arab Medium</t>
        </is>
      </c>
      <c r="H3018" t="inlineStr">
        <is>
          <t>Term contract</t>
        </is>
      </c>
      <c r="I3018" t="inlineStr">
        <is>
          <t>Refiner</t>
        </is>
      </c>
      <c r="J3018" t="inlineStr">
        <is>
          <t>Omar Haddad</t>
        </is>
      </c>
      <c r="K3018" s="70" t="n">
        <v>1573257</v>
      </c>
      <c r="L3018" s="71" t="n">
        <v>69.26000000000001</v>
      </c>
      <c r="M3018" s="71" t="n">
        <v>108963779.82</v>
      </c>
      <c r="N3018" s="71" t="n">
        <v>0</v>
      </c>
      <c r="O3018" s="71" t="n">
        <v>108963779.82</v>
      </c>
      <c r="P3018" s="71" t="n">
        <v>28264033.51</v>
      </c>
      <c r="Q3018" s="71" t="n">
        <v>80699746.31</v>
      </c>
      <c r="R3018" t="inlineStr">
        <is>
          <t>Crude</t>
        </is>
      </c>
      <c r="S3018" t="inlineStr">
        <is>
          <t>Yes</t>
        </is>
      </c>
      <c r="T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SA103010</t>
        </is>
      </c>
      <c r="B3019" s="68" t="n">
        <v>46095</v>
      </c>
      <c r="C3019" s="69" t="n">
        <v>2026</v>
      </c>
      <c r="D3019" t="inlineStr">
        <is>
          <t>Mar</t>
        </is>
      </c>
      <c r="E3019" t="inlineStr">
        <is>
          <t>Asia</t>
        </is>
      </c>
      <c r="F3019" t="inlineStr">
        <is>
          <t>Japan</t>
        </is>
      </c>
      <c r="G3019" t="inlineStr">
        <is>
          <t>Arab Light</t>
        </is>
      </c>
      <c r="H3019" t="inlineStr">
        <is>
          <t>Term contract</t>
        </is>
      </c>
      <c r="I3019" t="inlineStr">
        <is>
          <t>Refiner</t>
        </is>
      </c>
      <c r="J3019" t="inlineStr">
        <is>
          <t>Noah Smith</t>
        </is>
      </c>
      <c r="K3019" s="70" t="n">
        <v>1063637</v>
      </c>
      <c r="L3019" s="71" t="n">
        <v>70.09999999999999</v>
      </c>
      <c r="M3019" s="71" t="n">
        <v>74560953.7</v>
      </c>
      <c r="N3019" s="71" t="n">
        <v>745609.54</v>
      </c>
      <c r="O3019" s="71" t="n">
        <v>73815344.16</v>
      </c>
      <c r="P3019" s="71" t="n">
        <v>18818261.16</v>
      </c>
      <c r="Q3019" s="71" t="n">
        <v>54997083</v>
      </c>
      <c r="R3019" t="inlineStr">
        <is>
          <t>Crude</t>
        </is>
      </c>
      <c r="S3019" t="inlineStr">
        <is>
          <t>Yes</t>
        </is>
      </c>
      <c r="T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SA103011</t>
        </is>
      </c>
      <c r="B3020" s="68" t="n">
        <v>46095</v>
      </c>
      <c r="C3020" s="69" t="n">
        <v>2026</v>
      </c>
      <c r="D3020" t="inlineStr">
        <is>
          <t>Mar</t>
        </is>
      </c>
      <c r="E3020" t="inlineStr">
        <is>
          <t>Asia</t>
        </is>
      </c>
      <c r="F3020" t="inlineStr">
        <is>
          <t>Japan</t>
        </is>
      </c>
      <c r="G3020" t="inlineStr">
        <is>
          <t>Arab Medium</t>
        </is>
      </c>
      <c r="H3020" t="inlineStr">
        <is>
          <t>Spot</t>
        </is>
      </c>
      <c r="I3020" t="inlineStr">
        <is>
          <t>Refiner</t>
        </is>
      </c>
      <c r="J3020" t="inlineStr">
        <is>
          <t>Sophie Müller</t>
        </is>
      </c>
      <c r="K3020" s="70" t="n">
        <v>804002</v>
      </c>
      <c r="L3020" s="71" t="n">
        <v>71.48999999999999</v>
      </c>
      <c r="M3020" s="71" t="n">
        <v>57478102.98</v>
      </c>
      <c r="N3020" s="71" t="n">
        <v>1149562.06</v>
      </c>
      <c r="O3020" s="71" t="n">
        <v>56328540.92</v>
      </c>
      <c r="P3020" s="71" t="n">
        <v>14566079.69</v>
      </c>
      <c r="Q3020" s="71" t="n">
        <v>41762461.23</v>
      </c>
      <c r="R3020" t="inlineStr">
        <is>
          <t>Crude</t>
        </is>
      </c>
      <c r="S3020" t="inlineStr">
        <is>
          <t>Yes</t>
        </is>
      </c>
      <c r="T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SA103012</t>
        </is>
      </c>
      <c r="B3021" s="68" t="n">
        <v>46095</v>
      </c>
      <c r="C3021" s="69" t="n">
        <v>2026</v>
      </c>
      <c r="D3021" t="inlineStr">
        <is>
          <t>Mar</t>
        </is>
      </c>
      <c r="E3021" t="inlineStr">
        <is>
          <t>Middle East</t>
        </is>
      </c>
      <c r="F3021" t="inlineStr">
        <is>
          <t>Bahrain</t>
        </is>
      </c>
      <c r="G3021" t="inlineStr">
        <is>
          <t>Arab Heavy</t>
        </is>
      </c>
      <c r="H3021" t="inlineStr">
        <is>
          <t>Spot</t>
        </is>
      </c>
      <c r="I3021" t="inlineStr">
        <is>
          <t>Refiner</t>
        </is>
      </c>
      <c r="J3021" t="inlineStr">
        <is>
          <t>Zoya Ahmed</t>
        </is>
      </c>
      <c r="K3021" s="70" t="n">
        <v>1047229</v>
      </c>
      <c r="L3021" s="71" t="n">
        <v>75.33</v>
      </c>
      <c r="M3021" s="71" t="n">
        <v>78887760.56999999</v>
      </c>
      <c r="N3021" s="71" t="n">
        <v>0</v>
      </c>
      <c r="O3021" s="71" t="n">
        <v>78887760.56999999</v>
      </c>
      <c r="P3021" s="71" t="n">
        <v>17834535.52</v>
      </c>
      <c r="Q3021" s="71" t="n">
        <v>61053225.05</v>
      </c>
      <c r="R3021" t="inlineStr">
        <is>
          <t>Crude</t>
        </is>
      </c>
      <c r="S3021" t="inlineStr">
        <is>
          <t>Yes</t>
        </is>
      </c>
      <c r="T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SA103013</t>
        </is>
      </c>
      <c r="B3022" s="68" t="n">
        <v>46095</v>
      </c>
      <c r="C3022" s="69" t="n">
        <v>2026</v>
      </c>
      <c r="D3022" t="inlineStr">
        <is>
          <t>Mar</t>
        </is>
      </c>
      <c r="E3022" t="inlineStr">
        <is>
          <t>Asia</t>
        </is>
      </c>
      <c r="F3022" t="inlineStr">
        <is>
          <t>Japan</t>
        </is>
      </c>
      <c r="G3022" t="inlineStr">
        <is>
          <t>Jet fuel</t>
        </is>
      </c>
      <c r="H3022" t="inlineStr">
        <is>
          <t>Term contract</t>
        </is>
      </c>
      <c r="I3022" t="inlineStr">
        <is>
          <t>Refiner</t>
        </is>
      </c>
      <c r="J3022" t="inlineStr">
        <is>
          <t>Olivia Brown</t>
        </is>
      </c>
      <c r="K3022" s="70" t="n">
        <v>351122</v>
      </c>
      <c r="L3022" s="71" t="n">
        <v>100.15</v>
      </c>
      <c r="M3022" s="71" t="n">
        <v>35164868.3</v>
      </c>
      <c r="N3022" s="71" t="n">
        <v>351648.68</v>
      </c>
      <c r="O3022" s="71" t="n">
        <v>34813219.62</v>
      </c>
      <c r="P3022" s="71" t="n">
        <v>26576500.65</v>
      </c>
      <c r="Q3022" s="71" t="n">
        <v>8236718.97</v>
      </c>
      <c r="R3022" t="inlineStr">
        <is>
          <t>Refined</t>
        </is>
      </c>
      <c r="S3022" t="inlineStr">
        <is>
          <t>Yes</t>
        </is>
      </c>
      <c r="T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SA103014</t>
        </is>
      </c>
      <c r="B3023" s="68" t="n">
        <v>46095</v>
      </c>
      <c r="C3023" s="69" t="n">
        <v>2026</v>
      </c>
      <c r="D3023" t="inlineStr">
        <is>
          <t>Mar</t>
        </is>
      </c>
      <c r="E3023" t="inlineStr">
        <is>
          <t>Middle East</t>
        </is>
      </c>
      <c r="F3023" t="inlineStr">
        <is>
          <t>Saudi Arabia</t>
        </is>
      </c>
      <c r="G3023" t="inlineStr">
        <is>
          <t>Gasoline</t>
        </is>
      </c>
      <c r="H3023" t="inlineStr">
        <is>
          <t>Domestic</t>
        </is>
      </c>
      <c r="I3023" t="inlineStr">
        <is>
          <t>Refiner</t>
        </is>
      </c>
      <c r="J3023" t="inlineStr">
        <is>
          <t>Lucas Martin</t>
        </is>
      </c>
      <c r="K3023" s="70" t="n">
        <v>238401</v>
      </c>
      <c r="L3023" s="71" t="n">
        <v>82.43000000000001</v>
      </c>
      <c r="M3023" s="71" t="n">
        <v>19651394.43</v>
      </c>
      <c r="N3023" s="71" t="n">
        <v>393027.89</v>
      </c>
      <c r="O3023" s="71" t="n">
        <v>19258366.54</v>
      </c>
      <c r="P3023" s="71" t="n">
        <v>16917164.91</v>
      </c>
      <c r="Q3023" s="71" t="n">
        <v>2341201.63</v>
      </c>
      <c r="R3023" t="inlineStr">
        <is>
          <t>Refined</t>
        </is>
      </c>
      <c r="S3023" t="inlineStr">
        <is>
          <t>No</t>
        </is>
      </c>
      <c r="T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SA103015</t>
        </is>
      </c>
      <c r="B3024" s="68" t="n">
        <v>46096</v>
      </c>
      <c r="C3024" s="69" t="n">
        <v>2026</v>
      </c>
      <c r="D3024" t="inlineStr">
        <is>
          <t>Mar</t>
        </is>
      </c>
      <c r="E3024" t="inlineStr">
        <is>
          <t>Europe</t>
        </is>
      </c>
      <c r="F3024" t="inlineStr">
        <is>
          <t>Italy</t>
        </is>
      </c>
      <c r="G3024" t="inlineStr">
        <is>
          <t>Arab Heavy</t>
        </is>
      </c>
      <c r="H3024" t="inlineStr">
        <is>
          <t>Term contract</t>
        </is>
      </c>
      <c r="I3024" t="inlineStr">
        <is>
          <t>Trader</t>
        </is>
      </c>
      <c r="J3024" t="inlineStr">
        <is>
          <t>Yuki Sato</t>
        </is>
      </c>
      <c r="K3024" s="70" t="n">
        <v>1480598</v>
      </c>
      <c r="L3024" s="71" t="n">
        <v>69.8</v>
      </c>
      <c r="M3024" s="71" t="n">
        <v>103345740.4</v>
      </c>
      <c r="N3024" s="71" t="n">
        <v>1033457.4</v>
      </c>
      <c r="O3024" s="71" t="n">
        <v>102312283</v>
      </c>
      <c r="P3024" s="71" t="n">
        <v>26139698.63</v>
      </c>
      <c r="Q3024" s="71" t="n">
        <v>76172584.37</v>
      </c>
      <c r="R3024" t="inlineStr">
        <is>
          <t>Crude</t>
        </is>
      </c>
      <c r="S3024" t="inlineStr">
        <is>
          <t>Yes</t>
        </is>
      </c>
      <c r="T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SA103016</t>
        </is>
      </c>
      <c r="B3025" s="68" t="n">
        <v>46096</v>
      </c>
      <c r="C3025" s="69" t="n">
        <v>2026</v>
      </c>
      <c r="D3025" t="inlineStr">
        <is>
          <t>Mar</t>
        </is>
      </c>
      <c r="E3025" t="inlineStr">
        <is>
          <t>Asia</t>
        </is>
      </c>
      <c r="F3025" t="inlineStr">
        <is>
          <t>China</t>
        </is>
      </c>
      <c r="G3025" t="inlineStr">
        <is>
          <t>Arab Heavy</t>
        </is>
      </c>
      <c r="H3025" t="inlineStr">
        <is>
          <t>Term contract</t>
        </is>
      </c>
      <c r="I3025" t="inlineStr">
        <is>
          <t>Trader</t>
        </is>
      </c>
      <c r="J3025" t="inlineStr">
        <is>
          <t>Aisha Bello</t>
        </is>
      </c>
      <c r="K3025" s="70" t="n">
        <v>384145</v>
      </c>
      <c r="L3025" s="71" t="n">
        <v>72.45999999999999</v>
      </c>
      <c r="M3025" s="71" t="n">
        <v>27835146.7</v>
      </c>
      <c r="N3025" s="71" t="n">
        <v>278351.47</v>
      </c>
      <c r="O3025" s="71" t="n">
        <v>27556795.23</v>
      </c>
      <c r="P3025" s="71" t="n">
        <v>6937917.81</v>
      </c>
      <c r="Q3025" s="71" t="n">
        <v>20618877.42</v>
      </c>
      <c r="R3025" t="inlineStr">
        <is>
          <t>Crude</t>
        </is>
      </c>
      <c r="S3025" t="inlineStr">
        <is>
          <t>Yes</t>
        </is>
      </c>
      <c r="T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SA103017</t>
        </is>
      </c>
      <c r="B3026" s="68" t="n">
        <v>46096</v>
      </c>
      <c r="C3026" s="69" t="n">
        <v>2026</v>
      </c>
      <c r="D3026" t="inlineStr">
        <is>
          <t>Mar</t>
        </is>
      </c>
      <c r="E3026" t="inlineStr">
        <is>
          <t>Middle East</t>
        </is>
      </c>
      <c r="F3026" t="inlineStr">
        <is>
          <t>Saudi Arabia</t>
        </is>
      </c>
      <c r="G3026" t="inlineStr">
        <is>
          <t>Gasoline</t>
        </is>
      </c>
      <c r="H3026" t="inlineStr">
        <is>
          <t>Domestic</t>
        </is>
      </c>
      <c r="I3026" t="inlineStr">
        <is>
          <t>Refiner</t>
        </is>
      </c>
      <c r="J3026" t="inlineStr">
        <is>
          <t>Kofi Mensah</t>
        </is>
      </c>
      <c r="K3026" s="70" t="n">
        <v>205585</v>
      </c>
      <c r="L3026" s="71" t="n">
        <v>86.95</v>
      </c>
      <c r="M3026" s="71" t="n">
        <v>17875615.75</v>
      </c>
      <c r="N3026" s="71" t="n">
        <v>0</v>
      </c>
      <c r="O3026" s="71" t="n">
        <v>17875615.75</v>
      </c>
      <c r="P3026" s="71" t="n">
        <v>14767721.27</v>
      </c>
      <c r="Q3026" s="71" t="n">
        <v>3107894.48</v>
      </c>
      <c r="R3026" t="inlineStr">
        <is>
          <t>Refined</t>
        </is>
      </c>
      <c r="S3026" t="inlineStr">
        <is>
          <t>No</t>
        </is>
      </c>
      <c r="T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SA103018</t>
        </is>
      </c>
      <c r="B3027" s="68" t="n">
        <v>46096</v>
      </c>
      <c r="C3027" s="69" t="n">
        <v>2026</v>
      </c>
      <c r="D3027" t="inlineStr">
        <is>
          <t>Mar</t>
        </is>
      </c>
      <c r="E3027" t="inlineStr">
        <is>
          <t>Asia</t>
        </is>
      </c>
      <c r="F3027" t="inlineStr">
        <is>
          <t>China</t>
        </is>
      </c>
      <c r="G3027" t="inlineStr">
        <is>
          <t>Arab Light</t>
        </is>
      </c>
      <c r="H3027" t="inlineStr">
        <is>
          <t>Term contract</t>
        </is>
      </c>
      <c r="I3027" t="inlineStr">
        <is>
          <t>National oil company</t>
        </is>
      </c>
      <c r="J3027" t="inlineStr">
        <is>
          <t>Noah Smith</t>
        </is>
      </c>
      <c r="K3027" s="70" t="n">
        <v>1079080</v>
      </c>
      <c r="L3027" s="71" t="n">
        <v>81.73999999999999</v>
      </c>
      <c r="M3027" s="71" t="n">
        <v>88203999.2</v>
      </c>
      <c r="N3027" s="71" t="n">
        <v>0</v>
      </c>
      <c r="O3027" s="71" t="n">
        <v>88203999.2</v>
      </c>
      <c r="P3027" s="71" t="n">
        <v>19986142.26</v>
      </c>
      <c r="Q3027" s="71" t="n">
        <v>68217856.94</v>
      </c>
      <c r="R3027" t="inlineStr">
        <is>
          <t>Crude</t>
        </is>
      </c>
      <c r="S3027" t="inlineStr">
        <is>
          <t>Yes</t>
        </is>
      </c>
      <c r="T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SA103019</t>
        </is>
      </c>
      <c r="B3028" s="68" t="n">
        <v>46096</v>
      </c>
      <c r="C3028" s="69" t="n">
        <v>2026</v>
      </c>
      <c r="D3028" t="inlineStr">
        <is>
          <t>Mar</t>
        </is>
      </c>
      <c r="E3028" t="inlineStr">
        <is>
          <t>Europe</t>
        </is>
      </c>
      <c r="F3028" t="inlineStr">
        <is>
          <t>Netherlands</t>
        </is>
      </c>
      <c r="G3028" t="inlineStr">
        <is>
          <t>Arab Extra Light</t>
        </is>
      </c>
      <c r="H3028" t="inlineStr">
        <is>
          <t>Term contract</t>
        </is>
      </c>
      <c r="I3028" t="inlineStr">
        <is>
          <t>Refiner</t>
        </is>
      </c>
      <c r="J3028" t="inlineStr">
        <is>
          <t>Noah Smith</t>
        </is>
      </c>
      <c r="K3028" s="70" t="n">
        <v>634129</v>
      </c>
      <c r="L3028" s="71" t="n">
        <v>82.63</v>
      </c>
      <c r="M3028" s="71" t="n">
        <v>52398079.27</v>
      </c>
      <c r="N3028" s="71" t="n">
        <v>0</v>
      </c>
      <c r="O3028" s="71" t="n">
        <v>52398079.27</v>
      </c>
      <c r="P3028" s="71" t="n">
        <v>11821757.67</v>
      </c>
      <c r="Q3028" s="71" t="n">
        <v>40576321.6</v>
      </c>
      <c r="R3028" t="inlineStr">
        <is>
          <t>Crude</t>
        </is>
      </c>
      <c r="S3028" t="inlineStr">
        <is>
          <t>Yes</t>
        </is>
      </c>
      <c r="T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SA103020</t>
        </is>
      </c>
      <c r="B3029" s="68" t="n">
        <v>46096</v>
      </c>
      <c r="C3029" s="69" t="n">
        <v>2026</v>
      </c>
      <c r="D3029" t="inlineStr">
        <is>
          <t>Mar</t>
        </is>
      </c>
      <c r="E3029" t="inlineStr">
        <is>
          <t>Asia</t>
        </is>
      </c>
      <c r="F3029" t="inlineStr">
        <is>
          <t>South Korea</t>
        </is>
      </c>
      <c r="G3029" t="inlineStr">
        <is>
          <t>Arab Light</t>
        </is>
      </c>
      <c r="H3029" t="inlineStr">
        <is>
          <t>Term contract</t>
        </is>
      </c>
      <c r="I3029" t="inlineStr">
        <is>
          <t>National oil company</t>
        </is>
      </c>
      <c r="J3029" t="inlineStr">
        <is>
          <t>Sophie Müller</t>
        </is>
      </c>
      <c r="K3029" s="70" t="n">
        <v>499002</v>
      </c>
      <c r="L3029" s="71" t="n">
        <v>82.45999999999999</v>
      </c>
      <c r="M3029" s="71" t="n">
        <v>41147704.92</v>
      </c>
      <c r="N3029" s="71" t="n">
        <v>0</v>
      </c>
      <c r="O3029" s="71" t="n">
        <v>41147704.92</v>
      </c>
      <c r="P3029" s="71" t="n">
        <v>8970856.560000001</v>
      </c>
      <c r="Q3029" s="71" t="n">
        <v>32176848.36</v>
      </c>
      <c r="R3029" t="inlineStr">
        <is>
          <t>Crude</t>
        </is>
      </c>
      <c r="S3029" t="inlineStr">
        <is>
          <t>Yes</t>
        </is>
      </c>
      <c r="T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SA103021</t>
        </is>
      </c>
      <c r="B3030" s="68" t="n">
        <v>46097</v>
      </c>
      <c r="C3030" s="69" t="n">
        <v>2026</v>
      </c>
      <c r="D3030" t="inlineStr">
        <is>
          <t>Mar</t>
        </is>
      </c>
      <c r="E3030" t="inlineStr">
        <is>
          <t>Middle East</t>
        </is>
      </c>
      <c r="F3030" t="inlineStr">
        <is>
          <t>Saudi Arabia</t>
        </is>
      </c>
      <c r="G3030" t="inlineStr">
        <is>
          <t>Arab Extra Light</t>
        </is>
      </c>
      <c r="H3030" t="inlineStr">
        <is>
          <t>Domestic</t>
        </is>
      </c>
      <c r="I3030" t="inlineStr">
        <is>
          <t>National oil company</t>
        </is>
      </c>
      <c r="J3030" t="inlineStr">
        <is>
          <t>Ana Costa</t>
        </is>
      </c>
      <c r="K3030" s="70" t="n">
        <v>674666</v>
      </c>
      <c r="L3030" s="71" t="n">
        <v>82.66</v>
      </c>
      <c r="M3030" s="71" t="n">
        <v>55767891.56</v>
      </c>
      <c r="N3030" s="71" t="n">
        <v>557678.92</v>
      </c>
      <c r="O3030" s="71" t="n">
        <v>55210212.64</v>
      </c>
      <c r="P3030" s="71" t="n">
        <v>12075084.3</v>
      </c>
      <c r="Q3030" s="71" t="n">
        <v>43135128.34</v>
      </c>
      <c r="R3030" t="inlineStr">
        <is>
          <t>Crude</t>
        </is>
      </c>
      <c r="S3030" t="inlineStr">
        <is>
          <t>No</t>
        </is>
      </c>
      <c r="T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SA103022</t>
        </is>
      </c>
      <c r="B3031" s="68" t="n">
        <v>46097</v>
      </c>
      <c r="C3031" s="69" t="n">
        <v>2026</v>
      </c>
      <c r="D3031" t="inlineStr">
        <is>
          <t>Mar</t>
        </is>
      </c>
      <c r="E3031" t="inlineStr">
        <is>
          <t>Asia</t>
        </is>
      </c>
      <c r="F3031" t="inlineStr">
        <is>
          <t>South Korea</t>
        </is>
      </c>
      <c r="G3031" t="inlineStr">
        <is>
          <t>Arab Heavy</t>
        </is>
      </c>
      <c r="H3031" t="inlineStr">
        <is>
          <t>Term contract</t>
        </is>
      </c>
      <c r="I3031" t="inlineStr">
        <is>
          <t>Trader</t>
        </is>
      </c>
      <c r="J3031" t="inlineStr">
        <is>
          <t>Emma Clarke</t>
        </is>
      </c>
      <c r="K3031" s="70" t="n">
        <v>301139</v>
      </c>
      <c r="L3031" s="71" t="n">
        <v>72.51000000000001</v>
      </c>
      <c r="M3031" s="71" t="n">
        <v>21835588.89</v>
      </c>
      <c r="N3031" s="71" t="n">
        <v>218355.89</v>
      </c>
      <c r="O3031" s="71" t="n">
        <v>21617233</v>
      </c>
      <c r="P3031" s="71" t="n">
        <v>5272191.21</v>
      </c>
      <c r="Q3031" s="71" t="n">
        <v>16345041.79</v>
      </c>
      <c r="R3031" t="inlineStr">
        <is>
          <t>Crude</t>
        </is>
      </c>
      <c r="S3031" t="inlineStr">
        <is>
          <t>Yes</t>
        </is>
      </c>
      <c r="T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SA103023</t>
        </is>
      </c>
      <c r="B3032" s="68" t="n">
        <v>46097</v>
      </c>
      <c r="C3032" s="69" t="n">
        <v>2026</v>
      </c>
      <c r="D3032" t="inlineStr">
        <is>
          <t>Mar</t>
        </is>
      </c>
      <c r="E3032" t="inlineStr">
        <is>
          <t>Middle East</t>
        </is>
      </c>
      <c r="F3032" t="inlineStr">
        <is>
          <t>Bahrain</t>
        </is>
      </c>
      <c r="G3032" t="inlineStr">
        <is>
          <t>Arab Heavy</t>
        </is>
      </c>
      <c r="H3032" t="inlineStr">
        <is>
          <t>Spot</t>
        </is>
      </c>
      <c r="I3032" t="inlineStr">
        <is>
          <t>National oil company</t>
        </is>
      </c>
      <c r="J3032" t="inlineStr">
        <is>
          <t>Hiroshi Tanaka</t>
        </is>
      </c>
      <c r="K3032" s="70" t="n">
        <v>652467</v>
      </c>
      <c r="L3032" s="71" t="n">
        <v>69.45</v>
      </c>
      <c r="M3032" s="71" t="n">
        <v>45313833.15</v>
      </c>
      <c r="N3032" s="71" t="n">
        <v>0</v>
      </c>
      <c r="O3032" s="71" t="n">
        <v>45313833.15</v>
      </c>
      <c r="P3032" s="71" t="n">
        <v>11511020.59</v>
      </c>
      <c r="Q3032" s="71" t="n">
        <v>33802812.56</v>
      </c>
      <c r="R3032" t="inlineStr">
        <is>
          <t>Crude</t>
        </is>
      </c>
      <c r="S3032" t="inlineStr">
        <is>
          <t>Yes</t>
        </is>
      </c>
      <c r="T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SA103024</t>
        </is>
      </c>
      <c r="B3033" s="68" t="n">
        <v>46097</v>
      </c>
      <c r="C3033" s="69" t="n">
        <v>2026</v>
      </c>
      <c r="D3033" t="inlineStr">
        <is>
          <t>Mar</t>
        </is>
      </c>
      <c r="E3033" t="inlineStr">
        <is>
          <t>Middle East</t>
        </is>
      </c>
      <c r="F3033" t="inlineStr">
        <is>
          <t>Saudi Arabia</t>
        </is>
      </c>
      <c r="G3033" t="inlineStr">
        <is>
          <t>Arab Medium</t>
        </is>
      </c>
      <c r="H3033" t="inlineStr">
        <is>
          <t>Domestic</t>
        </is>
      </c>
      <c r="I3033" t="inlineStr">
        <is>
          <t>National oil company</t>
        </is>
      </c>
      <c r="J3033" t="inlineStr">
        <is>
          <t>Liam O'Brien</t>
        </is>
      </c>
      <c r="K3033" s="70" t="n">
        <v>551122</v>
      </c>
      <c r="L3033" s="71" t="n">
        <v>73.95</v>
      </c>
      <c r="M3033" s="71" t="n">
        <v>40755471.9</v>
      </c>
      <c r="N3033" s="71" t="n">
        <v>0</v>
      </c>
      <c r="O3033" s="71" t="n">
        <v>40755471.9</v>
      </c>
      <c r="P3033" s="71" t="n">
        <v>9975993.74</v>
      </c>
      <c r="Q3033" s="71" t="n">
        <v>30779478.16</v>
      </c>
      <c r="R3033" t="inlineStr">
        <is>
          <t>Crude</t>
        </is>
      </c>
      <c r="S3033" t="inlineStr">
        <is>
          <t>No</t>
        </is>
      </c>
      <c r="T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SA103025</t>
        </is>
      </c>
      <c r="B3034" s="68" t="n">
        <v>46097</v>
      </c>
      <c r="C3034" s="69" t="n">
        <v>2026</v>
      </c>
      <c r="D3034" t="inlineStr">
        <is>
          <t>Mar</t>
        </is>
      </c>
      <c r="E3034" t="inlineStr">
        <is>
          <t>Asia</t>
        </is>
      </c>
      <c r="F3034" t="inlineStr">
        <is>
          <t>China</t>
        </is>
      </c>
      <c r="G3034" t="inlineStr">
        <is>
          <t>Gasoline</t>
        </is>
      </c>
      <c r="H3034" t="inlineStr">
        <is>
          <t>Term contract</t>
        </is>
      </c>
      <c r="I3034" t="inlineStr">
        <is>
          <t>National oil company</t>
        </is>
      </c>
      <c r="J3034" t="inlineStr">
        <is>
          <t>Sara Rossi</t>
        </is>
      </c>
      <c r="K3034" s="70" t="n">
        <v>564635</v>
      </c>
      <c r="L3034" s="71" t="n">
        <v>90.63</v>
      </c>
      <c r="M3034" s="71" t="n">
        <v>51172870.05</v>
      </c>
      <c r="N3034" s="71" t="n">
        <v>0</v>
      </c>
      <c r="O3034" s="71" t="n">
        <v>51172870.05</v>
      </c>
      <c r="P3034" s="71" t="n">
        <v>40142384.35</v>
      </c>
      <c r="Q3034" s="71" t="n">
        <v>11030485.7</v>
      </c>
      <c r="R3034" t="inlineStr">
        <is>
          <t>Refined</t>
        </is>
      </c>
      <c r="S3034" t="inlineStr">
        <is>
          <t>Yes</t>
        </is>
      </c>
      <c r="T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SA103026</t>
        </is>
      </c>
      <c r="B3035" s="68" t="n">
        <v>46097</v>
      </c>
      <c r="C3035" s="69" t="n">
        <v>2026</v>
      </c>
      <c r="D3035" t="inlineStr">
        <is>
          <t>Mar</t>
        </is>
      </c>
      <c r="E3035" t="inlineStr">
        <is>
          <t>Asia</t>
        </is>
      </c>
      <c r="F3035" t="inlineStr">
        <is>
          <t>India</t>
        </is>
      </c>
      <c r="G3035" t="inlineStr">
        <is>
          <t>Arab Heavy</t>
        </is>
      </c>
      <c r="H3035" t="inlineStr">
        <is>
          <t>Term contract</t>
        </is>
      </c>
      <c r="I3035" t="inlineStr">
        <is>
          <t>Trader</t>
        </is>
      </c>
      <c r="J3035" t="inlineStr">
        <is>
          <t>Aisha Bello</t>
        </is>
      </c>
      <c r="K3035" s="70" t="n">
        <v>1552988</v>
      </c>
      <c r="L3035" s="71" t="n">
        <v>79.03</v>
      </c>
      <c r="M3035" s="71" t="n">
        <v>122732641.64</v>
      </c>
      <c r="N3035" s="71" t="n">
        <v>0</v>
      </c>
      <c r="O3035" s="71" t="n">
        <v>122732641.64</v>
      </c>
      <c r="P3035" s="71" t="n">
        <v>26693130.26</v>
      </c>
      <c r="Q3035" s="71" t="n">
        <v>96039511.38</v>
      </c>
      <c r="R3035" t="inlineStr">
        <is>
          <t>Crude</t>
        </is>
      </c>
      <c r="S3035" t="inlineStr">
        <is>
          <t>Yes</t>
        </is>
      </c>
      <c r="T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SA103027</t>
        </is>
      </c>
      <c r="B3036" s="68" t="n">
        <v>46097</v>
      </c>
      <c r="C3036" s="69" t="n">
        <v>2026</v>
      </c>
      <c r="D3036" t="inlineStr">
        <is>
          <t>Mar</t>
        </is>
      </c>
      <c r="E3036" t="inlineStr">
        <is>
          <t>Asia</t>
        </is>
      </c>
      <c r="F3036" t="inlineStr">
        <is>
          <t>China</t>
        </is>
      </c>
      <c r="G3036" t="inlineStr">
        <is>
          <t>Arab Heavy</t>
        </is>
      </c>
      <c r="H3036" t="inlineStr">
        <is>
          <t>Term contract</t>
        </is>
      </c>
      <c r="I3036" t="inlineStr">
        <is>
          <t>National oil company</t>
        </is>
      </c>
      <c r="J3036" t="inlineStr">
        <is>
          <t>Yuki Sato</t>
        </is>
      </c>
      <c r="K3036" s="70" t="n">
        <v>1298178</v>
      </c>
      <c r="L3036" s="71" t="n">
        <v>75.09999999999999</v>
      </c>
      <c r="M3036" s="71" t="n">
        <v>97493167.8</v>
      </c>
      <c r="N3036" s="71" t="n">
        <v>0</v>
      </c>
      <c r="O3036" s="71" t="n">
        <v>97493167.8</v>
      </c>
      <c r="P3036" s="71" t="n">
        <v>22517181.26</v>
      </c>
      <c r="Q3036" s="71" t="n">
        <v>74975986.54000001</v>
      </c>
      <c r="R3036" t="inlineStr">
        <is>
          <t>Crude</t>
        </is>
      </c>
      <c r="S3036" t="inlineStr">
        <is>
          <t>Yes</t>
        </is>
      </c>
      <c r="T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SA103028</t>
        </is>
      </c>
      <c r="B3037" s="68" t="n">
        <v>46098</v>
      </c>
      <c r="C3037" s="69" t="n">
        <v>2026</v>
      </c>
      <c r="D3037" t="inlineStr">
        <is>
          <t>Mar</t>
        </is>
      </c>
      <c r="E3037" t="inlineStr">
        <is>
          <t>North America</t>
        </is>
      </c>
      <c r="F3037" t="inlineStr">
        <is>
          <t>USA</t>
        </is>
      </c>
      <c r="G3037" t="inlineStr">
        <is>
          <t>Arab Extra Light</t>
        </is>
      </c>
      <c r="H3037" t="inlineStr">
        <is>
          <t>Term contract</t>
        </is>
      </c>
      <c r="I3037" t="inlineStr">
        <is>
          <t>National oil company</t>
        </is>
      </c>
      <c r="J3037" t="inlineStr">
        <is>
          <t>Olivia Brown</t>
        </is>
      </c>
      <c r="K3037" s="70" t="n">
        <v>1921689</v>
      </c>
      <c r="L3037" s="71" t="n">
        <v>76.8</v>
      </c>
      <c r="M3037" s="71" t="n">
        <v>147585715.2</v>
      </c>
      <c r="N3037" s="71" t="n">
        <v>2951714.3</v>
      </c>
      <c r="O3037" s="71" t="n">
        <v>144634000.9</v>
      </c>
      <c r="P3037" s="71" t="n">
        <v>35485743.11</v>
      </c>
      <c r="Q3037" s="71" t="n">
        <v>109148257.79</v>
      </c>
      <c r="R3037" t="inlineStr">
        <is>
          <t>Crude</t>
        </is>
      </c>
      <c r="S3037" t="inlineStr">
        <is>
          <t>Yes</t>
        </is>
      </c>
      <c r="T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SA103029</t>
        </is>
      </c>
      <c r="B3038" s="68" t="n">
        <v>46098</v>
      </c>
      <c r="C3038" s="69" t="n">
        <v>2026</v>
      </c>
      <c r="D3038" t="inlineStr">
        <is>
          <t>Mar</t>
        </is>
      </c>
      <c r="E3038" t="inlineStr">
        <is>
          <t>Asia</t>
        </is>
      </c>
      <c r="F3038" t="inlineStr">
        <is>
          <t>South Korea</t>
        </is>
      </c>
      <c r="G3038" t="inlineStr">
        <is>
          <t>Arab Heavy</t>
        </is>
      </c>
      <c r="H3038" t="inlineStr">
        <is>
          <t>Term contract</t>
        </is>
      </c>
      <c r="I3038" t="inlineStr">
        <is>
          <t>Refiner</t>
        </is>
      </c>
      <c r="J3038" t="inlineStr">
        <is>
          <t>Fatima Al-Saud</t>
        </is>
      </c>
      <c r="K3038" s="70" t="n">
        <v>1816484</v>
      </c>
      <c r="L3038" s="71" t="n">
        <v>68.06999999999999</v>
      </c>
      <c r="M3038" s="71" t="n">
        <v>123648065.88</v>
      </c>
      <c r="N3038" s="71" t="n">
        <v>1236480.66</v>
      </c>
      <c r="O3038" s="71" t="n">
        <v>122411585.22</v>
      </c>
      <c r="P3038" s="71" t="n">
        <v>32249716.85</v>
      </c>
      <c r="Q3038" s="71" t="n">
        <v>90161868.37</v>
      </c>
      <c r="R3038" t="inlineStr">
        <is>
          <t>Crude</t>
        </is>
      </c>
      <c r="S3038" t="inlineStr">
        <is>
          <t>Yes</t>
        </is>
      </c>
      <c r="T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SA103030</t>
        </is>
      </c>
      <c r="B3039" s="68" t="n">
        <v>46098</v>
      </c>
      <c r="C3039" s="69" t="n">
        <v>2026</v>
      </c>
      <c r="D3039" t="inlineStr">
        <is>
          <t>Mar</t>
        </is>
      </c>
      <c r="E3039" t="inlineStr">
        <is>
          <t>Asia</t>
        </is>
      </c>
      <c r="F3039" t="inlineStr">
        <is>
          <t>Japan</t>
        </is>
      </c>
      <c r="G3039" t="inlineStr">
        <is>
          <t>Arab Light</t>
        </is>
      </c>
      <c r="H3039" t="inlineStr">
        <is>
          <t>Term contract</t>
        </is>
      </c>
      <c r="I3039" t="inlineStr">
        <is>
          <t>Refiner</t>
        </is>
      </c>
      <c r="J3039" t="inlineStr">
        <is>
          <t>Noah Smith</t>
        </is>
      </c>
      <c r="K3039" s="70" t="n">
        <v>1389871</v>
      </c>
      <c r="L3039" s="71" t="n">
        <v>74.31999999999999</v>
      </c>
      <c r="M3039" s="71" t="n">
        <v>103295212.72</v>
      </c>
      <c r="N3039" s="71" t="n">
        <v>0</v>
      </c>
      <c r="O3039" s="71" t="n">
        <v>103295212.72</v>
      </c>
      <c r="P3039" s="71" t="n">
        <v>26016700.86</v>
      </c>
      <c r="Q3039" s="71" t="n">
        <v>77278511.86</v>
      </c>
      <c r="R3039" t="inlineStr">
        <is>
          <t>Crude</t>
        </is>
      </c>
      <c r="S3039" t="inlineStr">
        <is>
          <t>Yes</t>
        </is>
      </c>
      <c r="T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SA103031</t>
        </is>
      </c>
      <c r="B3040" s="68" t="n">
        <v>46098</v>
      </c>
      <c r="C3040" s="69" t="n">
        <v>2026</v>
      </c>
      <c r="D3040" t="inlineStr">
        <is>
          <t>Mar</t>
        </is>
      </c>
      <c r="E3040" t="inlineStr">
        <is>
          <t>Europe</t>
        </is>
      </c>
      <c r="F3040" t="inlineStr">
        <is>
          <t>Italy</t>
        </is>
      </c>
      <c r="G3040" t="inlineStr">
        <is>
          <t>Arab Light</t>
        </is>
      </c>
      <c r="H3040" t="inlineStr">
        <is>
          <t>Spot</t>
        </is>
      </c>
      <c r="I3040" t="inlineStr">
        <is>
          <t>National oil company</t>
        </is>
      </c>
      <c r="J3040" t="inlineStr">
        <is>
          <t>Mei Lin</t>
        </is>
      </c>
      <c r="K3040" s="70" t="n">
        <v>841644</v>
      </c>
      <c r="L3040" s="71" t="n">
        <v>79.37</v>
      </c>
      <c r="M3040" s="71" t="n">
        <v>66801284.28</v>
      </c>
      <c r="N3040" s="71" t="n">
        <v>0</v>
      </c>
      <c r="O3040" s="71" t="n">
        <v>66801284.28</v>
      </c>
      <c r="P3040" s="71" t="n">
        <v>15328912.34</v>
      </c>
      <c r="Q3040" s="71" t="n">
        <v>51472371.94</v>
      </c>
      <c r="R3040" t="inlineStr">
        <is>
          <t>Crude</t>
        </is>
      </c>
      <c r="S3040" t="inlineStr">
        <is>
          <t>Yes</t>
        </is>
      </c>
      <c r="T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SA103032</t>
        </is>
      </c>
      <c r="B3041" s="68" t="n">
        <v>46098</v>
      </c>
      <c r="C3041" s="69" t="n">
        <v>2026</v>
      </c>
      <c r="D3041" t="inlineStr">
        <is>
          <t>Mar</t>
        </is>
      </c>
      <c r="E3041" t="inlineStr">
        <is>
          <t>Asia</t>
        </is>
      </c>
      <c r="F3041" t="inlineStr">
        <is>
          <t>South Korea</t>
        </is>
      </c>
      <c r="G3041" t="inlineStr">
        <is>
          <t>Gasoline</t>
        </is>
      </c>
      <c r="H3041" t="inlineStr">
        <is>
          <t>Term contract</t>
        </is>
      </c>
      <c r="I3041" t="inlineStr">
        <is>
          <t>Refiner</t>
        </is>
      </c>
      <c r="J3041" t="inlineStr">
        <is>
          <t>Yuki Sato</t>
        </is>
      </c>
      <c r="K3041" s="70" t="n">
        <v>321408</v>
      </c>
      <c r="L3041" s="71" t="n">
        <v>94.87</v>
      </c>
      <c r="M3041" s="71" t="n">
        <v>30491976.96</v>
      </c>
      <c r="N3041" s="71" t="n">
        <v>0</v>
      </c>
      <c r="O3041" s="71" t="n">
        <v>30491976.96</v>
      </c>
      <c r="P3041" s="71" t="n">
        <v>21882301.61</v>
      </c>
      <c r="Q3041" s="71" t="n">
        <v>8609675.35</v>
      </c>
      <c r="R3041" t="inlineStr">
        <is>
          <t>Refined</t>
        </is>
      </c>
      <c r="S3041" t="inlineStr">
        <is>
          <t>Yes</t>
        </is>
      </c>
      <c r="T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SA103033</t>
        </is>
      </c>
      <c r="B3042" s="68" t="n">
        <v>46098</v>
      </c>
      <c r="C3042" s="69" t="n">
        <v>2026</v>
      </c>
      <c r="D3042" t="inlineStr">
        <is>
          <t>Mar</t>
        </is>
      </c>
      <c r="E3042" t="inlineStr">
        <is>
          <t>North America</t>
        </is>
      </c>
      <c r="F3042" t="inlineStr">
        <is>
          <t>USA</t>
        </is>
      </c>
      <c r="G3042" t="inlineStr">
        <is>
          <t>Diesel</t>
        </is>
      </c>
      <c r="H3042" t="inlineStr">
        <is>
          <t>Term contract</t>
        </is>
      </c>
      <c r="I3042" t="inlineStr">
        <is>
          <t>Refiner</t>
        </is>
      </c>
      <c r="J3042" t="inlineStr">
        <is>
          <t>Shraddha Kulkarni</t>
        </is>
      </c>
      <c r="K3042" s="70" t="n">
        <v>500703</v>
      </c>
      <c r="L3042" s="71" t="n">
        <v>94.70999999999999</v>
      </c>
      <c r="M3042" s="71" t="n">
        <v>47421581.13</v>
      </c>
      <c r="N3042" s="71" t="n">
        <v>0</v>
      </c>
      <c r="O3042" s="71" t="n">
        <v>47421581.13</v>
      </c>
      <c r="P3042" s="71" t="n">
        <v>35942662.33</v>
      </c>
      <c r="Q3042" s="71" t="n">
        <v>11478918.8</v>
      </c>
      <c r="R3042" t="inlineStr">
        <is>
          <t>Refined</t>
        </is>
      </c>
      <c r="S3042" t="inlineStr">
        <is>
          <t>Yes</t>
        </is>
      </c>
      <c r="T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SA103034</t>
        </is>
      </c>
      <c r="B3043" s="68" t="n">
        <v>46099</v>
      </c>
      <c r="C3043" s="69" t="n">
        <v>2026</v>
      </c>
      <c r="D3043" t="inlineStr">
        <is>
          <t>Mar</t>
        </is>
      </c>
      <c r="E3043" t="inlineStr">
        <is>
          <t>Europe</t>
        </is>
      </c>
      <c r="F3043" t="inlineStr">
        <is>
          <t>France</t>
        </is>
      </c>
      <c r="G3043" t="inlineStr">
        <is>
          <t>Arab Heavy</t>
        </is>
      </c>
      <c r="H3043" t="inlineStr">
        <is>
          <t>Term contract</t>
        </is>
      </c>
      <c r="I3043" t="inlineStr">
        <is>
          <t>Refiner</t>
        </is>
      </c>
      <c r="J3043" t="inlineStr">
        <is>
          <t>Lucas Martin</t>
        </is>
      </c>
      <c r="K3043" s="70" t="n">
        <v>1229650</v>
      </c>
      <c r="L3043" s="71" t="n">
        <v>78.42</v>
      </c>
      <c r="M3043" s="71" t="n">
        <v>96429153</v>
      </c>
      <c r="N3043" s="71" t="n">
        <v>964291.53</v>
      </c>
      <c r="O3043" s="71" t="n">
        <v>95464861.47</v>
      </c>
      <c r="P3043" s="71" t="n">
        <v>22517638.76</v>
      </c>
      <c r="Q3043" s="71" t="n">
        <v>72947222.70999999</v>
      </c>
      <c r="R3043" t="inlineStr">
        <is>
          <t>Crude</t>
        </is>
      </c>
      <c r="S3043" t="inlineStr">
        <is>
          <t>Yes</t>
        </is>
      </c>
      <c r="T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SA103035</t>
        </is>
      </c>
      <c r="B3044" s="68" t="n">
        <v>46099</v>
      </c>
      <c r="C3044" s="69" t="n">
        <v>2026</v>
      </c>
      <c r="D3044" t="inlineStr">
        <is>
          <t>Mar</t>
        </is>
      </c>
      <c r="E3044" t="inlineStr">
        <is>
          <t>Middle East</t>
        </is>
      </c>
      <c r="F3044" t="inlineStr">
        <is>
          <t>Saudi Arabia</t>
        </is>
      </c>
      <c r="G3044" t="inlineStr">
        <is>
          <t>Arab Heavy</t>
        </is>
      </c>
      <c r="H3044" t="inlineStr">
        <is>
          <t>Domestic</t>
        </is>
      </c>
      <c r="I3044" t="inlineStr">
        <is>
          <t>Refiner</t>
        </is>
      </c>
      <c r="J3044" t="inlineStr">
        <is>
          <t>Shraddha Kulkarni</t>
        </is>
      </c>
      <c r="K3044" s="70" t="n">
        <v>1334855</v>
      </c>
      <c r="L3044" s="71" t="n">
        <v>74.17</v>
      </c>
      <c r="M3044" s="71" t="n">
        <v>99006195.34999999</v>
      </c>
      <c r="N3044" s="71" t="n">
        <v>0</v>
      </c>
      <c r="O3044" s="71" t="n">
        <v>99006195.34999999</v>
      </c>
      <c r="P3044" s="71" t="n">
        <v>23349740.1</v>
      </c>
      <c r="Q3044" s="71" t="n">
        <v>75656455.25</v>
      </c>
      <c r="R3044" t="inlineStr">
        <is>
          <t>Crude</t>
        </is>
      </c>
      <c r="S3044" t="inlineStr">
        <is>
          <t>No</t>
        </is>
      </c>
      <c r="T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SA103036</t>
        </is>
      </c>
      <c r="B3045" s="68" t="n">
        <v>46099</v>
      </c>
      <c r="C3045" s="69" t="n">
        <v>2026</v>
      </c>
      <c r="D3045" t="inlineStr">
        <is>
          <t>Mar</t>
        </is>
      </c>
      <c r="E3045" t="inlineStr">
        <is>
          <t>Asia</t>
        </is>
      </c>
      <c r="F3045" t="inlineStr">
        <is>
          <t>India</t>
        </is>
      </c>
      <c r="G3045" t="inlineStr">
        <is>
          <t>Jet fuel</t>
        </is>
      </c>
      <c r="H3045" t="inlineStr">
        <is>
          <t>Term contract</t>
        </is>
      </c>
      <c r="I3045" t="inlineStr">
        <is>
          <t>National oil company</t>
        </is>
      </c>
      <c r="J3045" t="inlineStr">
        <is>
          <t>Aisha Bello</t>
        </is>
      </c>
      <c r="K3045" s="70" t="n">
        <v>372311</v>
      </c>
      <c r="L3045" s="71" t="n">
        <v>106.5</v>
      </c>
      <c r="M3045" s="71" t="n">
        <v>39651121.5</v>
      </c>
      <c r="N3045" s="71" t="n">
        <v>396511.22</v>
      </c>
      <c r="O3045" s="71" t="n">
        <v>39254610.28</v>
      </c>
      <c r="P3045" s="71" t="n">
        <v>26142735.42</v>
      </c>
      <c r="Q3045" s="71" t="n">
        <v>13111874.86</v>
      </c>
      <c r="R3045" t="inlineStr">
        <is>
          <t>Refined</t>
        </is>
      </c>
      <c r="S3045" t="inlineStr">
        <is>
          <t>Yes</t>
        </is>
      </c>
      <c r="T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SA103037</t>
        </is>
      </c>
      <c r="B3046" s="68" t="n">
        <v>46099</v>
      </c>
      <c r="C3046" s="69" t="n">
        <v>2026</v>
      </c>
      <c r="D3046" t="inlineStr">
        <is>
          <t>Mar</t>
        </is>
      </c>
      <c r="E3046" t="inlineStr">
        <is>
          <t>Europe</t>
        </is>
      </c>
      <c r="F3046" t="inlineStr">
        <is>
          <t>Italy</t>
        </is>
      </c>
      <c r="G3046" t="inlineStr">
        <is>
          <t>Arab Light</t>
        </is>
      </c>
      <c r="H3046" t="inlineStr">
        <is>
          <t>Term contract</t>
        </is>
      </c>
      <c r="I3046" t="inlineStr">
        <is>
          <t>National oil company</t>
        </is>
      </c>
      <c r="J3046" t="inlineStr">
        <is>
          <t>Kofi Mensah</t>
        </is>
      </c>
      <c r="K3046" s="70" t="n">
        <v>1296248</v>
      </c>
      <c r="L3046" s="71" t="n">
        <v>72.18000000000001</v>
      </c>
      <c r="M3046" s="71" t="n">
        <v>93563180.64</v>
      </c>
      <c r="N3046" s="71" t="n">
        <v>1871263.61</v>
      </c>
      <c r="O3046" s="71" t="n">
        <v>91691917.03</v>
      </c>
      <c r="P3046" s="71" t="n">
        <v>22733704.65</v>
      </c>
      <c r="Q3046" s="71" t="n">
        <v>68958212.38</v>
      </c>
      <c r="R3046" t="inlineStr">
        <is>
          <t>Crude</t>
        </is>
      </c>
      <c r="S3046" t="inlineStr">
        <is>
          <t>Yes</t>
        </is>
      </c>
      <c r="T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SA103038</t>
        </is>
      </c>
      <c r="B3047" s="68" t="n">
        <v>46099</v>
      </c>
      <c r="C3047" s="69" t="n">
        <v>2026</v>
      </c>
      <c r="D3047" t="inlineStr">
        <is>
          <t>Mar</t>
        </is>
      </c>
      <c r="E3047" t="inlineStr">
        <is>
          <t>Asia</t>
        </is>
      </c>
      <c r="F3047" t="inlineStr">
        <is>
          <t>China</t>
        </is>
      </c>
      <c r="G3047" t="inlineStr">
        <is>
          <t>Arab Heavy</t>
        </is>
      </c>
      <c r="H3047" t="inlineStr">
        <is>
          <t>Term contract</t>
        </is>
      </c>
      <c r="I3047" t="inlineStr">
        <is>
          <t>Refiner</t>
        </is>
      </c>
      <c r="J3047" t="inlineStr">
        <is>
          <t>Sophie Müller</t>
        </is>
      </c>
      <c r="K3047" s="70" t="n">
        <v>598417</v>
      </c>
      <c r="L3047" s="71" t="n">
        <v>69.70999999999999</v>
      </c>
      <c r="M3047" s="71" t="n">
        <v>41715649.07</v>
      </c>
      <c r="N3047" s="71" t="n">
        <v>417156.49</v>
      </c>
      <c r="O3047" s="71" t="n">
        <v>41298492.58</v>
      </c>
      <c r="P3047" s="71" t="n">
        <v>10273351.76</v>
      </c>
      <c r="Q3047" s="71" t="n">
        <v>31025140.82</v>
      </c>
      <c r="R3047" t="inlineStr">
        <is>
          <t>Crude</t>
        </is>
      </c>
      <c r="S3047" t="inlineStr">
        <is>
          <t>Yes</t>
        </is>
      </c>
      <c r="T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SA103039</t>
        </is>
      </c>
      <c r="B3048" s="68" t="n">
        <v>46099</v>
      </c>
      <c r="C3048" s="69" t="n">
        <v>2026</v>
      </c>
      <c r="D3048" t="inlineStr">
        <is>
          <t>Mar</t>
        </is>
      </c>
      <c r="E3048" t="inlineStr">
        <is>
          <t>Middle East</t>
        </is>
      </c>
      <c r="F3048" t="inlineStr">
        <is>
          <t>Bahrain</t>
        </is>
      </c>
      <c r="G3048" t="inlineStr">
        <is>
          <t>Gasoline</t>
        </is>
      </c>
      <c r="H3048" t="inlineStr">
        <is>
          <t>Term contract</t>
        </is>
      </c>
      <c r="I3048" t="inlineStr">
        <is>
          <t>National oil company</t>
        </is>
      </c>
      <c r="J3048" t="inlineStr">
        <is>
          <t>Lucas Martin</t>
        </is>
      </c>
      <c r="K3048" s="70" t="n">
        <v>575252</v>
      </c>
      <c r="L3048" s="71" t="n">
        <v>89.67</v>
      </c>
      <c r="M3048" s="71" t="n">
        <v>51582846.84</v>
      </c>
      <c r="N3048" s="71" t="n">
        <v>0</v>
      </c>
      <c r="O3048" s="71" t="n">
        <v>51582846.84</v>
      </c>
      <c r="P3048" s="71" t="n">
        <v>39434769.84</v>
      </c>
      <c r="Q3048" s="71" t="n">
        <v>12148077</v>
      </c>
      <c r="R3048" t="inlineStr">
        <is>
          <t>Refined</t>
        </is>
      </c>
      <c r="S3048" t="inlineStr">
        <is>
          <t>Yes</t>
        </is>
      </c>
      <c r="T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SA103040</t>
        </is>
      </c>
      <c r="B3049" s="68" t="n">
        <v>46099</v>
      </c>
      <c r="C3049" s="69" t="n">
        <v>2026</v>
      </c>
      <c r="D3049" t="inlineStr">
        <is>
          <t>Mar</t>
        </is>
      </c>
      <c r="E3049" t="inlineStr">
        <is>
          <t>North America</t>
        </is>
      </c>
      <c r="F3049" t="inlineStr">
        <is>
          <t>USA</t>
        </is>
      </c>
      <c r="G3049" t="inlineStr">
        <is>
          <t>Arab Extra Light</t>
        </is>
      </c>
      <c r="H3049" t="inlineStr">
        <is>
          <t>Spot</t>
        </is>
      </c>
      <c r="I3049" t="inlineStr">
        <is>
          <t>National oil company</t>
        </is>
      </c>
      <c r="J3049" t="inlineStr">
        <is>
          <t>Sophie Müller</t>
        </is>
      </c>
      <c r="K3049" s="70" t="n">
        <v>1409175</v>
      </c>
      <c r="L3049" s="71" t="n">
        <v>75.12</v>
      </c>
      <c r="M3049" s="71" t="n">
        <v>105857226</v>
      </c>
      <c r="N3049" s="71" t="n">
        <v>0</v>
      </c>
      <c r="O3049" s="71" t="n">
        <v>105857226</v>
      </c>
      <c r="P3049" s="71" t="n">
        <v>26208669.5</v>
      </c>
      <c r="Q3049" s="71" t="n">
        <v>79648556.5</v>
      </c>
      <c r="R3049" t="inlineStr">
        <is>
          <t>Crude</t>
        </is>
      </c>
      <c r="S3049" t="inlineStr">
        <is>
          <t>Yes</t>
        </is>
      </c>
      <c r="T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SA103041</t>
        </is>
      </c>
      <c r="B3050" s="68" t="n">
        <v>46100</v>
      </c>
      <c r="C3050" s="69" t="n">
        <v>2026</v>
      </c>
      <c r="D3050" t="inlineStr">
        <is>
          <t>Mar</t>
        </is>
      </c>
      <c r="E3050" t="inlineStr">
        <is>
          <t>Middle East</t>
        </is>
      </c>
      <c r="F3050" t="inlineStr">
        <is>
          <t>Saudi Arabia</t>
        </is>
      </c>
      <c r="G3050" t="inlineStr">
        <is>
          <t>Arab Medium</t>
        </is>
      </c>
      <c r="H3050" t="inlineStr">
        <is>
          <t>Domestic</t>
        </is>
      </c>
      <c r="I3050" t="inlineStr">
        <is>
          <t>Refiner</t>
        </is>
      </c>
      <c r="J3050" t="inlineStr">
        <is>
          <t>Olivia Brown</t>
        </is>
      </c>
      <c r="K3050" s="70" t="n">
        <v>460395</v>
      </c>
      <c r="L3050" s="71" t="n">
        <v>71.25</v>
      </c>
      <c r="M3050" s="71" t="n">
        <v>32803143.75</v>
      </c>
      <c r="N3050" s="71" t="n">
        <v>328031.44</v>
      </c>
      <c r="O3050" s="71" t="n">
        <v>32475112.31</v>
      </c>
      <c r="P3050" s="71" t="n">
        <v>8309175.22</v>
      </c>
      <c r="Q3050" s="71" t="n">
        <v>24165937.09</v>
      </c>
      <c r="R3050" t="inlineStr">
        <is>
          <t>Crude</t>
        </is>
      </c>
      <c r="S3050" t="inlineStr">
        <is>
          <t>No</t>
        </is>
      </c>
      <c r="T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SA103042</t>
        </is>
      </c>
      <c r="B3051" s="68" t="n">
        <v>46100</v>
      </c>
      <c r="C3051" s="69" t="n">
        <v>2026</v>
      </c>
      <c r="D3051" t="inlineStr">
        <is>
          <t>Mar</t>
        </is>
      </c>
      <c r="E3051" t="inlineStr">
        <is>
          <t>Asia</t>
        </is>
      </c>
      <c r="F3051" t="inlineStr">
        <is>
          <t>India</t>
        </is>
      </c>
      <c r="G3051" t="inlineStr">
        <is>
          <t>Jet fuel</t>
        </is>
      </c>
      <c r="H3051" t="inlineStr">
        <is>
          <t>Term contract</t>
        </is>
      </c>
      <c r="I3051" t="inlineStr">
        <is>
          <t>Refiner</t>
        </is>
      </c>
      <c r="J3051" t="inlineStr">
        <is>
          <t>Shraddha Kulkarni</t>
        </is>
      </c>
      <c r="K3051" s="70" t="n">
        <v>263342</v>
      </c>
      <c r="L3051" s="71" t="n">
        <v>91.45999999999999</v>
      </c>
      <c r="M3051" s="71" t="n">
        <v>24085259.32</v>
      </c>
      <c r="N3051" s="71" t="n">
        <v>481705.19</v>
      </c>
      <c r="O3051" s="71" t="n">
        <v>23603554.13</v>
      </c>
      <c r="P3051" s="71" t="n">
        <v>19187189.11</v>
      </c>
      <c r="Q3051" s="71" t="n">
        <v>4416365.02</v>
      </c>
      <c r="R3051" t="inlineStr">
        <is>
          <t>Refined</t>
        </is>
      </c>
      <c r="S3051" t="inlineStr">
        <is>
          <t>Yes</t>
        </is>
      </c>
      <c r="T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SA103043</t>
        </is>
      </c>
      <c r="B3052" s="68" t="n">
        <v>46100</v>
      </c>
      <c r="C3052" s="69" t="n">
        <v>2026</v>
      </c>
      <c r="D3052" t="inlineStr">
        <is>
          <t>Mar</t>
        </is>
      </c>
      <c r="E3052" t="inlineStr">
        <is>
          <t>Asia</t>
        </is>
      </c>
      <c r="F3052" t="inlineStr">
        <is>
          <t>India</t>
        </is>
      </c>
      <c r="G3052" t="inlineStr">
        <is>
          <t>Arab Light</t>
        </is>
      </c>
      <c r="H3052" t="inlineStr">
        <is>
          <t>Spot</t>
        </is>
      </c>
      <c r="I3052" t="inlineStr">
        <is>
          <t>National oil company</t>
        </is>
      </c>
      <c r="J3052" t="inlineStr">
        <is>
          <t>Priya Nair</t>
        </is>
      </c>
      <c r="K3052" s="70" t="n">
        <v>397657</v>
      </c>
      <c r="L3052" s="71" t="n">
        <v>74.63</v>
      </c>
      <c r="M3052" s="71" t="n">
        <v>29677141.91</v>
      </c>
      <c r="N3052" s="71" t="n">
        <v>0</v>
      </c>
      <c r="O3052" s="71" t="n">
        <v>29677141.91</v>
      </c>
      <c r="P3052" s="71" t="n">
        <v>7227768.03</v>
      </c>
      <c r="Q3052" s="71" t="n">
        <v>22449373.88</v>
      </c>
      <c r="R3052" t="inlineStr">
        <is>
          <t>Crude</t>
        </is>
      </c>
      <c r="S3052" t="inlineStr">
        <is>
          <t>Yes</t>
        </is>
      </c>
      <c r="T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SA103044</t>
        </is>
      </c>
      <c r="B3053" s="68" t="n">
        <v>46100</v>
      </c>
      <c r="C3053" s="69" t="n">
        <v>2026</v>
      </c>
      <c r="D3053" t="inlineStr">
        <is>
          <t>Mar</t>
        </is>
      </c>
      <c r="E3053" t="inlineStr">
        <is>
          <t>Middle East</t>
        </is>
      </c>
      <c r="F3053" t="inlineStr">
        <is>
          <t>UAE</t>
        </is>
      </c>
      <c r="G3053" t="inlineStr">
        <is>
          <t>Arab Light</t>
        </is>
      </c>
      <c r="H3053" t="inlineStr">
        <is>
          <t>Spot</t>
        </is>
      </c>
      <c r="I3053" t="inlineStr">
        <is>
          <t>National oil company</t>
        </is>
      </c>
      <c r="J3053" t="inlineStr">
        <is>
          <t>Kofi Mensah</t>
        </is>
      </c>
      <c r="K3053" s="70" t="n">
        <v>1815519</v>
      </c>
      <c r="L3053" s="71" t="n">
        <v>75.69</v>
      </c>
      <c r="M3053" s="71" t="n">
        <v>137416633.11</v>
      </c>
      <c r="N3053" s="71" t="n">
        <v>2748332.66</v>
      </c>
      <c r="O3053" s="71" t="n">
        <v>134668300.45</v>
      </c>
      <c r="P3053" s="71" t="n">
        <v>33029918.85</v>
      </c>
      <c r="Q3053" s="71" t="n">
        <v>101638381.6</v>
      </c>
      <c r="R3053" t="inlineStr">
        <is>
          <t>Crude</t>
        </is>
      </c>
      <c r="S3053" t="inlineStr">
        <is>
          <t>Yes</t>
        </is>
      </c>
      <c r="T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SA103045</t>
        </is>
      </c>
      <c r="B3054" s="68" t="n">
        <v>46100</v>
      </c>
      <c r="C3054" s="69" t="n">
        <v>2026</v>
      </c>
      <c r="D3054" t="inlineStr">
        <is>
          <t>Mar</t>
        </is>
      </c>
      <c r="E3054" t="inlineStr">
        <is>
          <t>Middle East</t>
        </is>
      </c>
      <c r="F3054" t="inlineStr">
        <is>
          <t>Saudi Arabia</t>
        </is>
      </c>
      <c r="G3054" t="inlineStr">
        <is>
          <t>Arab Light</t>
        </is>
      </c>
      <c r="H3054" t="inlineStr">
        <is>
          <t>Domestic</t>
        </is>
      </c>
      <c r="I3054" t="inlineStr">
        <is>
          <t>National oil company</t>
        </is>
      </c>
      <c r="J3054" t="inlineStr">
        <is>
          <t>Kofi Mensah</t>
        </is>
      </c>
      <c r="K3054" s="70" t="n">
        <v>864809</v>
      </c>
      <c r="L3054" s="71" t="n">
        <v>72.98</v>
      </c>
      <c r="M3054" s="71" t="n">
        <v>63113760.82</v>
      </c>
      <c r="N3054" s="71" t="n">
        <v>1262275.22</v>
      </c>
      <c r="O3054" s="71" t="n">
        <v>61851485.6</v>
      </c>
      <c r="P3054" s="71" t="n">
        <v>15880842.19</v>
      </c>
      <c r="Q3054" s="71" t="n">
        <v>45970643.41</v>
      </c>
      <c r="R3054" t="inlineStr">
        <is>
          <t>Crude</t>
        </is>
      </c>
      <c r="S3054" t="inlineStr">
        <is>
          <t>No</t>
        </is>
      </c>
      <c r="T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SA103046</t>
        </is>
      </c>
      <c r="B3055" s="68" t="n">
        <v>46100</v>
      </c>
      <c r="C3055" s="69" t="n">
        <v>2026</v>
      </c>
      <c r="D3055" t="inlineStr">
        <is>
          <t>Mar</t>
        </is>
      </c>
      <c r="E3055" t="inlineStr">
        <is>
          <t>Asia</t>
        </is>
      </c>
      <c r="F3055" t="inlineStr">
        <is>
          <t>South Korea</t>
        </is>
      </c>
      <c r="G3055" t="inlineStr">
        <is>
          <t>Arab Light</t>
        </is>
      </c>
      <c r="H3055" t="inlineStr">
        <is>
          <t>Spot</t>
        </is>
      </c>
      <c r="I3055" t="inlineStr">
        <is>
          <t>Trader</t>
        </is>
      </c>
      <c r="J3055" t="inlineStr">
        <is>
          <t>Kofi Mensah</t>
        </is>
      </c>
      <c r="K3055" s="70" t="n">
        <v>582974</v>
      </c>
      <c r="L3055" s="71" t="n">
        <v>70.87</v>
      </c>
      <c r="M3055" s="71" t="n">
        <v>41315367.38</v>
      </c>
      <c r="N3055" s="71" t="n">
        <v>0</v>
      </c>
      <c r="O3055" s="71" t="n">
        <v>41315367.38</v>
      </c>
      <c r="P3055" s="71" t="n">
        <v>10608417.35</v>
      </c>
      <c r="Q3055" s="71" t="n">
        <v>30706950.03</v>
      </c>
      <c r="R3055" t="inlineStr">
        <is>
          <t>Crude</t>
        </is>
      </c>
      <c r="S3055" t="inlineStr">
        <is>
          <t>Yes</t>
        </is>
      </c>
      <c r="T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SA103047</t>
        </is>
      </c>
      <c r="B3056" s="68" t="n">
        <v>46101</v>
      </c>
      <c r="C3056" s="69" t="n">
        <v>2026</v>
      </c>
      <c r="D3056" t="inlineStr">
        <is>
          <t>Mar</t>
        </is>
      </c>
      <c r="E3056" t="inlineStr">
        <is>
          <t>Middle East</t>
        </is>
      </c>
      <c r="F3056" t="inlineStr">
        <is>
          <t>Bahrain</t>
        </is>
      </c>
      <c r="G3056" t="inlineStr">
        <is>
          <t>Diesel</t>
        </is>
      </c>
      <c r="H3056" t="inlineStr">
        <is>
          <t>Term contract</t>
        </is>
      </c>
      <c r="I3056" t="inlineStr">
        <is>
          <t>National oil company</t>
        </is>
      </c>
      <c r="J3056" t="inlineStr">
        <is>
          <t>Ravindra Patil</t>
        </is>
      </c>
      <c r="K3056" s="70" t="n">
        <v>522690</v>
      </c>
      <c r="L3056" s="71" t="n">
        <v>96.28</v>
      </c>
      <c r="M3056" s="71" t="n">
        <v>50324593.2</v>
      </c>
      <c r="N3056" s="71" t="n">
        <v>503245.93</v>
      </c>
      <c r="O3056" s="71" t="n">
        <v>49821347.27</v>
      </c>
      <c r="P3056" s="71" t="n">
        <v>36971158.18</v>
      </c>
      <c r="Q3056" s="71" t="n">
        <v>12850189.09</v>
      </c>
      <c r="R3056" t="inlineStr">
        <is>
          <t>Refined</t>
        </is>
      </c>
      <c r="S3056" t="inlineStr">
        <is>
          <t>Yes</t>
        </is>
      </c>
      <c r="T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SA103048</t>
        </is>
      </c>
      <c r="B3057" s="68" t="n">
        <v>46101</v>
      </c>
      <c r="C3057" s="69" t="n">
        <v>2026</v>
      </c>
      <c r="D3057" t="inlineStr">
        <is>
          <t>Mar</t>
        </is>
      </c>
      <c r="E3057" t="inlineStr">
        <is>
          <t>Asia</t>
        </is>
      </c>
      <c r="F3057" t="inlineStr">
        <is>
          <t>China</t>
        </is>
      </c>
      <c r="G3057" t="inlineStr">
        <is>
          <t>Arab Medium</t>
        </is>
      </c>
      <c r="H3057" t="inlineStr">
        <is>
          <t>Term contract</t>
        </is>
      </c>
      <c r="I3057" t="inlineStr">
        <is>
          <t>National oil company</t>
        </is>
      </c>
      <c r="J3057" t="inlineStr">
        <is>
          <t>Hiroshi Tanaka</t>
        </is>
      </c>
      <c r="K3057" s="70" t="n">
        <v>842609</v>
      </c>
      <c r="L3057" s="71" t="n">
        <v>70.56</v>
      </c>
      <c r="M3057" s="71" t="n">
        <v>59454491.04</v>
      </c>
      <c r="N3057" s="71" t="n">
        <v>0</v>
      </c>
      <c r="O3057" s="71" t="n">
        <v>59454491.04</v>
      </c>
      <c r="P3057" s="71" t="n">
        <v>14843474.57</v>
      </c>
      <c r="Q3057" s="71" t="n">
        <v>44611016.47</v>
      </c>
      <c r="R3057" t="inlineStr">
        <is>
          <t>Crude</t>
        </is>
      </c>
      <c r="S3057" t="inlineStr">
        <is>
          <t>Yes</t>
        </is>
      </c>
      <c r="T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SA103049</t>
        </is>
      </c>
      <c r="B3058" s="68" t="n">
        <v>46101</v>
      </c>
      <c r="C3058" s="69" t="n">
        <v>2026</v>
      </c>
      <c r="D3058" t="inlineStr">
        <is>
          <t>Mar</t>
        </is>
      </c>
      <c r="E3058" t="inlineStr">
        <is>
          <t>Asia</t>
        </is>
      </c>
      <c r="F3058" t="inlineStr">
        <is>
          <t>India</t>
        </is>
      </c>
      <c r="G3058" t="inlineStr">
        <is>
          <t>Diesel</t>
        </is>
      </c>
      <c r="H3058" t="inlineStr">
        <is>
          <t>Spot</t>
        </is>
      </c>
      <c r="I3058" t="inlineStr">
        <is>
          <t>Refiner</t>
        </is>
      </c>
      <c r="J3058" t="inlineStr">
        <is>
          <t>Fatima Al-Saud</t>
        </is>
      </c>
      <c r="K3058" s="70" t="n">
        <v>400763</v>
      </c>
      <c r="L3058" s="71" t="n">
        <v>89.01000000000001</v>
      </c>
      <c r="M3058" s="71" t="n">
        <v>35671914.63</v>
      </c>
      <c r="N3058" s="71" t="n">
        <v>0</v>
      </c>
      <c r="O3058" s="71" t="n">
        <v>35671914.63</v>
      </c>
      <c r="P3058" s="71" t="n">
        <v>27900107.99</v>
      </c>
      <c r="Q3058" s="71" t="n">
        <v>7771806.64</v>
      </c>
      <c r="R3058" t="inlineStr">
        <is>
          <t>Refined</t>
        </is>
      </c>
      <c r="S3058" t="inlineStr">
        <is>
          <t>Yes</t>
        </is>
      </c>
      <c r="T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SA103050</t>
        </is>
      </c>
      <c r="B3059" s="68" t="n">
        <v>46101</v>
      </c>
      <c r="C3059" s="69" t="n">
        <v>2026</v>
      </c>
      <c r="D3059" t="inlineStr">
        <is>
          <t>Mar</t>
        </is>
      </c>
      <c r="E3059" t="inlineStr">
        <is>
          <t>Asia</t>
        </is>
      </c>
      <c r="F3059" t="inlineStr">
        <is>
          <t>China</t>
        </is>
      </c>
      <c r="G3059" t="inlineStr">
        <is>
          <t>Gasoline</t>
        </is>
      </c>
      <c r="H3059" t="inlineStr">
        <is>
          <t>Spot</t>
        </is>
      </c>
      <c r="I3059" t="inlineStr">
        <is>
          <t>Refiner</t>
        </is>
      </c>
      <c r="J3059" t="inlineStr">
        <is>
          <t>Ruhi Shaikh</t>
        </is>
      </c>
      <c r="K3059" s="70" t="n">
        <v>262531</v>
      </c>
      <c r="L3059" s="71" t="n">
        <v>91.27</v>
      </c>
      <c r="M3059" s="71" t="n">
        <v>23961204.37</v>
      </c>
      <c r="N3059" s="71" t="n">
        <v>0</v>
      </c>
      <c r="O3059" s="71" t="n">
        <v>23961204.37</v>
      </c>
      <c r="P3059" s="71" t="n">
        <v>18902515.21</v>
      </c>
      <c r="Q3059" s="71" t="n">
        <v>5058689.16</v>
      </c>
      <c r="R3059" t="inlineStr">
        <is>
          <t>Refined</t>
        </is>
      </c>
      <c r="S3059" t="inlineStr">
        <is>
          <t>Yes</t>
        </is>
      </c>
      <c r="T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SA103051</t>
        </is>
      </c>
      <c r="B3060" s="68" t="n">
        <v>46101</v>
      </c>
      <c r="C3060" s="69" t="n">
        <v>2026</v>
      </c>
      <c r="D3060" t="inlineStr">
        <is>
          <t>Mar</t>
        </is>
      </c>
      <c r="E3060" t="inlineStr">
        <is>
          <t>Asia</t>
        </is>
      </c>
      <c r="F3060" t="inlineStr">
        <is>
          <t>India</t>
        </is>
      </c>
      <c r="G3060" t="inlineStr">
        <is>
          <t>Arab Extra Light</t>
        </is>
      </c>
      <c r="H3060" t="inlineStr">
        <is>
          <t>Spot</t>
        </is>
      </c>
      <c r="I3060" t="inlineStr">
        <is>
          <t>National oil company</t>
        </is>
      </c>
      <c r="J3060" t="inlineStr">
        <is>
          <t>Lucas Martin</t>
        </is>
      </c>
      <c r="K3060" s="70" t="n">
        <v>1872465</v>
      </c>
      <c r="L3060" s="71" t="n">
        <v>83.20999999999999</v>
      </c>
      <c r="M3060" s="71" t="n">
        <v>155807812.65</v>
      </c>
      <c r="N3060" s="71" t="n">
        <v>0</v>
      </c>
      <c r="O3060" s="71" t="n">
        <v>155807812.65</v>
      </c>
      <c r="P3060" s="71" t="n">
        <v>33860266.24</v>
      </c>
      <c r="Q3060" s="71" t="n">
        <v>121947546.41</v>
      </c>
      <c r="R3060" t="inlineStr">
        <is>
          <t>Crude</t>
        </is>
      </c>
      <c r="S3060" t="inlineStr">
        <is>
          <t>Yes</t>
        </is>
      </c>
      <c r="T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SA103052</t>
        </is>
      </c>
      <c r="B3061" s="68" t="n">
        <v>46101</v>
      </c>
      <c r="C3061" s="69" t="n">
        <v>2026</v>
      </c>
      <c r="D3061" t="inlineStr">
        <is>
          <t>Mar</t>
        </is>
      </c>
      <c r="E3061" t="inlineStr">
        <is>
          <t>Asia</t>
        </is>
      </c>
      <c r="F3061" t="inlineStr">
        <is>
          <t>South Korea</t>
        </is>
      </c>
      <c r="G3061" t="inlineStr">
        <is>
          <t>Arab Light</t>
        </is>
      </c>
      <c r="H3061" t="inlineStr">
        <is>
          <t>Term contract</t>
        </is>
      </c>
      <c r="I3061" t="inlineStr">
        <is>
          <t>National oil company</t>
        </is>
      </c>
      <c r="J3061" t="inlineStr">
        <is>
          <t>Shraddha Kulkarni</t>
        </is>
      </c>
      <c r="K3061" s="70" t="n">
        <v>974840</v>
      </c>
      <c r="L3061" s="71" t="n">
        <v>69.81999999999999</v>
      </c>
      <c r="M3061" s="71" t="n">
        <v>68063328.8</v>
      </c>
      <c r="N3061" s="71" t="n">
        <v>680633.29</v>
      </c>
      <c r="O3061" s="71" t="n">
        <v>67382695.51000001</v>
      </c>
      <c r="P3061" s="71" t="n">
        <v>17139276.53</v>
      </c>
      <c r="Q3061" s="71" t="n">
        <v>50243418.98</v>
      </c>
      <c r="R3061" t="inlineStr">
        <is>
          <t>Crude</t>
        </is>
      </c>
      <c r="S3061" t="inlineStr">
        <is>
          <t>Yes</t>
        </is>
      </c>
      <c r="T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SA103053</t>
        </is>
      </c>
      <c r="B3062" s="68" t="n">
        <v>46101</v>
      </c>
      <c r="C3062" s="69" t="n">
        <v>2026</v>
      </c>
      <c r="D3062" t="inlineStr">
        <is>
          <t>Mar</t>
        </is>
      </c>
      <c r="E3062" t="inlineStr">
        <is>
          <t>Asia</t>
        </is>
      </c>
      <c r="F3062" t="inlineStr">
        <is>
          <t>China</t>
        </is>
      </c>
      <c r="G3062" t="inlineStr">
        <is>
          <t>Gasoline</t>
        </is>
      </c>
      <c r="H3062" t="inlineStr">
        <is>
          <t>Term contract</t>
        </is>
      </c>
      <c r="I3062" t="inlineStr">
        <is>
          <t>Refiner</t>
        </is>
      </c>
      <c r="J3062" t="inlineStr">
        <is>
          <t>Kofi Mensah</t>
        </is>
      </c>
      <c r="K3062" s="70" t="n">
        <v>546296</v>
      </c>
      <c r="L3062" s="71" t="n">
        <v>93.29000000000001</v>
      </c>
      <c r="M3062" s="71" t="n">
        <v>50963953.84</v>
      </c>
      <c r="N3062" s="71" t="n">
        <v>0</v>
      </c>
      <c r="O3062" s="71" t="n">
        <v>50963953.84</v>
      </c>
      <c r="P3062" s="71" t="n">
        <v>39063688.14</v>
      </c>
      <c r="Q3062" s="71" t="n">
        <v>11900265.7</v>
      </c>
      <c r="R3062" t="inlineStr">
        <is>
          <t>Refined</t>
        </is>
      </c>
      <c r="S3062" t="inlineStr">
        <is>
          <t>Yes</t>
        </is>
      </c>
      <c r="T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SA103054</t>
        </is>
      </c>
      <c r="B3063" s="68" t="n">
        <v>46101</v>
      </c>
      <c r="C3063" s="69" t="n">
        <v>2026</v>
      </c>
      <c r="D3063" t="inlineStr">
        <is>
          <t>Mar</t>
        </is>
      </c>
      <c r="E3063" t="inlineStr">
        <is>
          <t>Asia</t>
        </is>
      </c>
      <c r="F3063" t="inlineStr">
        <is>
          <t>South Korea</t>
        </is>
      </c>
      <c r="G3063" t="inlineStr">
        <is>
          <t>Arab Light</t>
        </is>
      </c>
      <c r="H3063" t="inlineStr">
        <is>
          <t>Spot</t>
        </is>
      </c>
      <c r="I3063" t="inlineStr">
        <is>
          <t>National oil company</t>
        </is>
      </c>
      <c r="J3063" t="inlineStr">
        <is>
          <t>Shraddha Kulkarni</t>
        </is>
      </c>
      <c r="K3063" s="70" t="n">
        <v>1034682</v>
      </c>
      <c r="L3063" s="71" t="n">
        <v>77.23</v>
      </c>
      <c r="M3063" s="71" t="n">
        <v>79908490.86</v>
      </c>
      <c r="N3063" s="71" t="n">
        <v>0</v>
      </c>
      <c r="O3063" s="71" t="n">
        <v>79908490.86</v>
      </c>
      <c r="P3063" s="71" t="n">
        <v>19059097.01</v>
      </c>
      <c r="Q3063" s="71" t="n">
        <v>60849393.85</v>
      </c>
      <c r="R3063" t="inlineStr">
        <is>
          <t>Crude</t>
        </is>
      </c>
      <c r="S3063" t="inlineStr">
        <is>
          <t>Yes</t>
        </is>
      </c>
      <c r="T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SA103055</t>
        </is>
      </c>
      <c r="B3064" s="68" t="n">
        <v>46102</v>
      </c>
      <c r="C3064" s="69" t="n">
        <v>2026</v>
      </c>
      <c r="D3064" t="inlineStr">
        <is>
          <t>Mar</t>
        </is>
      </c>
      <c r="E3064" t="inlineStr">
        <is>
          <t>Middle East</t>
        </is>
      </c>
      <c r="F3064" t="inlineStr">
        <is>
          <t>UAE</t>
        </is>
      </c>
      <c r="G3064" t="inlineStr">
        <is>
          <t>Diesel</t>
        </is>
      </c>
      <c r="H3064" t="inlineStr">
        <is>
          <t>Spot</t>
        </is>
      </c>
      <c r="I3064" t="inlineStr">
        <is>
          <t>National oil company</t>
        </is>
      </c>
      <c r="J3064" t="inlineStr">
        <is>
          <t>Emma Clarke</t>
        </is>
      </c>
      <c r="K3064" s="70" t="n">
        <v>233861</v>
      </c>
      <c r="L3064" s="71" t="n">
        <v>92.27</v>
      </c>
      <c r="M3064" s="71" t="n">
        <v>21578354.47</v>
      </c>
      <c r="N3064" s="71" t="n">
        <v>215783.54</v>
      </c>
      <c r="O3064" s="71" t="n">
        <v>21362570.93</v>
      </c>
      <c r="P3064" s="71" t="n">
        <v>16827057.36</v>
      </c>
      <c r="Q3064" s="71" t="n">
        <v>4535513.57</v>
      </c>
      <c r="R3064" t="inlineStr">
        <is>
          <t>Refined</t>
        </is>
      </c>
      <c r="S3064" t="inlineStr">
        <is>
          <t>Yes</t>
        </is>
      </c>
      <c r="T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SA103056</t>
        </is>
      </c>
      <c r="B3065" s="68" t="n">
        <v>46102</v>
      </c>
      <c r="C3065" s="69" t="n">
        <v>2026</v>
      </c>
      <c r="D3065" t="inlineStr">
        <is>
          <t>Mar</t>
        </is>
      </c>
      <c r="E3065" t="inlineStr">
        <is>
          <t>Asia</t>
        </is>
      </c>
      <c r="F3065" t="inlineStr">
        <is>
          <t>Japan</t>
        </is>
      </c>
      <c r="G3065" t="inlineStr">
        <is>
          <t>Diesel</t>
        </is>
      </c>
      <c r="H3065" t="inlineStr">
        <is>
          <t>Term contract</t>
        </is>
      </c>
      <c r="I3065" t="inlineStr">
        <is>
          <t>National oil company</t>
        </is>
      </c>
      <c r="J3065" t="inlineStr">
        <is>
          <t>Mei Lin</t>
        </is>
      </c>
      <c r="K3065" s="70" t="n">
        <v>396765</v>
      </c>
      <c r="L3065" s="71" t="n">
        <v>92.06999999999999</v>
      </c>
      <c r="M3065" s="71" t="n">
        <v>36530153.55</v>
      </c>
      <c r="N3065" s="71" t="n">
        <v>365301.54</v>
      </c>
      <c r="O3065" s="71" t="n">
        <v>36164852.01</v>
      </c>
      <c r="P3065" s="71" t="n">
        <v>27323628.48</v>
      </c>
      <c r="Q3065" s="71" t="n">
        <v>8841223.529999999</v>
      </c>
      <c r="R3065" t="inlineStr">
        <is>
          <t>Refined</t>
        </is>
      </c>
      <c r="S3065" t="inlineStr">
        <is>
          <t>Yes</t>
        </is>
      </c>
      <c r="T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SA103057</t>
        </is>
      </c>
      <c r="B3066" s="68" t="n">
        <v>46102</v>
      </c>
      <c r="C3066" s="69" t="n">
        <v>2026</v>
      </c>
      <c r="D3066" t="inlineStr">
        <is>
          <t>Mar</t>
        </is>
      </c>
      <c r="E3066" t="inlineStr">
        <is>
          <t>Middle East</t>
        </is>
      </c>
      <c r="F3066" t="inlineStr">
        <is>
          <t>Saudi Arabia</t>
        </is>
      </c>
      <c r="G3066" t="inlineStr">
        <is>
          <t>Gasoline</t>
        </is>
      </c>
      <c r="H3066" t="inlineStr">
        <is>
          <t>Domestic</t>
        </is>
      </c>
      <c r="I3066" t="inlineStr">
        <is>
          <t>National oil company</t>
        </is>
      </c>
      <c r="J3066" t="inlineStr">
        <is>
          <t>Aisha Bello</t>
        </is>
      </c>
      <c r="K3066" s="70" t="n">
        <v>324303</v>
      </c>
      <c r="L3066" s="71" t="n">
        <v>90.63</v>
      </c>
      <c r="M3066" s="71" t="n">
        <v>29391580.89</v>
      </c>
      <c r="N3066" s="71" t="n">
        <v>0</v>
      </c>
      <c r="O3066" s="71" t="n">
        <v>29391580.89</v>
      </c>
      <c r="P3066" s="71" t="n">
        <v>22209137.66</v>
      </c>
      <c r="Q3066" s="71" t="n">
        <v>7182443.23</v>
      </c>
      <c r="R3066" t="inlineStr">
        <is>
          <t>Refined</t>
        </is>
      </c>
      <c r="S3066" t="inlineStr">
        <is>
          <t>No</t>
        </is>
      </c>
      <c r="T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SA103058</t>
        </is>
      </c>
      <c r="B3067" s="68" t="n">
        <v>46102</v>
      </c>
      <c r="C3067" s="69" t="n">
        <v>2026</v>
      </c>
      <c r="D3067" t="inlineStr">
        <is>
          <t>Mar</t>
        </is>
      </c>
      <c r="E3067" t="inlineStr">
        <is>
          <t>Europe</t>
        </is>
      </c>
      <c r="F3067" t="inlineStr">
        <is>
          <t>Italy</t>
        </is>
      </c>
      <c r="G3067" t="inlineStr">
        <is>
          <t>Gasoline</t>
        </is>
      </c>
      <c r="H3067" t="inlineStr">
        <is>
          <t>Term contract</t>
        </is>
      </c>
      <c r="I3067" t="inlineStr">
        <is>
          <t>Refiner</t>
        </is>
      </c>
      <c r="J3067" t="inlineStr">
        <is>
          <t>Lucas Martin</t>
        </is>
      </c>
      <c r="K3067" s="70" t="n">
        <v>568496</v>
      </c>
      <c r="L3067" s="71" t="n">
        <v>83.31999999999999</v>
      </c>
      <c r="M3067" s="71" t="n">
        <v>47367086.72</v>
      </c>
      <c r="N3067" s="71" t="n">
        <v>947341.73</v>
      </c>
      <c r="O3067" s="71" t="n">
        <v>46419744.99</v>
      </c>
      <c r="P3067" s="71" t="n">
        <v>39125330.5</v>
      </c>
      <c r="Q3067" s="71" t="n">
        <v>7294414.49</v>
      </c>
      <c r="R3067" t="inlineStr">
        <is>
          <t>Refined</t>
        </is>
      </c>
      <c r="S3067" t="inlineStr">
        <is>
          <t>Yes</t>
        </is>
      </c>
      <c r="T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SA103059</t>
        </is>
      </c>
      <c r="B3068" s="68" t="n">
        <v>46102</v>
      </c>
      <c r="C3068" s="69" t="n">
        <v>2026</v>
      </c>
      <c r="D3068" t="inlineStr">
        <is>
          <t>Mar</t>
        </is>
      </c>
      <c r="E3068" t="inlineStr">
        <is>
          <t>Europe</t>
        </is>
      </c>
      <c r="F3068" t="inlineStr">
        <is>
          <t>Netherlands</t>
        </is>
      </c>
      <c r="G3068" t="inlineStr">
        <is>
          <t>Gasoline</t>
        </is>
      </c>
      <c r="H3068" t="inlineStr">
        <is>
          <t>Spot</t>
        </is>
      </c>
      <c r="I3068" t="inlineStr">
        <is>
          <t>Refiner</t>
        </is>
      </c>
      <c r="J3068" t="inlineStr">
        <is>
          <t>Emma Clarke</t>
        </is>
      </c>
      <c r="K3068" s="70" t="n">
        <v>250949</v>
      </c>
      <c r="L3068" s="71" t="n">
        <v>82.98</v>
      </c>
      <c r="M3068" s="71" t="n">
        <v>20823748.02</v>
      </c>
      <c r="N3068" s="71" t="n">
        <v>208237.48</v>
      </c>
      <c r="O3068" s="71" t="n">
        <v>20615510.54</v>
      </c>
      <c r="P3068" s="71" t="n">
        <v>17620687.54</v>
      </c>
      <c r="Q3068" s="71" t="n">
        <v>2994823</v>
      </c>
      <c r="R3068" t="inlineStr">
        <is>
          <t>Refined</t>
        </is>
      </c>
      <c r="S3068" t="inlineStr">
        <is>
          <t>Yes</t>
        </is>
      </c>
      <c r="T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SA103060</t>
        </is>
      </c>
      <c r="B3069" s="68" t="n">
        <v>46102</v>
      </c>
      <c r="C3069" s="69" t="n">
        <v>2026</v>
      </c>
      <c r="D3069" t="inlineStr">
        <is>
          <t>Mar</t>
        </is>
      </c>
      <c r="E3069" t="inlineStr">
        <is>
          <t>Asia</t>
        </is>
      </c>
      <c r="F3069" t="inlineStr">
        <is>
          <t>South Korea</t>
        </is>
      </c>
      <c r="G3069" t="inlineStr">
        <is>
          <t>Gasoline</t>
        </is>
      </c>
      <c r="H3069" t="inlineStr">
        <is>
          <t>Term contract</t>
        </is>
      </c>
      <c r="I3069" t="inlineStr">
        <is>
          <t>Trader</t>
        </is>
      </c>
      <c r="J3069" t="inlineStr">
        <is>
          <t>Sara Rossi</t>
        </is>
      </c>
      <c r="K3069" s="70" t="n">
        <v>257705</v>
      </c>
      <c r="L3069" s="71" t="n">
        <v>97.81</v>
      </c>
      <c r="M3069" s="71" t="n">
        <v>25206126.05</v>
      </c>
      <c r="N3069" s="71" t="n">
        <v>504122.52</v>
      </c>
      <c r="O3069" s="71" t="n">
        <v>24702003.53</v>
      </c>
      <c r="P3069" s="71" t="n">
        <v>18584635.67</v>
      </c>
      <c r="Q3069" s="71" t="n">
        <v>6117367.86</v>
      </c>
      <c r="R3069" t="inlineStr">
        <is>
          <t>Refined</t>
        </is>
      </c>
      <c r="S3069" t="inlineStr">
        <is>
          <t>Yes</t>
        </is>
      </c>
      <c r="T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SA103061</t>
        </is>
      </c>
      <c r="B3070" s="68" t="n">
        <v>46102</v>
      </c>
      <c r="C3070" s="69" t="n">
        <v>2026</v>
      </c>
      <c r="D3070" t="inlineStr">
        <is>
          <t>Mar</t>
        </is>
      </c>
      <c r="E3070" t="inlineStr">
        <is>
          <t>Asia</t>
        </is>
      </c>
      <c r="F3070" t="inlineStr">
        <is>
          <t>China</t>
        </is>
      </c>
      <c r="G3070" t="inlineStr">
        <is>
          <t>Arab Medium</t>
        </is>
      </c>
      <c r="H3070" t="inlineStr">
        <is>
          <t>Term contract</t>
        </is>
      </c>
      <c r="I3070" t="inlineStr">
        <is>
          <t>National oil company</t>
        </is>
      </c>
      <c r="J3070" t="inlineStr">
        <is>
          <t>Priya Nair</t>
        </is>
      </c>
      <c r="K3070" s="70" t="n">
        <v>1272118</v>
      </c>
      <c r="L3070" s="71" t="n">
        <v>68.09999999999999</v>
      </c>
      <c r="M3070" s="71" t="n">
        <v>86631235.8</v>
      </c>
      <c r="N3070" s="71" t="n">
        <v>866312.36</v>
      </c>
      <c r="O3070" s="71" t="n">
        <v>85764923.44</v>
      </c>
      <c r="P3070" s="71" t="n">
        <v>22895726.93</v>
      </c>
      <c r="Q3070" s="71" t="n">
        <v>62869196.51</v>
      </c>
      <c r="R3070" t="inlineStr">
        <is>
          <t>Crude</t>
        </is>
      </c>
      <c r="S3070" t="inlineStr">
        <is>
          <t>Yes</t>
        </is>
      </c>
      <c r="T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SA103062</t>
        </is>
      </c>
      <c r="B3071" s="68" t="n">
        <v>46102</v>
      </c>
      <c r="C3071" s="69" t="n">
        <v>2026</v>
      </c>
      <c r="D3071" t="inlineStr">
        <is>
          <t>Mar</t>
        </is>
      </c>
      <c r="E3071" t="inlineStr">
        <is>
          <t>Asia</t>
        </is>
      </c>
      <c r="F3071" t="inlineStr">
        <is>
          <t>Japan</t>
        </is>
      </c>
      <c r="G3071" t="inlineStr">
        <is>
          <t>Jet fuel</t>
        </is>
      </c>
      <c r="H3071" t="inlineStr">
        <is>
          <t>Term contract</t>
        </is>
      </c>
      <c r="I3071" t="inlineStr">
        <is>
          <t>Refiner</t>
        </is>
      </c>
      <c r="J3071" t="inlineStr">
        <is>
          <t>Sara Rossi</t>
        </is>
      </c>
      <c r="K3071" s="70" t="n">
        <v>593275</v>
      </c>
      <c r="L3071" s="71" t="n">
        <v>108.14</v>
      </c>
      <c r="M3071" s="71" t="n">
        <v>64156758.5</v>
      </c>
      <c r="N3071" s="71" t="n">
        <v>0</v>
      </c>
      <c r="O3071" s="71" t="n">
        <v>64156758.5</v>
      </c>
      <c r="P3071" s="71" t="n">
        <v>42313760.11</v>
      </c>
      <c r="Q3071" s="71" t="n">
        <v>21842998.39</v>
      </c>
      <c r="R3071" t="inlineStr">
        <is>
          <t>Refined</t>
        </is>
      </c>
      <c r="S3071" t="inlineStr">
        <is>
          <t>Yes</t>
        </is>
      </c>
      <c r="T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SA103063</t>
        </is>
      </c>
      <c r="B3072" s="68" t="n">
        <v>46102</v>
      </c>
      <c r="C3072" s="69" t="n">
        <v>2026</v>
      </c>
      <c r="D3072" t="inlineStr">
        <is>
          <t>Mar</t>
        </is>
      </c>
      <c r="E3072" t="inlineStr">
        <is>
          <t>Middle East</t>
        </is>
      </c>
      <c r="F3072" t="inlineStr">
        <is>
          <t>UAE</t>
        </is>
      </c>
      <c r="G3072" t="inlineStr">
        <is>
          <t>Arab Extra Light</t>
        </is>
      </c>
      <c r="H3072" t="inlineStr">
        <is>
          <t>Term contract</t>
        </is>
      </c>
      <c r="I3072" t="inlineStr">
        <is>
          <t>National oil company</t>
        </is>
      </c>
      <c r="J3072" t="inlineStr">
        <is>
          <t>Sara Rossi</t>
        </is>
      </c>
      <c r="K3072" s="70" t="n">
        <v>1712244</v>
      </c>
      <c r="L3072" s="71" t="n">
        <v>79.88</v>
      </c>
      <c r="M3072" s="71" t="n">
        <v>136774050.72</v>
      </c>
      <c r="N3072" s="71" t="n">
        <v>2735481.01</v>
      </c>
      <c r="O3072" s="71" t="n">
        <v>134038569.71</v>
      </c>
      <c r="P3072" s="71" t="n">
        <v>30451198.73</v>
      </c>
      <c r="Q3072" s="71" t="n">
        <v>103587370.98</v>
      </c>
      <c r="R3072" t="inlineStr">
        <is>
          <t>Crude</t>
        </is>
      </c>
      <c r="S3072" t="inlineStr">
        <is>
          <t>Yes</t>
        </is>
      </c>
      <c r="T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SA103064</t>
        </is>
      </c>
      <c r="B3073" s="68" t="n">
        <v>46103</v>
      </c>
      <c r="C3073" s="69" t="n">
        <v>2026</v>
      </c>
      <c r="D3073" t="inlineStr">
        <is>
          <t>Mar</t>
        </is>
      </c>
      <c r="E3073" t="inlineStr">
        <is>
          <t>Asia</t>
        </is>
      </c>
      <c r="F3073" t="inlineStr">
        <is>
          <t>China</t>
        </is>
      </c>
      <c r="G3073" t="inlineStr">
        <is>
          <t>Arab Light</t>
        </is>
      </c>
      <c r="H3073" t="inlineStr">
        <is>
          <t>Term contract</t>
        </is>
      </c>
      <c r="I3073" t="inlineStr">
        <is>
          <t>Trader</t>
        </is>
      </c>
      <c r="J3073" t="inlineStr">
        <is>
          <t>Ravindra Patil</t>
        </is>
      </c>
      <c r="K3073" s="70" t="n">
        <v>1886943</v>
      </c>
      <c r="L3073" s="71" t="n">
        <v>77.19</v>
      </c>
      <c r="M3073" s="71" t="n">
        <v>145653130.17</v>
      </c>
      <c r="N3073" s="71" t="n">
        <v>0</v>
      </c>
      <c r="O3073" s="71" t="n">
        <v>145653130.17</v>
      </c>
      <c r="P3073" s="71" t="n">
        <v>34558424.81</v>
      </c>
      <c r="Q3073" s="71" t="n">
        <v>111094705.36</v>
      </c>
      <c r="R3073" t="inlineStr">
        <is>
          <t>Crude</t>
        </is>
      </c>
      <c r="S3073" t="inlineStr">
        <is>
          <t>Yes</t>
        </is>
      </c>
      <c r="T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SA103065</t>
        </is>
      </c>
      <c r="B3074" s="68" t="n">
        <v>46103</v>
      </c>
      <c r="C3074" s="69" t="n">
        <v>2026</v>
      </c>
      <c r="D3074" t="inlineStr">
        <is>
          <t>Mar</t>
        </is>
      </c>
      <c r="E3074" t="inlineStr">
        <is>
          <t>Asia</t>
        </is>
      </c>
      <c r="F3074" t="inlineStr">
        <is>
          <t>South Korea</t>
        </is>
      </c>
      <c r="G3074" t="inlineStr">
        <is>
          <t>Arab Light</t>
        </is>
      </c>
      <c r="H3074" t="inlineStr">
        <is>
          <t>Term contract</t>
        </is>
      </c>
      <c r="I3074" t="inlineStr">
        <is>
          <t>Refiner</t>
        </is>
      </c>
      <c r="J3074" t="inlineStr">
        <is>
          <t>Aisha Bello</t>
        </is>
      </c>
      <c r="K3074" s="70" t="n">
        <v>1488320</v>
      </c>
      <c r="L3074" s="71" t="n">
        <v>80.47</v>
      </c>
      <c r="M3074" s="71" t="n">
        <v>119765110.4</v>
      </c>
      <c r="N3074" s="71" t="n">
        <v>0</v>
      </c>
      <c r="O3074" s="71" t="n">
        <v>119765110.4</v>
      </c>
      <c r="P3074" s="71" t="n">
        <v>27130659.51</v>
      </c>
      <c r="Q3074" s="71" t="n">
        <v>92634450.89</v>
      </c>
      <c r="R3074" t="inlineStr">
        <is>
          <t>Crude</t>
        </is>
      </c>
      <c r="S3074" t="inlineStr">
        <is>
          <t>Yes</t>
        </is>
      </c>
      <c r="T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SA103066</t>
        </is>
      </c>
      <c r="B3075" s="68" t="n">
        <v>46103</v>
      </c>
      <c r="C3075" s="69" t="n">
        <v>2026</v>
      </c>
      <c r="D3075" t="inlineStr">
        <is>
          <t>Mar</t>
        </is>
      </c>
      <c r="E3075" t="inlineStr">
        <is>
          <t>Europe</t>
        </is>
      </c>
      <c r="F3075" t="inlineStr">
        <is>
          <t>France</t>
        </is>
      </c>
      <c r="G3075" t="inlineStr">
        <is>
          <t>Arab Heavy</t>
        </is>
      </c>
      <c r="H3075" t="inlineStr">
        <is>
          <t>Term contract</t>
        </is>
      </c>
      <c r="I3075" t="inlineStr">
        <is>
          <t>National oil company</t>
        </is>
      </c>
      <c r="J3075" t="inlineStr">
        <is>
          <t>Sara Rossi</t>
        </is>
      </c>
      <c r="K3075" s="70" t="n">
        <v>627372</v>
      </c>
      <c r="L3075" s="71" t="n">
        <v>72.31999999999999</v>
      </c>
      <c r="M3075" s="71" t="n">
        <v>45371543.04</v>
      </c>
      <c r="N3075" s="71" t="n">
        <v>907430.86</v>
      </c>
      <c r="O3075" s="71" t="n">
        <v>44464112.18</v>
      </c>
      <c r="P3075" s="71" t="n">
        <v>11456991.1</v>
      </c>
      <c r="Q3075" s="71" t="n">
        <v>33007121.08</v>
      </c>
      <c r="R3075" t="inlineStr">
        <is>
          <t>Crude</t>
        </is>
      </c>
      <c r="S3075" t="inlineStr">
        <is>
          <t>Yes</t>
        </is>
      </c>
      <c r="T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SA103067</t>
        </is>
      </c>
      <c r="B3076" s="68" t="n">
        <v>46103</v>
      </c>
      <c r="C3076" s="69" t="n">
        <v>2026</v>
      </c>
      <c r="D3076" t="inlineStr">
        <is>
          <t>Mar</t>
        </is>
      </c>
      <c r="E3076" t="inlineStr">
        <is>
          <t>Europe</t>
        </is>
      </c>
      <c r="F3076" t="inlineStr">
        <is>
          <t>France</t>
        </is>
      </c>
      <c r="G3076" t="inlineStr">
        <is>
          <t>Arab Light</t>
        </is>
      </c>
      <c r="H3076" t="inlineStr">
        <is>
          <t>Term contract</t>
        </is>
      </c>
      <c r="I3076" t="inlineStr">
        <is>
          <t>Trader</t>
        </is>
      </c>
      <c r="J3076" t="inlineStr">
        <is>
          <t>Mei Lin</t>
        </is>
      </c>
      <c r="K3076" s="70" t="n">
        <v>1194903</v>
      </c>
      <c r="L3076" s="71" t="n">
        <v>81.77</v>
      </c>
      <c r="M3076" s="71" t="n">
        <v>97707218.31</v>
      </c>
      <c r="N3076" s="71" t="n">
        <v>0</v>
      </c>
      <c r="O3076" s="71" t="n">
        <v>97707218.31</v>
      </c>
      <c r="P3076" s="71" t="n">
        <v>21733095.75</v>
      </c>
      <c r="Q3076" s="71" t="n">
        <v>75974122.56</v>
      </c>
      <c r="R3076" t="inlineStr">
        <is>
          <t>Crude</t>
        </is>
      </c>
      <c r="S3076" t="inlineStr">
        <is>
          <t>Yes</t>
        </is>
      </c>
      <c r="T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SA103068</t>
        </is>
      </c>
      <c r="B3077" s="68" t="n">
        <v>46104</v>
      </c>
      <c r="C3077" s="69" t="n">
        <v>2026</v>
      </c>
      <c r="D3077" t="inlineStr">
        <is>
          <t>Mar</t>
        </is>
      </c>
      <c r="E3077" t="inlineStr">
        <is>
          <t>Europe</t>
        </is>
      </c>
      <c r="F3077" t="inlineStr">
        <is>
          <t>Netherlands</t>
        </is>
      </c>
      <c r="G3077" t="inlineStr">
        <is>
          <t>Arab Light</t>
        </is>
      </c>
      <c r="H3077" t="inlineStr">
        <is>
          <t>Term contract</t>
        </is>
      </c>
      <c r="I3077" t="inlineStr">
        <is>
          <t>Refiner</t>
        </is>
      </c>
      <c r="J3077" t="inlineStr">
        <is>
          <t>Zoya Ahmed</t>
        </is>
      </c>
      <c r="K3077" s="70" t="n">
        <v>1204555</v>
      </c>
      <c r="L3077" s="71" t="n">
        <v>84.67</v>
      </c>
      <c r="M3077" s="71" t="n">
        <v>101989671.85</v>
      </c>
      <c r="N3077" s="71" t="n">
        <v>2039793.44</v>
      </c>
      <c r="O3077" s="71" t="n">
        <v>99949878.41</v>
      </c>
      <c r="P3077" s="71" t="n">
        <v>22432178.16</v>
      </c>
      <c r="Q3077" s="71" t="n">
        <v>77517700.25</v>
      </c>
      <c r="R3077" t="inlineStr">
        <is>
          <t>Crude</t>
        </is>
      </c>
      <c r="S3077" t="inlineStr">
        <is>
          <t>Yes</t>
        </is>
      </c>
      <c r="T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SA103069</t>
        </is>
      </c>
      <c r="B3078" s="68" t="n">
        <v>46104</v>
      </c>
      <c r="C3078" s="69" t="n">
        <v>2026</v>
      </c>
      <c r="D3078" t="inlineStr">
        <is>
          <t>Mar</t>
        </is>
      </c>
      <c r="E3078" t="inlineStr">
        <is>
          <t>North America</t>
        </is>
      </c>
      <c r="F3078" t="inlineStr">
        <is>
          <t>USA</t>
        </is>
      </c>
      <c r="G3078" t="inlineStr">
        <is>
          <t>Arab Heavy</t>
        </is>
      </c>
      <c r="H3078" t="inlineStr">
        <is>
          <t>Spot</t>
        </is>
      </c>
      <c r="I3078" t="inlineStr">
        <is>
          <t>Refiner</t>
        </is>
      </c>
      <c r="J3078" t="inlineStr">
        <is>
          <t>Sophie Müller</t>
        </is>
      </c>
      <c r="K3078" s="70" t="n">
        <v>1066533</v>
      </c>
      <c r="L3078" s="71" t="n">
        <v>78.84999999999999</v>
      </c>
      <c r="M3078" s="71" t="n">
        <v>84096127.05</v>
      </c>
      <c r="N3078" s="71" t="n">
        <v>840961.27</v>
      </c>
      <c r="O3078" s="71" t="n">
        <v>83255165.78</v>
      </c>
      <c r="P3078" s="71" t="n">
        <v>19606903.42</v>
      </c>
      <c r="Q3078" s="71" t="n">
        <v>63648262.36</v>
      </c>
      <c r="R3078" t="inlineStr">
        <is>
          <t>Crude</t>
        </is>
      </c>
      <c r="S3078" t="inlineStr">
        <is>
          <t>Yes</t>
        </is>
      </c>
      <c r="T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SA103070</t>
        </is>
      </c>
      <c r="B3079" s="68" t="n">
        <v>46104</v>
      </c>
      <c r="C3079" s="69" t="n">
        <v>2026</v>
      </c>
      <c r="D3079" t="inlineStr">
        <is>
          <t>Mar</t>
        </is>
      </c>
      <c r="E3079" t="inlineStr">
        <is>
          <t>North America</t>
        </is>
      </c>
      <c r="F3079" t="inlineStr">
        <is>
          <t>USA</t>
        </is>
      </c>
      <c r="G3079" t="inlineStr">
        <is>
          <t>Arab Light</t>
        </is>
      </c>
      <c r="H3079" t="inlineStr">
        <is>
          <t>Spot</t>
        </is>
      </c>
      <c r="I3079" t="inlineStr">
        <is>
          <t>Refiner</t>
        </is>
      </c>
      <c r="J3079" t="inlineStr">
        <is>
          <t>Omar Haddad</t>
        </is>
      </c>
      <c r="K3079" s="70" t="n">
        <v>1100314</v>
      </c>
      <c r="L3079" s="71" t="n">
        <v>72.12</v>
      </c>
      <c r="M3079" s="71" t="n">
        <v>79354645.68000001</v>
      </c>
      <c r="N3079" s="71" t="n">
        <v>1587092.91</v>
      </c>
      <c r="O3079" s="71" t="n">
        <v>77767552.77</v>
      </c>
      <c r="P3079" s="71" t="n">
        <v>19929332.45</v>
      </c>
      <c r="Q3079" s="71" t="n">
        <v>57838220.32</v>
      </c>
      <c r="R3079" t="inlineStr">
        <is>
          <t>Crude</t>
        </is>
      </c>
      <c r="S3079" t="inlineStr">
        <is>
          <t>Yes</t>
        </is>
      </c>
      <c r="T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SA103071</t>
        </is>
      </c>
      <c r="B3080" s="68" t="n">
        <v>46104</v>
      </c>
      <c r="C3080" s="69" t="n">
        <v>2026</v>
      </c>
      <c r="D3080" t="inlineStr">
        <is>
          <t>Mar</t>
        </is>
      </c>
      <c r="E3080" t="inlineStr">
        <is>
          <t>Middle East</t>
        </is>
      </c>
      <c r="F3080" t="inlineStr">
        <is>
          <t>Saudi Arabia</t>
        </is>
      </c>
      <c r="G3080" t="inlineStr">
        <is>
          <t>Arab Light</t>
        </is>
      </c>
      <c r="H3080" t="inlineStr">
        <is>
          <t>Domestic</t>
        </is>
      </c>
      <c r="I3080" t="inlineStr">
        <is>
          <t>Trader</t>
        </is>
      </c>
      <c r="J3080" t="inlineStr">
        <is>
          <t>Zoya Ahmed</t>
        </is>
      </c>
      <c r="K3080" s="70" t="n">
        <v>719065</v>
      </c>
      <c r="L3080" s="71" t="n">
        <v>83.23999999999999</v>
      </c>
      <c r="M3080" s="71" t="n">
        <v>59854970.6</v>
      </c>
      <c r="N3080" s="71" t="n">
        <v>0</v>
      </c>
      <c r="O3080" s="71" t="n">
        <v>59854970.6</v>
      </c>
      <c r="P3080" s="71" t="n">
        <v>13255407.31</v>
      </c>
      <c r="Q3080" s="71" t="n">
        <v>46599563.29</v>
      </c>
      <c r="R3080" t="inlineStr">
        <is>
          <t>Crude</t>
        </is>
      </c>
      <c r="S3080" t="inlineStr">
        <is>
          <t>No</t>
        </is>
      </c>
      <c r="T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SA103072</t>
        </is>
      </c>
      <c r="B3081" s="68" t="n">
        <v>46105</v>
      </c>
      <c r="C3081" s="69" t="n">
        <v>2026</v>
      </c>
      <c r="D3081" t="inlineStr">
        <is>
          <t>Mar</t>
        </is>
      </c>
      <c r="E3081" t="inlineStr">
        <is>
          <t>Europe</t>
        </is>
      </c>
      <c r="F3081" t="inlineStr">
        <is>
          <t>Netherlands</t>
        </is>
      </c>
      <c r="G3081" t="inlineStr">
        <is>
          <t>Gasoline</t>
        </is>
      </c>
      <c r="H3081" t="inlineStr">
        <is>
          <t>Term contract</t>
        </is>
      </c>
      <c r="I3081" t="inlineStr">
        <is>
          <t>National oil company</t>
        </is>
      </c>
      <c r="J3081" t="inlineStr">
        <is>
          <t>Hiroshi Tanaka</t>
        </is>
      </c>
      <c r="K3081" s="70" t="n">
        <v>312721</v>
      </c>
      <c r="L3081" s="71" t="n">
        <v>93.67</v>
      </c>
      <c r="M3081" s="71" t="n">
        <v>29292576.07</v>
      </c>
      <c r="N3081" s="71" t="n">
        <v>0</v>
      </c>
      <c r="O3081" s="71" t="n">
        <v>29292576.07</v>
      </c>
      <c r="P3081" s="71" t="n">
        <v>21250459.55</v>
      </c>
      <c r="Q3081" s="71" t="n">
        <v>8042116.52</v>
      </c>
      <c r="R3081" t="inlineStr">
        <is>
          <t>Refined</t>
        </is>
      </c>
      <c r="S3081" t="inlineStr">
        <is>
          <t>Yes</t>
        </is>
      </c>
      <c r="T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SA103073</t>
        </is>
      </c>
      <c r="B3082" s="68" t="n">
        <v>46105</v>
      </c>
      <c r="C3082" s="69" t="n">
        <v>2026</v>
      </c>
      <c r="D3082" t="inlineStr">
        <is>
          <t>Mar</t>
        </is>
      </c>
      <c r="E3082" t="inlineStr">
        <is>
          <t>Asia</t>
        </is>
      </c>
      <c r="F3082" t="inlineStr">
        <is>
          <t>Japan</t>
        </is>
      </c>
      <c r="G3082" t="inlineStr">
        <is>
          <t>Arab Light</t>
        </is>
      </c>
      <c r="H3082" t="inlineStr">
        <is>
          <t>Spot</t>
        </is>
      </c>
      <c r="I3082" t="inlineStr">
        <is>
          <t>National oil company</t>
        </is>
      </c>
      <c r="J3082" t="inlineStr">
        <is>
          <t>Ana Costa</t>
        </is>
      </c>
      <c r="K3082" s="70" t="n">
        <v>1494111</v>
      </c>
      <c r="L3082" s="71" t="n">
        <v>78.27</v>
      </c>
      <c r="M3082" s="71" t="n">
        <v>116944067.97</v>
      </c>
      <c r="N3082" s="71" t="n">
        <v>2338881.36</v>
      </c>
      <c r="O3082" s="71" t="n">
        <v>114605186.61</v>
      </c>
      <c r="P3082" s="71" t="n">
        <v>25901339.41</v>
      </c>
      <c r="Q3082" s="71" t="n">
        <v>88703847.2</v>
      </c>
      <c r="R3082" t="inlineStr">
        <is>
          <t>Crude</t>
        </is>
      </c>
      <c r="S3082" t="inlineStr">
        <is>
          <t>Yes</t>
        </is>
      </c>
      <c r="T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SA103074</t>
        </is>
      </c>
      <c r="B3083" s="68" t="n">
        <v>46105</v>
      </c>
      <c r="C3083" s="69" t="n">
        <v>2026</v>
      </c>
      <c r="D3083" t="inlineStr">
        <is>
          <t>Mar</t>
        </is>
      </c>
      <c r="E3083" t="inlineStr">
        <is>
          <t>Asia</t>
        </is>
      </c>
      <c r="F3083" t="inlineStr">
        <is>
          <t>China</t>
        </is>
      </c>
      <c r="G3083" t="inlineStr">
        <is>
          <t>Diesel</t>
        </is>
      </c>
      <c r="H3083" t="inlineStr">
        <is>
          <t>Term contract</t>
        </is>
      </c>
      <c r="I3083" t="inlineStr">
        <is>
          <t>National oil company</t>
        </is>
      </c>
      <c r="J3083" t="inlineStr">
        <is>
          <t>Fatima Al-Saud</t>
        </is>
      </c>
      <c r="K3083" s="70" t="n">
        <v>172898</v>
      </c>
      <c r="L3083" s="71" t="n">
        <v>86.39</v>
      </c>
      <c r="M3083" s="71" t="n">
        <v>14936658.22</v>
      </c>
      <c r="N3083" s="71" t="n">
        <v>0</v>
      </c>
      <c r="O3083" s="71" t="n">
        <v>14936658.22</v>
      </c>
      <c r="P3083" s="71" t="n">
        <v>11904387.46</v>
      </c>
      <c r="Q3083" s="71" t="n">
        <v>3032270.76</v>
      </c>
      <c r="R3083" t="inlineStr">
        <is>
          <t>Refined</t>
        </is>
      </c>
      <c r="S3083" t="inlineStr">
        <is>
          <t>Yes</t>
        </is>
      </c>
      <c r="T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SA103075</t>
        </is>
      </c>
      <c r="B3084" s="68" t="n">
        <v>46105</v>
      </c>
      <c r="C3084" s="69" t="n">
        <v>2026</v>
      </c>
      <c r="D3084" t="inlineStr">
        <is>
          <t>Mar</t>
        </is>
      </c>
      <c r="E3084" t="inlineStr">
        <is>
          <t>Asia</t>
        </is>
      </c>
      <c r="F3084" t="inlineStr">
        <is>
          <t>India</t>
        </is>
      </c>
      <c r="G3084" t="inlineStr">
        <is>
          <t>Arab Extra Light</t>
        </is>
      </c>
      <c r="H3084" t="inlineStr">
        <is>
          <t>Term contract</t>
        </is>
      </c>
      <c r="I3084" t="inlineStr">
        <is>
          <t>National oil company</t>
        </is>
      </c>
      <c r="J3084" t="inlineStr">
        <is>
          <t>Omar Haddad</t>
        </is>
      </c>
      <c r="K3084" s="70" t="n">
        <v>1834823</v>
      </c>
      <c r="L3084" s="71" t="n">
        <v>76.3</v>
      </c>
      <c r="M3084" s="71" t="n">
        <v>139996994.9</v>
      </c>
      <c r="N3084" s="71" t="n">
        <v>0</v>
      </c>
      <c r="O3084" s="71" t="n">
        <v>139996994.9</v>
      </c>
      <c r="P3084" s="71" t="n">
        <v>35095496.22</v>
      </c>
      <c r="Q3084" s="71" t="n">
        <v>104901498.68</v>
      </c>
      <c r="R3084" t="inlineStr">
        <is>
          <t>Crude</t>
        </is>
      </c>
      <c r="S3084" t="inlineStr">
        <is>
          <t>Yes</t>
        </is>
      </c>
      <c r="T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SA103076</t>
        </is>
      </c>
      <c r="B3085" s="68" t="n">
        <v>46105</v>
      </c>
      <c r="C3085" s="69" t="n">
        <v>2026</v>
      </c>
      <c r="D3085" t="inlineStr">
        <is>
          <t>Mar</t>
        </is>
      </c>
      <c r="E3085" t="inlineStr">
        <is>
          <t>North America</t>
        </is>
      </c>
      <c r="F3085" t="inlineStr">
        <is>
          <t>USA</t>
        </is>
      </c>
      <c r="G3085" t="inlineStr">
        <is>
          <t>Arab Light</t>
        </is>
      </c>
      <c r="H3085" t="inlineStr">
        <is>
          <t>Spot</t>
        </is>
      </c>
      <c r="I3085" t="inlineStr">
        <is>
          <t>Refiner</t>
        </is>
      </c>
      <c r="J3085" t="inlineStr">
        <is>
          <t>Shraddha Kulkarni</t>
        </is>
      </c>
      <c r="K3085" s="70" t="n">
        <v>429509</v>
      </c>
      <c r="L3085" s="71" t="n">
        <v>73.27</v>
      </c>
      <c r="M3085" s="71" t="n">
        <v>31470124.43</v>
      </c>
      <c r="N3085" s="71" t="n">
        <v>629402.49</v>
      </c>
      <c r="O3085" s="71" t="n">
        <v>30840721.94</v>
      </c>
      <c r="P3085" s="71" t="n">
        <v>7601524.45</v>
      </c>
      <c r="Q3085" s="71" t="n">
        <v>23239197.49</v>
      </c>
      <c r="R3085" t="inlineStr">
        <is>
          <t>Crude</t>
        </is>
      </c>
      <c r="S3085" t="inlineStr">
        <is>
          <t>Yes</t>
        </is>
      </c>
      <c r="T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SA103077</t>
        </is>
      </c>
      <c r="B3086" s="68" t="n">
        <v>46105</v>
      </c>
      <c r="C3086" s="69" t="n">
        <v>2026</v>
      </c>
      <c r="D3086" t="inlineStr">
        <is>
          <t>Mar</t>
        </is>
      </c>
      <c r="E3086" t="inlineStr">
        <is>
          <t>Middle East</t>
        </is>
      </c>
      <c r="F3086" t="inlineStr">
        <is>
          <t>Bahrain</t>
        </is>
      </c>
      <c r="G3086" t="inlineStr">
        <is>
          <t>Gasoline</t>
        </is>
      </c>
      <c r="H3086" t="inlineStr">
        <is>
          <t>Spot</t>
        </is>
      </c>
      <c r="I3086" t="inlineStr">
        <is>
          <t>Refiner</t>
        </is>
      </c>
      <c r="J3086" t="inlineStr">
        <is>
          <t>Emma Clarke</t>
        </is>
      </c>
      <c r="K3086" s="70" t="n">
        <v>550157</v>
      </c>
      <c r="L3086" s="71" t="n">
        <v>89.62</v>
      </c>
      <c r="M3086" s="71" t="n">
        <v>49305070.34</v>
      </c>
      <c r="N3086" s="71" t="n">
        <v>493050.7</v>
      </c>
      <c r="O3086" s="71" t="n">
        <v>48812019.64</v>
      </c>
      <c r="P3086" s="71" t="n">
        <v>38221011.85</v>
      </c>
      <c r="Q3086" s="71" t="n">
        <v>10591007.79</v>
      </c>
      <c r="R3086" t="inlineStr">
        <is>
          <t>Refined</t>
        </is>
      </c>
      <c r="S3086" t="inlineStr">
        <is>
          <t>Yes</t>
        </is>
      </c>
      <c r="T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SA103078</t>
        </is>
      </c>
      <c r="B3087" s="68" t="n">
        <v>46105</v>
      </c>
      <c r="C3087" s="69" t="n">
        <v>2026</v>
      </c>
      <c r="D3087" t="inlineStr">
        <is>
          <t>Mar</t>
        </is>
      </c>
      <c r="E3087" t="inlineStr">
        <is>
          <t>Europe</t>
        </is>
      </c>
      <c r="F3087" t="inlineStr">
        <is>
          <t>Netherlands</t>
        </is>
      </c>
      <c r="G3087" t="inlineStr">
        <is>
          <t>Arab Light</t>
        </is>
      </c>
      <c r="H3087" t="inlineStr">
        <is>
          <t>Term contract</t>
        </is>
      </c>
      <c r="I3087" t="inlineStr">
        <is>
          <t>National oil company</t>
        </is>
      </c>
      <c r="J3087" t="inlineStr">
        <is>
          <t>Priya Nair</t>
        </is>
      </c>
      <c r="K3087" s="70" t="n">
        <v>1508589</v>
      </c>
      <c r="L3087" s="71" t="n">
        <v>83.29000000000001</v>
      </c>
      <c r="M3087" s="71" t="n">
        <v>125650377.81</v>
      </c>
      <c r="N3087" s="71" t="n">
        <v>2513007.56</v>
      </c>
      <c r="O3087" s="71" t="n">
        <v>123137370.25</v>
      </c>
      <c r="P3087" s="71" t="n">
        <v>27216897.06</v>
      </c>
      <c r="Q3087" s="71" t="n">
        <v>95920473.19</v>
      </c>
      <c r="R3087" t="inlineStr">
        <is>
          <t>Crude</t>
        </is>
      </c>
      <c r="S3087" t="inlineStr">
        <is>
          <t>Yes</t>
        </is>
      </c>
      <c r="T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SA103079</t>
        </is>
      </c>
      <c r="B3088" s="68" t="n">
        <v>46106</v>
      </c>
      <c r="C3088" s="69" t="n">
        <v>2026</v>
      </c>
      <c r="D3088" t="inlineStr">
        <is>
          <t>Mar</t>
        </is>
      </c>
      <c r="E3088" t="inlineStr">
        <is>
          <t>Asia</t>
        </is>
      </c>
      <c r="F3088" t="inlineStr">
        <is>
          <t>Japan</t>
        </is>
      </c>
      <c r="G3088" t="inlineStr">
        <is>
          <t>Arab Heavy</t>
        </is>
      </c>
      <c r="H3088" t="inlineStr">
        <is>
          <t>Term contract</t>
        </is>
      </c>
      <c r="I3088" t="inlineStr">
        <is>
          <t>Trader</t>
        </is>
      </c>
      <c r="J3088" t="inlineStr">
        <is>
          <t>Sophie Müller</t>
        </is>
      </c>
      <c r="K3088" s="70" t="n">
        <v>310791</v>
      </c>
      <c r="L3088" s="71" t="n">
        <v>69.66</v>
      </c>
      <c r="M3088" s="71" t="n">
        <v>21649701.06</v>
      </c>
      <c r="N3088" s="71" t="n">
        <v>0</v>
      </c>
      <c r="O3088" s="71" t="n">
        <v>21649701.06</v>
      </c>
      <c r="P3088" s="71" t="n">
        <v>5411868.71</v>
      </c>
      <c r="Q3088" s="71" t="n">
        <v>16237832.35</v>
      </c>
      <c r="R3088" t="inlineStr">
        <is>
          <t>Crude</t>
        </is>
      </c>
      <c r="S3088" t="inlineStr">
        <is>
          <t>Yes</t>
        </is>
      </c>
      <c r="T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SA103080</t>
        </is>
      </c>
      <c r="B3089" s="68" t="n">
        <v>46106</v>
      </c>
      <c r="C3089" s="69" t="n">
        <v>2026</v>
      </c>
      <c r="D3089" t="inlineStr">
        <is>
          <t>Mar</t>
        </is>
      </c>
      <c r="E3089" t="inlineStr">
        <is>
          <t>Asia</t>
        </is>
      </c>
      <c r="F3089" t="inlineStr">
        <is>
          <t>South Korea</t>
        </is>
      </c>
      <c r="G3089" t="inlineStr">
        <is>
          <t>Arab Extra Light</t>
        </is>
      </c>
      <c r="H3089" t="inlineStr">
        <is>
          <t>Term contract</t>
        </is>
      </c>
      <c r="I3089" t="inlineStr">
        <is>
          <t>National oil company</t>
        </is>
      </c>
      <c r="J3089" t="inlineStr">
        <is>
          <t>Olivia Brown</t>
        </is>
      </c>
      <c r="K3089" s="70" t="n">
        <v>1380219</v>
      </c>
      <c r="L3089" s="71" t="n">
        <v>86.98999999999999</v>
      </c>
      <c r="M3089" s="71" t="n">
        <v>120065250.81</v>
      </c>
      <c r="N3089" s="71" t="n">
        <v>2401305.02</v>
      </c>
      <c r="O3089" s="71" t="n">
        <v>117663945.79</v>
      </c>
      <c r="P3089" s="71" t="n">
        <v>25652313.83</v>
      </c>
      <c r="Q3089" s="71" t="n">
        <v>92011631.95999999</v>
      </c>
      <c r="R3089" t="inlineStr">
        <is>
          <t>Crude</t>
        </is>
      </c>
      <c r="S3089" t="inlineStr">
        <is>
          <t>Yes</t>
        </is>
      </c>
      <c r="T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SA103081</t>
        </is>
      </c>
      <c r="B3090" s="68" t="n">
        <v>46106</v>
      </c>
      <c r="C3090" s="69" t="n">
        <v>2026</v>
      </c>
      <c r="D3090" t="inlineStr">
        <is>
          <t>Mar</t>
        </is>
      </c>
      <c r="E3090" t="inlineStr">
        <is>
          <t>Asia</t>
        </is>
      </c>
      <c r="F3090" t="inlineStr">
        <is>
          <t>India</t>
        </is>
      </c>
      <c r="G3090" t="inlineStr">
        <is>
          <t>Diesel</t>
        </is>
      </c>
      <c r="H3090" t="inlineStr">
        <is>
          <t>Spot</t>
        </is>
      </c>
      <c r="I3090" t="inlineStr">
        <is>
          <t>Refiner</t>
        </is>
      </c>
      <c r="J3090" t="inlineStr">
        <is>
          <t>Emma Clarke</t>
        </is>
      </c>
      <c r="K3090" s="70" t="n">
        <v>599645</v>
      </c>
      <c r="L3090" s="71" t="n">
        <v>91.36</v>
      </c>
      <c r="M3090" s="71" t="n">
        <v>54783567.2</v>
      </c>
      <c r="N3090" s="71" t="n">
        <v>547835.67</v>
      </c>
      <c r="O3090" s="71" t="n">
        <v>54235731.53</v>
      </c>
      <c r="P3090" s="71" t="n">
        <v>42268234.33</v>
      </c>
      <c r="Q3090" s="71" t="n">
        <v>11967497.2</v>
      </c>
      <c r="R3090" t="inlineStr">
        <is>
          <t>Refined</t>
        </is>
      </c>
      <c r="S3090" t="inlineStr">
        <is>
          <t>Yes</t>
        </is>
      </c>
      <c r="T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SA103082</t>
        </is>
      </c>
      <c r="B3091" s="68" t="n">
        <v>46106</v>
      </c>
      <c r="C3091" s="69" t="n">
        <v>2026</v>
      </c>
      <c r="D3091" t="inlineStr">
        <is>
          <t>Mar</t>
        </is>
      </c>
      <c r="E3091" t="inlineStr">
        <is>
          <t>North America</t>
        </is>
      </c>
      <c r="F3091" t="inlineStr">
        <is>
          <t>USA</t>
        </is>
      </c>
      <c r="G3091" t="inlineStr">
        <is>
          <t>Gasoline</t>
        </is>
      </c>
      <c r="H3091" t="inlineStr">
        <is>
          <t>Term contract</t>
        </is>
      </c>
      <c r="I3091" t="inlineStr">
        <is>
          <t>Trader</t>
        </is>
      </c>
      <c r="J3091" t="inlineStr">
        <is>
          <t>Mei Lin</t>
        </is>
      </c>
      <c r="K3091" s="70" t="n">
        <v>108101</v>
      </c>
      <c r="L3091" s="71" t="n">
        <v>85.76000000000001</v>
      </c>
      <c r="M3091" s="71" t="n">
        <v>9270741.76</v>
      </c>
      <c r="N3091" s="71" t="n">
        <v>0</v>
      </c>
      <c r="O3091" s="71" t="n">
        <v>9270741.76</v>
      </c>
      <c r="P3091" s="71" t="n">
        <v>7574938.19</v>
      </c>
      <c r="Q3091" s="71" t="n">
        <v>1695803.57</v>
      </c>
      <c r="R3091" t="inlineStr">
        <is>
          <t>Refined</t>
        </is>
      </c>
      <c r="S3091" t="inlineStr">
        <is>
          <t>Yes</t>
        </is>
      </c>
      <c r="T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SA103083</t>
        </is>
      </c>
      <c r="B3092" s="68" t="n">
        <v>46106</v>
      </c>
      <c r="C3092" s="69" t="n">
        <v>2026</v>
      </c>
      <c r="D3092" t="inlineStr">
        <is>
          <t>Mar</t>
        </is>
      </c>
      <c r="E3092" t="inlineStr">
        <is>
          <t>Asia</t>
        </is>
      </c>
      <c r="F3092" t="inlineStr">
        <is>
          <t>China</t>
        </is>
      </c>
      <c r="G3092" t="inlineStr">
        <is>
          <t>Gasoline</t>
        </is>
      </c>
      <c r="H3092" t="inlineStr">
        <is>
          <t>Term contract</t>
        </is>
      </c>
      <c r="I3092" t="inlineStr">
        <is>
          <t>National oil company</t>
        </is>
      </c>
      <c r="J3092" t="inlineStr">
        <is>
          <t>Carlos Silva</t>
        </is>
      </c>
      <c r="K3092" s="70" t="n">
        <v>83971</v>
      </c>
      <c r="L3092" s="71" t="n">
        <v>81.34</v>
      </c>
      <c r="M3092" s="71" t="n">
        <v>6830201.14</v>
      </c>
      <c r="N3092" s="71" t="n">
        <v>0</v>
      </c>
      <c r="O3092" s="71" t="n">
        <v>6830201.14</v>
      </c>
      <c r="P3092" s="71" t="n">
        <v>6079212.14</v>
      </c>
      <c r="Q3092" s="71" t="n">
        <v>750989</v>
      </c>
      <c r="R3092" t="inlineStr">
        <is>
          <t>Refined</t>
        </is>
      </c>
      <c r="S3092" t="inlineStr">
        <is>
          <t>Yes</t>
        </is>
      </c>
      <c r="T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SA103084</t>
        </is>
      </c>
      <c r="B3093" s="68" t="n">
        <v>46106</v>
      </c>
      <c r="C3093" s="69" t="n">
        <v>2026</v>
      </c>
      <c r="D3093" t="inlineStr">
        <is>
          <t>Mar</t>
        </is>
      </c>
      <c r="E3093" t="inlineStr">
        <is>
          <t>Asia</t>
        </is>
      </c>
      <c r="F3093" t="inlineStr">
        <is>
          <t>China</t>
        </is>
      </c>
      <c r="G3093" t="inlineStr">
        <is>
          <t>Arab Extra Light</t>
        </is>
      </c>
      <c r="H3093" t="inlineStr">
        <is>
          <t>Spot</t>
        </is>
      </c>
      <c r="I3093" t="inlineStr">
        <is>
          <t>Refiner</t>
        </is>
      </c>
      <c r="J3093" t="inlineStr">
        <is>
          <t>Sophie Müller</t>
        </is>
      </c>
      <c r="K3093" s="70" t="n">
        <v>383180</v>
      </c>
      <c r="L3093" s="71" t="n">
        <v>86.03</v>
      </c>
      <c r="M3093" s="71" t="n">
        <v>32964975.4</v>
      </c>
      <c r="N3093" s="71" t="n">
        <v>659299.51</v>
      </c>
      <c r="O3093" s="71" t="n">
        <v>32305675.89</v>
      </c>
      <c r="P3093" s="71" t="n">
        <v>6909206.13</v>
      </c>
      <c r="Q3093" s="71" t="n">
        <v>25396469.76</v>
      </c>
      <c r="R3093" t="inlineStr">
        <is>
          <t>Crude</t>
        </is>
      </c>
      <c r="S3093" t="inlineStr">
        <is>
          <t>Yes</t>
        </is>
      </c>
      <c r="T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SA103085</t>
        </is>
      </c>
      <c r="B3094" s="68" t="n">
        <v>46106</v>
      </c>
      <c r="C3094" s="69" t="n">
        <v>2026</v>
      </c>
      <c r="D3094" t="inlineStr">
        <is>
          <t>Mar</t>
        </is>
      </c>
      <c r="E3094" t="inlineStr">
        <is>
          <t>Middle East</t>
        </is>
      </c>
      <c r="F3094" t="inlineStr">
        <is>
          <t>Saudi Arabia</t>
        </is>
      </c>
      <c r="G3094" t="inlineStr">
        <is>
          <t>Arab Extra Light</t>
        </is>
      </c>
      <c r="H3094" t="inlineStr">
        <is>
          <t>Domestic</t>
        </is>
      </c>
      <c r="I3094" t="inlineStr">
        <is>
          <t>Refiner</t>
        </is>
      </c>
      <c r="J3094" t="inlineStr">
        <is>
          <t>Mei Lin</t>
        </is>
      </c>
      <c r="K3094" s="70" t="n">
        <v>524097</v>
      </c>
      <c r="L3094" s="71" t="n">
        <v>78.53</v>
      </c>
      <c r="M3094" s="71" t="n">
        <v>41157337.41</v>
      </c>
      <c r="N3094" s="71" t="n">
        <v>823146.75</v>
      </c>
      <c r="O3094" s="71" t="n">
        <v>40334190.66</v>
      </c>
      <c r="P3094" s="71" t="n">
        <v>10029063.04</v>
      </c>
      <c r="Q3094" s="71" t="n">
        <v>30305127.62</v>
      </c>
      <c r="R3094" t="inlineStr">
        <is>
          <t>Crude</t>
        </is>
      </c>
      <c r="S3094" t="inlineStr">
        <is>
          <t>No</t>
        </is>
      </c>
      <c r="T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SA103086</t>
        </is>
      </c>
      <c r="B3095" s="68" t="n">
        <v>46106</v>
      </c>
      <c r="C3095" s="69" t="n">
        <v>2026</v>
      </c>
      <c r="D3095" t="inlineStr">
        <is>
          <t>Mar</t>
        </is>
      </c>
      <c r="E3095" t="inlineStr">
        <is>
          <t>Middle East</t>
        </is>
      </c>
      <c r="F3095" t="inlineStr">
        <is>
          <t>UAE</t>
        </is>
      </c>
      <c r="G3095" t="inlineStr">
        <is>
          <t>Diesel</t>
        </is>
      </c>
      <c r="H3095" t="inlineStr">
        <is>
          <t>Term contract</t>
        </is>
      </c>
      <c r="I3095" t="inlineStr">
        <is>
          <t>National oil company</t>
        </is>
      </c>
      <c r="J3095" t="inlineStr">
        <is>
          <t>Carlos Silva</t>
        </is>
      </c>
      <c r="K3095" s="70" t="n">
        <v>543678</v>
      </c>
      <c r="L3095" s="71" t="n">
        <v>92.37</v>
      </c>
      <c r="M3095" s="71" t="n">
        <v>50219536.86</v>
      </c>
      <c r="N3095" s="71" t="n">
        <v>502195.37</v>
      </c>
      <c r="O3095" s="71" t="n">
        <v>49717341.49</v>
      </c>
      <c r="P3095" s="71" t="n">
        <v>39439959.48</v>
      </c>
      <c r="Q3095" s="71" t="n">
        <v>10277382.01</v>
      </c>
      <c r="R3095" t="inlineStr">
        <is>
          <t>Refined</t>
        </is>
      </c>
      <c r="S3095" t="inlineStr">
        <is>
          <t>Yes</t>
        </is>
      </c>
      <c r="T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SA103087</t>
        </is>
      </c>
      <c r="B3096" s="68" t="n">
        <v>46106</v>
      </c>
      <c r="C3096" s="69" t="n">
        <v>2026</v>
      </c>
      <c r="D3096" t="inlineStr">
        <is>
          <t>Mar</t>
        </is>
      </c>
      <c r="E3096" t="inlineStr">
        <is>
          <t>Asia</t>
        </is>
      </c>
      <c r="F3096" t="inlineStr">
        <is>
          <t>Japan</t>
        </is>
      </c>
      <c r="G3096" t="inlineStr">
        <is>
          <t>Arab Medium</t>
        </is>
      </c>
      <c r="H3096" t="inlineStr">
        <is>
          <t>Term contract</t>
        </is>
      </c>
      <c r="I3096" t="inlineStr">
        <is>
          <t>National oil company</t>
        </is>
      </c>
      <c r="J3096" t="inlineStr">
        <is>
          <t>Ana Costa</t>
        </is>
      </c>
      <c r="K3096" s="70" t="n">
        <v>923685</v>
      </c>
      <c r="L3096" s="71" t="n">
        <v>82.11</v>
      </c>
      <c r="M3096" s="71" t="n">
        <v>75843775.34999999</v>
      </c>
      <c r="N3096" s="71" t="n">
        <v>758437.75</v>
      </c>
      <c r="O3096" s="71" t="n">
        <v>75085337.59999999</v>
      </c>
      <c r="P3096" s="71" t="n">
        <v>15838916.52</v>
      </c>
      <c r="Q3096" s="71" t="n">
        <v>59246421.08</v>
      </c>
      <c r="R3096" t="inlineStr">
        <is>
          <t>Crude</t>
        </is>
      </c>
      <c r="S3096" t="inlineStr">
        <is>
          <t>Yes</t>
        </is>
      </c>
      <c r="T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SA103088</t>
        </is>
      </c>
      <c r="B3097" s="68" t="n">
        <v>46107</v>
      </c>
      <c r="C3097" s="69" t="n">
        <v>2026</v>
      </c>
      <c r="D3097" t="inlineStr">
        <is>
          <t>Mar</t>
        </is>
      </c>
      <c r="E3097" t="inlineStr">
        <is>
          <t>Asia</t>
        </is>
      </c>
      <c r="F3097" t="inlineStr">
        <is>
          <t>Japan</t>
        </is>
      </c>
      <c r="G3097" t="inlineStr">
        <is>
          <t>Arab Medium</t>
        </is>
      </c>
      <c r="H3097" t="inlineStr">
        <is>
          <t>Term contract</t>
        </is>
      </c>
      <c r="I3097" t="inlineStr">
        <is>
          <t>National oil company</t>
        </is>
      </c>
      <c r="J3097" t="inlineStr">
        <is>
          <t>Lucas Martin</t>
        </is>
      </c>
      <c r="K3097" s="70" t="n">
        <v>903416</v>
      </c>
      <c r="L3097" s="71" t="n">
        <v>83.15000000000001</v>
      </c>
      <c r="M3097" s="71" t="n">
        <v>75119040.40000001</v>
      </c>
      <c r="N3097" s="71" t="n">
        <v>751190.4</v>
      </c>
      <c r="O3097" s="71" t="n">
        <v>74367850</v>
      </c>
      <c r="P3097" s="71" t="n">
        <v>15512780.82</v>
      </c>
      <c r="Q3097" s="71" t="n">
        <v>58855069.18</v>
      </c>
      <c r="R3097" t="inlineStr">
        <is>
          <t>Crude</t>
        </is>
      </c>
      <c r="S3097" t="inlineStr">
        <is>
          <t>Yes</t>
        </is>
      </c>
      <c r="T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SA103089</t>
        </is>
      </c>
      <c r="B3098" s="68" t="n">
        <v>46107</v>
      </c>
      <c r="C3098" s="69" t="n">
        <v>2026</v>
      </c>
      <c r="D3098" t="inlineStr">
        <is>
          <t>Mar</t>
        </is>
      </c>
      <c r="E3098" t="inlineStr">
        <is>
          <t>Middle East</t>
        </is>
      </c>
      <c r="F3098" t="inlineStr">
        <is>
          <t>UAE</t>
        </is>
      </c>
      <c r="G3098" t="inlineStr">
        <is>
          <t>Gasoline</t>
        </is>
      </c>
      <c r="H3098" t="inlineStr">
        <is>
          <t>Term contract</t>
        </is>
      </c>
      <c r="I3098" t="inlineStr">
        <is>
          <t>Trader</t>
        </is>
      </c>
      <c r="J3098" t="inlineStr">
        <is>
          <t>Yuki Sato</t>
        </is>
      </c>
      <c r="K3098" s="70" t="n">
        <v>118718</v>
      </c>
      <c r="L3098" s="71" t="n">
        <v>95.70999999999999</v>
      </c>
      <c r="M3098" s="71" t="n">
        <v>11362499.78</v>
      </c>
      <c r="N3098" s="71" t="n">
        <v>0</v>
      </c>
      <c r="O3098" s="71" t="n">
        <v>11362499.78</v>
      </c>
      <c r="P3098" s="71" t="n">
        <v>8446000.630000001</v>
      </c>
      <c r="Q3098" s="71" t="n">
        <v>2916499.15</v>
      </c>
      <c r="R3098" t="inlineStr">
        <is>
          <t>Refined</t>
        </is>
      </c>
      <c r="S3098" t="inlineStr">
        <is>
          <t>Yes</t>
        </is>
      </c>
      <c r="T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SA103090</t>
        </is>
      </c>
      <c r="B3099" s="68" t="n">
        <v>46107</v>
      </c>
      <c r="C3099" s="69" t="n">
        <v>2026</v>
      </c>
      <c r="D3099" t="inlineStr">
        <is>
          <t>Mar</t>
        </is>
      </c>
      <c r="E3099" t="inlineStr">
        <is>
          <t>Europe</t>
        </is>
      </c>
      <c r="F3099" t="inlineStr">
        <is>
          <t>Italy</t>
        </is>
      </c>
      <c r="G3099" t="inlineStr">
        <is>
          <t>Arab Light</t>
        </is>
      </c>
      <c r="H3099" t="inlineStr">
        <is>
          <t>Term contract</t>
        </is>
      </c>
      <c r="I3099" t="inlineStr">
        <is>
          <t>Refiner</t>
        </is>
      </c>
      <c r="J3099" t="inlineStr">
        <is>
          <t>Sophie Müller</t>
        </is>
      </c>
      <c r="K3099" s="70" t="n">
        <v>679492</v>
      </c>
      <c r="L3099" s="71" t="n">
        <v>75.43000000000001</v>
      </c>
      <c r="M3099" s="71" t="n">
        <v>51254081.56</v>
      </c>
      <c r="N3099" s="71" t="n">
        <v>0</v>
      </c>
      <c r="O3099" s="71" t="n">
        <v>51254081.56</v>
      </c>
      <c r="P3099" s="71" t="n">
        <v>12625709.53</v>
      </c>
      <c r="Q3099" s="71" t="n">
        <v>38628372.03</v>
      </c>
      <c r="R3099" t="inlineStr">
        <is>
          <t>Crude</t>
        </is>
      </c>
      <c r="S3099" t="inlineStr">
        <is>
          <t>Yes</t>
        </is>
      </c>
      <c r="T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SA103091</t>
        </is>
      </c>
      <c r="B3100" s="68" t="n">
        <v>46107</v>
      </c>
      <c r="C3100" s="69" t="n">
        <v>2026</v>
      </c>
      <c r="D3100" t="inlineStr">
        <is>
          <t>Mar</t>
        </is>
      </c>
      <c r="E3100" t="inlineStr">
        <is>
          <t>Middle East</t>
        </is>
      </c>
      <c r="F3100" t="inlineStr">
        <is>
          <t>Bahrain</t>
        </is>
      </c>
      <c r="G3100" t="inlineStr">
        <is>
          <t>Gasoline</t>
        </is>
      </c>
      <c r="H3100" t="inlineStr">
        <is>
          <t>Spot</t>
        </is>
      </c>
      <c r="I3100" t="inlineStr">
        <is>
          <t>Trader</t>
        </is>
      </c>
      <c r="J3100" t="inlineStr">
        <is>
          <t>Ravindra Patil</t>
        </is>
      </c>
      <c r="K3100" s="70" t="n">
        <v>164082</v>
      </c>
      <c r="L3100" s="71" t="n">
        <v>83.43000000000001</v>
      </c>
      <c r="M3100" s="71" t="n">
        <v>13689361.26</v>
      </c>
      <c r="N3100" s="71" t="n">
        <v>0</v>
      </c>
      <c r="O3100" s="71" t="n">
        <v>13689361.26</v>
      </c>
      <c r="P3100" s="71" t="n">
        <v>11730446.74</v>
      </c>
      <c r="Q3100" s="71" t="n">
        <v>1958914.52</v>
      </c>
      <c r="R3100" t="inlineStr">
        <is>
          <t>Refined</t>
        </is>
      </c>
      <c r="S3100" t="inlineStr">
        <is>
          <t>Yes</t>
        </is>
      </c>
      <c r="T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SA103092</t>
        </is>
      </c>
      <c r="B3101" s="68" t="n">
        <v>46107</v>
      </c>
      <c r="C3101" s="69" t="n">
        <v>2026</v>
      </c>
      <c r="D3101" t="inlineStr">
        <is>
          <t>Mar</t>
        </is>
      </c>
      <c r="E3101" t="inlineStr">
        <is>
          <t>Asia</t>
        </is>
      </c>
      <c r="F3101" t="inlineStr">
        <is>
          <t>India</t>
        </is>
      </c>
      <c r="G3101" t="inlineStr">
        <is>
          <t>Arab Light</t>
        </is>
      </c>
      <c r="H3101" t="inlineStr">
        <is>
          <t>Term contract</t>
        </is>
      </c>
      <c r="I3101" t="inlineStr">
        <is>
          <t>National oil company</t>
        </is>
      </c>
      <c r="J3101" t="inlineStr">
        <is>
          <t>Ruhi Shaikh</t>
        </is>
      </c>
      <c r="K3101" s="70" t="n">
        <v>1303969</v>
      </c>
      <c r="L3101" s="71" t="n">
        <v>77.59999999999999</v>
      </c>
      <c r="M3101" s="71" t="n">
        <v>101187994.4</v>
      </c>
      <c r="N3101" s="71" t="n">
        <v>0</v>
      </c>
      <c r="O3101" s="71" t="n">
        <v>101187994.4</v>
      </c>
      <c r="P3101" s="71" t="n">
        <v>22929898.59</v>
      </c>
      <c r="Q3101" s="71" t="n">
        <v>78258095.81</v>
      </c>
      <c r="R3101" t="inlineStr">
        <is>
          <t>Crude</t>
        </is>
      </c>
      <c r="S3101" t="inlineStr">
        <is>
          <t>Yes</t>
        </is>
      </c>
      <c r="T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SA103093</t>
        </is>
      </c>
      <c r="B3102" s="68" t="n">
        <v>46107</v>
      </c>
      <c r="C3102" s="69" t="n">
        <v>2026</v>
      </c>
      <c r="D3102" t="inlineStr">
        <is>
          <t>Mar</t>
        </is>
      </c>
      <c r="E3102" t="inlineStr">
        <is>
          <t>North America</t>
        </is>
      </c>
      <c r="F3102" t="inlineStr">
        <is>
          <t>USA</t>
        </is>
      </c>
      <c r="G3102" t="inlineStr">
        <is>
          <t>Arab Medium</t>
        </is>
      </c>
      <c r="H3102" t="inlineStr">
        <is>
          <t>Term contract</t>
        </is>
      </c>
      <c r="I3102" t="inlineStr">
        <is>
          <t>Refiner</t>
        </is>
      </c>
      <c r="J3102" t="inlineStr">
        <is>
          <t>Yuki Sato</t>
        </is>
      </c>
      <c r="K3102" s="70" t="n">
        <v>1229650</v>
      </c>
      <c r="L3102" s="71" t="n">
        <v>82.17</v>
      </c>
      <c r="M3102" s="71" t="n">
        <v>101040340.5</v>
      </c>
      <c r="N3102" s="71" t="n">
        <v>1010403.41</v>
      </c>
      <c r="O3102" s="71" t="n">
        <v>100029937.09</v>
      </c>
      <c r="P3102" s="71" t="n">
        <v>20843438.86</v>
      </c>
      <c r="Q3102" s="71" t="n">
        <v>79186498.23</v>
      </c>
      <c r="R3102" t="inlineStr">
        <is>
          <t>Crude</t>
        </is>
      </c>
      <c r="S3102" t="inlineStr">
        <is>
          <t>Yes</t>
        </is>
      </c>
      <c r="T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SA103094</t>
        </is>
      </c>
      <c r="B3103" s="68" t="n">
        <v>46108</v>
      </c>
      <c r="C3103" s="69" t="n">
        <v>2026</v>
      </c>
      <c r="D3103" t="inlineStr">
        <is>
          <t>Mar</t>
        </is>
      </c>
      <c r="E3103" t="inlineStr">
        <is>
          <t>Asia</t>
        </is>
      </c>
      <c r="F3103" t="inlineStr">
        <is>
          <t>India</t>
        </is>
      </c>
      <c r="G3103" t="inlineStr">
        <is>
          <t>Arab Light</t>
        </is>
      </c>
      <c r="H3103" t="inlineStr">
        <is>
          <t>Term contract</t>
        </is>
      </c>
      <c r="I3103" t="inlineStr">
        <is>
          <t>National oil company</t>
        </is>
      </c>
      <c r="J3103" t="inlineStr">
        <is>
          <t>Emma Clarke</t>
        </is>
      </c>
      <c r="K3103" s="70" t="n">
        <v>499002</v>
      </c>
      <c r="L3103" s="71" t="n">
        <v>79.84</v>
      </c>
      <c r="M3103" s="71" t="n">
        <v>39840319.68</v>
      </c>
      <c r="N3103" s="71" t="n">
        <v>796806.39</v>
      </c>
      <c r="O3103" s="71" t="n">
        <v>39043513.29</v>
      </c>
      <c r="P3103" s="71" t="n">
        <v>8998575.689999999</v>
      </c>
      <c r="Q3103" s="71" t="n">
        <v>30044937.6</v>
      </c>
      <c r="R3103" t="inlineStr">
        <is>
          <t>Crude</t>
        </is>
      </c>
      <c r="S3103" t="inlineStr">
        <is>
          <t>Yes</t>
        </is>
      </c>
      <c r="T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SA103095</t>
        </is>
      </c>
      <c r="B3104" s="68" t="n">
        <v>46108</v>
      </c>
      <c r="C3104" s="69" t="n">
        <v>2026</v>
      </c>
      <c r="D3104" t="inlineStr">
        <is>
          <t>Mar</t>
        </is>
      </c>
      <c r="E3104" t="inlineStr">
        <is>
          <t>Asia</t>
        </is>
      </c>
      <c r="F3104" t="inlineStr">
        <is>
          <t>China</t>
        </is>
      </c>
      <c r="G3104" t="inlineStr">
        <is>
          <t>Arab Extra Light</t>
        </is>
      </c>
      <c r="H3104" t="inlineStr">
        <is>
          <t>Term contract</t>
        </is>
      </c>
      <c r="I3104" t="inlineStr">
        <is>
          <t>Trader</t>
        </is>
      </c>
      <c r="J3104" t="inlineStr">
        <is>
          <t>Hiroshi Tanaka</t>
        </is>
      </c>
      <c r="K3104" s="70" t="n">
        <v>1166912</v>
      </c>
      <c r="L3104" s="71" t="n">
        <v>75.8</v>
      </c>
      <c r="M3104" s="71" t="n">
        <v>88451929.59999999</v>
      </c>
      <c r="N3104" s="71" t="n">
        <v>1769038.59</v>
      </c>
      <c r="O3104" s="71" t="n">
        <v>86682891.01000001</v>
      </c>
      <c r="P3104" s="71" t="n">
        <v>21783862.32</v>
      </c>
      <c r="Q3104" s="71" t="n">
        <v>64899028.69</v>
      </c>
      <c r="R3104" t="inlineStr">
        <is>
          <t>Crude</t>
        </is>
      </c>
      <c r="S3104" t="inlineStr">
        <is>
          <t>Yes</t>
        </is>
      </c>
      <c r="T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SA103096</t>
        </is>
      </c>
      <c r="B3105" s="68" t="n">
        <v>46108</v>
      </c>
      <c r="C3105" s="69" t="n">
        <v>2026</v>
      </c>
      <c r="D3105" t="inlineStr">
        <is>
          <t>Mar</t>
        </is>
      </c>
      <c r="E3105" t="inlineStr">
        <is>
          <t>Asia</t>
        </is>
      </c>
      <c r="F3105" t="inlineStr">
        <is>
          <t>India</t>
        </is>
      </c>
      <c r="G3105" t="inlineStr">
        <is>
          <t>Arab Heavy</t>
        </is>
      </c>
      <c r="H3105" t="inlineStr">
        <is>
          <t>Term contract</t>
        </is>
      </c>
      <c r="I3105" t="inlineStr">
        <is>
          <t>National oil company</t>
        </is>
      </c>
      <c r="J3105" t="inlineStr">
        <is>
          <t>Shraddha Kulkarni</t>
        </is>
      </c>
      <c r="K3105" s="70" t="n">
        <v>693005</v>
      </c>
      <c r="L3105" s="71" t="n">
        <v>71.69</v>
      </c>
      <c r="M3105" s="71" t="n">
        <v>49681528.45</v>
      </c>
      <c r="N3105" s="71" t="n">
        <v>496815.28</v>
      </c>
      <c r="O3105" s="71" t="n">
        <v>49184713.17</v>
      </c>
      <c r="P3105" s="71" t="n">
        <v>12585004.78</v>
      </c>
      <c r="Q3105" s="71" t="n">
        <v>36599708.39</v>
      </c>
      <c r="R3105" t="inlineStr">
        <is>
          <t>Crude</t>
        </is>
      </c>
      <c r="S3105" t="inlineStr">
        <is>
          <t>Yes</t>
        </is>
      </c>
      <c r="T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SA103097</t>
        </is>
      </c>
      <c r="B3106" s="68" t="n">
        <v>46109</v>
      </c>
      <c r="C3106" s="69" t="n">
        <v>2026</v>
      </c>
      <c r="D3106" t="inlineStr">
        <is>
          <t>Mar</t>
        </is>
      </c>
      <c r="E3106" t="inlineStr">
        <is>
          <t>Asia</t>
        </is>
      </c>
      <c r="F3106" t="inlineStr">
        <is>
          <t>Japan</t>
        </is>
      </c>
      <c r="G3106" t="inlineStr">
        <is>
          <t>Diesel</t>
        </is>
      </c>
      <c r="H3106" t="inlineStr">
        <is>
          <t>Term contract</t>
        </is>
      </c>
      <c r="I3106" t="inlineStr">
        <is>
          <t>Refiner</t>
        </is>
      </c>
      <c r="J3106" t="inlineStr">
        <is>
          <t>Mei Lin</t>
        </is>
      </c>
      <c r="K3106" s="70" t="n">
        <v>316812</v>
      </c>
      <c r="L3106" s="71" t="n">
        <v>100.36</v>
      </c>
      <c r="M3106" s="71" t="n">
        <v>31795252.32</v>
      </c>
      <c r="N3106" s="71" t="n">
        <v>0</v>
      </c>
      <c r="O3106" s="71" t="n">
        <v>31795252.32</v>
      </c>
      <c r="P3106" s="71" t="n">
        <v>22268386.78</v>
      </c>
      <c r="Q3106" s="71" t="n">
        <v>9526865.539999999</v>
      </c>
      <c r="R3106" t="inlineStr">
        <is>
          <t>Refined</t>
        </is>
      </c>
      <c r="S3106" t="inlineStr">
        <is>
          <t>Yes</t>
        </is>
      </c>
      <c r="T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SA103098</t>
        </is>
      </c>
      <c r="B3107" s="68" t="n">
        <v>46109</v>
      </c>
      <c r="C3107" s="69" t="n">
        <v>2026</v>
      </c>
      <c r="D3107" t="inlineStr">
        <is>
          <t>Mar</t>
        </is>
      </c>
      <c r="E3107" t="inlineStr">
        <is>
          <t>Middle East</t>
        </is>
      </c>
      <c r="F3107" t="inlineStr">
        <is>
          <t>UAE</t>
        </is>
      </c>
      <c r="G3107" t="inlineStr">
        <is>
          <t>Arab Light</t>
        </is>
      </c>
      <c r="H3107" t="inlineStr">
        <is>
          <t>Term contract</t>
        </is>
      </c>
      <c r="I3107" t="inlineStr">
        <is>
          <t>National oil company</t>
        </is>
      </c>
      <c r="J3107" t="inlineStr">
        <is>
          <t>Aisha Bello</t>
        </is>
      </c>
      <c r="K3107" s="70" t="n">
        <v>1486390</v>
      </c>
      <c r="L3107" s="71" t="n">
        <v>82.41</v>
      </c>
      <c r="M3107" s="71" t="n">
        <v>122493399.9</v>
      </c>
      <c r="N3107" s="71" t="n">
        <v>0</v>
      </c>
      <c r="O3107" s="71" t="n">
        <v>122493399.9</v>
      </c>
      <c r="P3107" s="71" t="n">
        <v>26709012.91</v>
      </c>
      <c r="Q3107" s="71" t="n">
        <v>95784386.98999999</v>
      </c>
      <c r="R3107" t="inlineStr">
        <is>
          <t>Crude</t>
        </is>
      </c>
      <c r="S3107" t="inlineStr">
        <is>
          <t>Yes</t>
        </is>
      </c>
      <c r="T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SA103099</t>
        </is>
      </c>
      <c r="B3108" s="68" t="n">
        <v>46109</v>
      </c>
      <c r="C3108" s="69" t="n">
        <v>2026</v>
      </c>
      <c r="D3108" t="inlineStr">
        <is>
          <t>Mar</t>
        </is>
      </c>
      <c r="E3108" t="inlineStr">
        <is>
          <t>Middle East</t>
        </is>
      </c>
      <c r="F3108" t="inlineStr">
        <is>
          <t>UAE</t>
        </is>
      </c>
      <c r="G3108" t="inlineStr">
        <is>
          <t>Arab Light</t>
        </is>
      </c>
      <c r="H3108" t="inlineStr">
        <is>
          <t>Term contract</t>
        </is>
      </c>
      <c r="I3108" t="inlineStr">
        <is>
          <t>Refiner</t>
        </is>
      </c>
      <c r="J3108" t="inlineStr">
        <is>
          <t>Lucas Martin</t>
        </is>
      </c>
      <c r="K3108" s="70" t="n">
        <v>697831</v>
      </c>
      <c r="L3108" s="71" t="n">
        <v>77.09999999999999</v>
      </c>
      <c r="M3108" s="71" t="n">
        <v>53802770.1</v>
      </c>
      <c r="N3108" s="71" t="n">
        <v>0</v>
      </c>
      <c r="O3108" s="71" t="n">
        <v>53802770.1</v>
      </c>
      <c r="P3108" s="71" t="n">
        <v>13078872.63</v>
      </c>
      <c r="Q3108" s="71" t="n">
        <v>40723897.47</v>
      </c>
      <c r="R3108" t="inlineStr">
        <is>
          <t>Crude</t>
        </is>
      </c>
      <c r="S3108" t="inlineStr">
        <is>
          <t>Yes</t>
        </is>
      </c>
      <c r="T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SA103100</t>
        </is>
      </c>
      <c r="B3109" s="68" t="n">
        <v>46109</v>
      </c>
      <c r="C3109" s="69" t="n">
        <v>2026</v>
      </c>
      <c r="D3109" t="inlineStr">
        <is>
          <t>Mar</t>
        </is>
      </c>
      <c r="E3109" t="inlineStr">
        <is>
          <t>Asia</t>
        </is>
      </c>
      <c r="F3109" t="inlineStr">
        <is>
          <t>China</t>
        </is>
      </c>
      <c r="G3109" t="inlineStr">
        <is>
          <t>Arab Light</t>
        </is>
      </c>
      <c r="H3109" t="inlineStr">
        <is>
          <t>Term contract</t>
        </is>
      </c>
      <c r="I3109" t="inlineStr">
        <is>
          <t>Refiner</t>
        </is>
      </c>
      <c r="J3109" t="inlineStr">
        <is>
          <t>Yuki Sato</t>
        </is>
      </c>
      <c r="K3109" s="70" t="n">
        <v>754777</v>
      </c>
      <c r="L3109" s="71" t="n">
        <v>70.06999999999999</v>
      </c>
      <c r="M3109" s="71" t="n">
        <v>52887224.39</v>
      </c>
      <c r="N3109" s="71" t="n">
        <v>1057744.49</v>
      </c>
      <c r="O3109" s="71" t="n">
        <v>51829479.9</v>
      </c>
      <c r="P3109" s="71" t="n">
        <v>13687374.42</v>
      </c>
      <c r="Q3109" s="71" t="n">
        <v>38142105.48</v>
      </c>
      <c r="R3109" t="inlineStr">
        <is>
          <t>Crude</t>
        </is>
      </c>
      <c r="S3109" t="inlineStr">
        <is>
          <t>Yes</t>
        </is>
      </c>
      <c r="T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SA103101</t>
        </is>
      </c>
      <c r="B3110" s="68" t="n">
        <v>46113</v>
      </c>
      <c r="C3110" s="69" t="n">
        <v>2026</v>
      </c>
      <c r="D3110" t="inlineStr">
        <is>
          <t>Apr</t>
        </is>
      </c>
      <c r="E3110" t="inlineStr">
        <is>
          <t>Middle East</t>
        </is>
      </c>
      <c r="F3110" t="inlineStr">
        <is>
          <t>Bahrain</t>
        </is>
      </c>
      <c r="G3110" t="inlineStr">
        <is>
          <t>Gasoline</t>
        </is>
      </c>
      <c r="H3110" t="inlineStr">
        <is>
          <t>Term contract</t>
        </is>
      </c>
      <c r="I3110" t="inlineStr">
        <is>
          <t>National oil company</t>
        </is>
      </c>
      <c r="J3110" t="inlineStr">
        <is>
          <t>Ruhi Shaikh</t>
        </is>
      </c>
      <c r="K3110" s="70" t="n">
        <v>223549</v>
      </c>
      <c r="L3110" s="71" t="n">
        <v>95.98</v>
      </c>
      <c r="M3110" s="71" t="n">
        <v>21456233.02</v>
      </c>
      <c r="N3110" s="71" t="n">
        <v>0</v>
      </c>
      <c r="O3110" s="71" t="n">
        <v>21456233.02</v>
      </c>
      <c r="P3110" s="71" t="n">
        <v>15124176.89</v>
      </c>
      <c r="Q3110" s="71" t="n">
        <v>6332056.13</v>
      </c>
      <c r="R3110" t="inlineStr">
        <is>
          <t>Refined</t>
        </is>
      </c>
      <c r="S3110" t="inlineStr">
        <is>
          <t>Yes</t>
        </is>
      </c>
      <c r="T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SA103102</t>
        </is>
      </c>
      <c r="B3111" s="68" t="n">
        <v>46113</v>
      </c>
      <c r="C3111" s="69" t="n">
        <v>2026</v>
      </c>
      <c r="D3111" t="inlineStr">
        <is>
          <t>Apr</t>
        </is>
      </c>
      <c r="E3111" t="inlineStr">
        <is>
          <t>Asia</t>
        </is>
      </c>
      <c r="F3111" t="inlineStr">
        <is>
          <t>China</t>
        </is>
      </c>
      <c r="G3111" t="inlineStr">
        <is>
          <t>Arab Medium</t>
        </is>
      </c>
      <c r="H3111" t="inlineStr">
        <is>
          <t>Term contract</t>
        </is>
      </c>
      <c r="I3111" t="inlineStr">
        <is>
          <t>National oil company</t>
        </is>
      </c>
      <c r="J3111" t="inlineStr">
        <is>
          <t>Mei Lin</t>
        </is>
      </c>
      <c r="K3111" s="70" t="n">
        <v>445188</v>
      </c>
      <c r="L3111" s="71" t="n">
        <v>73.68000000000001</v>
      </c>
      <c r="M3111" s="71" t="n">
        <v>32801451.84</v>
      </c>
      <c r="N3111" s="71" t="n">
        <v>0</v>
      </c>
      <c r="O3111" s="71" t="n">
        <v>32801451.84</v>
      </c>
      <c r="P3111" s="71" t="n">
        <v>7839796.26</v>
      </c>
      <c r="Q3111" s="71" t="n">
        <v>24961655.58</v>
      </c>
      <c r="R3111" t="inlineStr">
        <is>
          <t>Crude</t>
        </is>
      </c>
      <c r="S3111" t="inlineStr">
        <is>
          <t>Yes</t>
        </is>
      </c>
      <c r="T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SA103103</t>
        </is>
      </c>
      <c r="B3112" s="68" t="n">
        <v>46113</v>
      </c>
      <c r="C3112" s="69" t="n">
        <v>2026</v>
      </c>
      <c r="D3112" t="inlineStr">
        <is>
          <t>Apr</t>
        </is>
      </c>
      <c r="E3112" t="inlineStr">
        <is>
          <t>Asia</t>
        </is>
      </c>
      <c r="F3112" t="inlineStr">
        <is>
          <t>Japan</t>
        </is>
      </c>
      <c r="G3112" t="inlineStr">
        <is>
          <t>Arab Light</t>
        </is>
      </c>
      <c r="H3112" t="inlineStr">
        <is>
          <t>Term contract</t>
        </is>
      </c>
      <c r="I3112" t="inlineStr">
        <is>
          <t>Refiner</t>
        </is>
      </c>
      <c r="J3112" t="inlineStr">
        <is>
          <t>Kofi Mensah</t>
        </is>
      </c>
      <c r="K3112" s="70" t="n">
        <v>1727253</v>
      </c>
      <c r="L3112" s="71" t="n">
        <v>74.88</v>
      </c>
      <c r="M3112" s="71" t="n">
        <v>129336704.64</v>
      </c>
      <c r="N3112" s="71" t="n">
        <v>0</v>
      </c>
      <c r="O3112" s="71" t="n">
        <v>129336704.64</v>
      </c>
      <c r="P3112" s="71" t="n">
        <v>30218069.15</v>
      </c>
      <c r="Q3112" s="71" t="n">
        <v>99118635.48999999</v>
      </c>
      <c r="R3112" t="inlineStr">
        <is>
          <t>Crude</t>
        </is>
      </c>
      <c r="S3112" t="inlineStr">
        <is>
          <t>Yes</t>
        </is>
      </c>
      <c r="T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SA103104</t>
        </is>
      </c>
      <c r="B3113" s="68" t="n">
        <v>46113</v>
      </c>
      <c r="C3113" s="69" t="n">
        <v>2026</v>
      </c>
      <c r="D3113" t="inlineStr">
        <is>
          <t>Apr</t>
        </is>
      </c>
      <c r="E3113" t="inlineStr">
        <is>
          <t>Asia</t>
        </is>
      </c>
      <c r="F3113" t="inlineStr">
        <is>
          <t>India</t>
        </is>
      </c>
      <c r="G3113" t="inlineStr">
        <is>
          <t>Arab Light</t>
        </is>
      </c>
      <c r="H3113" t="inlineStr">
        <is>
          <t>Term contract</t>
        </is>
      </c>
      <c r="I3113" t="inlineStr">
        <is>
          <t>Trader</t>
        </is>
      </c>
      <c r="J3113" t="inlineStr">
        <is>
          <t>Liam O'Brien</t>
        </is>
      </c>
      <c r="K3113" s="70" t="n">
        <v>605685</v>
      </c>
      <c r="L3113" s="71" t="n">
        <v>72.59999999999999</v>
      </c>
      <c r="M3113" s="71" t="n">
        <v>43972731</v>
      </c>
      <c r="N3113" s="71" t="n">
        <v>0</v>
      </c>
      <c r="O3113" s="71" t="n">
        <v>43972731</v>
      </c>
      <c r="P3113" s="71" t="n">
        <v>10834347.5</v>
      </c>
      <c r="Q3113" s="71" t="n">
        <v>33138383.5</v>
      </c>
      <c r="R3113" t="inlineStr">
        <is>
          <t>Crude</t>
        </is>
      </c>
      <c r="S3113" t="inlineStr">
        <is>
          <t>Yes</t>
        </is>
      </c>
      <c r="T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SA103105</t>
        </is>
      </c>
      <c r="B3114" s="68" t="n">
        <v>46113</v>
      </c>
      <c r="C3114" s="69" t="n">
        <v>2026</v>
      </c>
      <c r="D3114" t="inlineStr">
        <is>
          <t>Apr</t>
        </is>
      </c>
      <c r="E3114" t="inlineStr">
        <is>
          <t>Asia</t>
        </is>
      </c>
      <c r="F3114" t="inlineStr">
        <is>
          <t>South Korea</t>
        </is>
      </c>
      <c r="G3114" t="inlineStr">
        <is>
          <t>Arab Light</t>
        </is>
      </c>
      <c r="H3114" t="inlineStr">
        <is>
          <t>Spot</t>
        </is>
      </c>
      <c r="I3114" t="inlineStr">
        <is>
          <t>Refiner</t>
        </is>
      </c>
      <c r="J3114" t="inlineStr">
        <is>
          <t>Yuki Sato</t>
        </is>
      </c>
      <c r="K3114" s="70" t="n">
        <v>774780</v>
      </c>
      <c r="L3114" s="71" t="n">
        <v>73.97</v>
      </c>
      <c r="M3114" s="71" t="n">
        <v>57310476.6</v>
      </c>
      <c r="N3114" s="71" t="n">
        <v>1146209.53</v>
      </c>
      <c r="O3114" s="71" t="n">
        <v>56164267.07</v>
      </c>
      <c r="P3114" s="71" t="n">
        <v>13656895.15</v>
      </c>
      <c r="Q3114" s="71" t="n">
        <v>42507371.92</v>
      </c>
      <c r="R3114" t="inlineStr">
        <is>
          <t>Crude</t>
        </is>
      </c>
      <c r="S3114" t="inlineStr">
        <is>
          <t>Yes</t>
        </is>
      </c>
      <c r="T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SA103106</t>
        </is>
      </c>
      <c r="B3115" s="68" t="n">
        <v>46113</v>
      </c>
      <c r="C3115" s="69" t="n">
        <v>2026</v>
      </c>
      <c r="D3115" t="inlineStr">
        <is>
          <t>Apr</t>
        </is>
      </c>
      <c r="E3115" t="inlineStr">
        <is>
          <t>Middle East</t>
        </is>
      </c>
      <c r="F3115" t="inlineStr">
        <is>
          <t>Bahrain</t>
        </is>
      </c>
      <c r="G3115" t="inlineStr">
        <is>
          <t>Arab Extra Light</t>
        </is>
      </c>
      <c r="H3115" t="inlineStr">
        <is>
          <t>Spot</t>
        </is>
      </c>
      <c r="I3115" t="inlineStr">
        <is>
          <t>Refiner</t>
        </is>
      </c>
      <c r="J3115" t="inlineStr">
        <is>
          <t>Lucas Martin</t>
        </is>
      </c>
      <c r="K3115" s="70" t="n">
        <v>338190</v>
      </c>
      <c r="L3115" s="71" t="n">
        <v>80.31</v>
      </c>
      <c r="M3115" s="71" t="n">
        <v>27160038.9</v>
      </c>
      <c r="N3115" s="71" t="n">
        <v>0</v>
      </c>
      <c r="O3115" s="71" t="n">
        <v>27160038.9</v>
      </c>
      <c r="P3115" s="71" t="n">
        <v>6233125.88</v>
      </c>
      <c r="Q3115" s="71" t="n">
        <v>20926913.02</v>
      </c>
      <c r="R3115" t="inlineStr">
        <is>
          <t>Crude</t>
        </is>
      </c>
      <c r="S3115" t="inlineStr">
        <is>
          <t>Yes</t>
        </is>
      </c>
      <c r="T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SA103107</t>
        </is>
      </c>
      <c r="B3116" s="68" t="n">
        <v>46113</v>
      </c>
      <c r="C3116" s="69" t="n">
        <v>2026</v>
      </c>
      <c r="D3116" t="inlineStr">
        <is>
          <t>Apr</t>
        </is>
      </c>
      <c r="E3116" t="inlineStr">
        <is>
          <t>Asia</t>
        </is>
      </c>
      <c r="F3116" t="inlineStr">
        <is>
          <t>India</t>
        </is>
      </c>
      <c r="G3116" t="inlineStr">
        <is>
          <t>Arab Medium</t>
        </is>
      </c>
      <c r="H3116" t="inlineStr">
        <is>
          <t>Term contract</t>
        </is>
      </c>
      <c r="I3116" t="inlineStr">
        <is>
          <t>National oil company</t>
        </is>
      </c>
      <c r="J3116" t="inlineStr">
        <is>
          <t>Sophie Müller</t>
        </is>
      </c>
      <c r="K3116" s="70" t="n">
        <v>1846671</v>
      </c>
      <c r="L3116" s="71" t="n">
        <v>82.84999999999999</v>
      </c>
      <c r="M3116" s="71" t="n">
        <v>152996692.35</v>
      </c>
      <c r="N3116" s="71" t="n">
        <v>0</v>
      </c>
      <c r="O3116" s="71" t="n">
        <v>152996692.35</v>
      </c>
      <c r="P3116" s="71" t="n">
        <v>32109086.9</v>
      </c>
      <c r="Q3116" s="71" t="n">
        <v>120887605.45</v>
      </c>
      <c r="R3116" t="inlineStr">
        <is>
          <t>Crude</t>
        </is>
      </c>
      <c r="S3116" t="inlineStr">
        <is>
          <t>Yes</t>
        </is>
      </c>
      <c r="T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SA103108</t>
        </is>
      </c>
      <c r="B3117" s="68" t="n">
        <v>46113</v>
      </c>
      <c r="C3117" s="69" t="n">
        <v>2026</v>
      </c>
      <c r="D3117" t="inlineStr">
        <is>
          <t>Apr</t>
        </is>
      </c>
      <c r="E3117" t="inlineStr">
        <is>
          <t>North America</t>
        </is>
      </c>
      <c r="F3117" t="inlineStr">
        <is>
          <t>USA</t>
        </is>
      </c>
      <c r="G3117" t="inlineStr">
        <is>
          <t>Diesel</t>
        </is>
      </c>
      <c r="H3117" t="inlineStr">
        <is>
          <t>Spot</t>
        </is>
      </c>
      <c r="I3117" t="inlineStr">
        <is>
          <t>Trader</t>
        </is>
      </c>
      <c r="J3117" t="inlineStr">
        <is>
          <t>Yuki Sato</t>
        </is>
      </c>
      <c r="K3117" s="70" t="n">
        <v>165198</v>
      </c>
      <c r="L3117" s="71" t="n">
        <v>101.77</v>
      </c>
      <c r="M3117" s="71" t="n">
        <v>16812200.46</v>
      </c>
      <c r="N3117" s="71" t="n">
        <v>0</v>
      </c>
      <c r="O3117" s="71" t="n">
        <v>16812200.46</v>
      </c>
      <c r="P3117" s="71" t="n">
        <v>11946593.05</v>
      </c>
      <c r="Q3117" s="71" t="n">
        <v>4865607.41</v>
      </c>
      <c r="R3117" t="inlineStr">
        <is>
          <t>Refined</t>
        </is>
      </c>
      <c r="S3117" t="inlineStr">
        <is>
          <t>Yes</t>
        </is>
      </c>
      <c r="T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SA103109</t>
        </is>
      </c>
      <c r="B3118" s="68" t="n">
        <v>46114</v>
      </c>
      <c r="C3118" s="69" t="n">
        <v>2026</v>
      </c>
      <c r="D3118" t="inlineStr">
        <is>
          <t>Apr</t>
        </is>
      </c>
      <c r="E3118" t="inlineStr">
        <is>
          <t>Asia</t>
        </is>
      </c>
      <c r="F3118" t="inlineStr">
        <is>
          <t>India</t>
        </is>
      </c>
      <c r="G3118" t="inlineStr">
        <is>
          <t>Arab Light</t>
        </is>
      </c>
      <c r="H3118" t="inlineStr">
        <is>
          <t>Term contract</t>
        </is>
      </c>
      <c r="I3118" t="inlineStr">
        <is>
          <t>Refiner</t>
        </is>
      </c>
      <c r="J3118" t="inlineStr">
        <is>
          <t>Zoya Ahmed</t>
        </is>
      </c>
      <c r="K3118" s="70" t="n">
        <v>1662290</v>
      </c>
      <c r="L3118" s="71" t="n">
        <v>73.90000000000001</v>
      </c>
      <c r="M3118" s="71" t="n">
        <v>122843231</v>
      </c>
      <c r="N3118" s="71" t="n">
        <v>0</v>
      </c>
      <c r="O3118" s="71" t="n">
        <v>122843231</v>
      </c>
      <c r="P3118" s="71" t="n">
        <v>30744136.12</v>
      </c>
      <c r="Q3118" s="71" t="n">
        <v>92099094.88</v>
      </c>
      <c r="R3118" t="inlineStr">
        <is>
          <t>Crude</t>
        </is>
      </c>
      <c r="S3118" t="inlineStr">
        <is>
          <t>Yes</t>
        </is>
      </c>
      <c r="T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SA103110</t>
        </is>
      </c>
      <c r="B3119" s="68" t="n">
        <v>46114</v>
      </c>
      <c r="C3119" s="69" t="n">
        <v>2026</v>
      </c>
      <c r="D3119" t="inlineStr">
        <is>
          <t>Apr</t>
        </is>
      </c>
      <c r="E3119" t="inlineStr">
        <is>
          <t>Asia</t>
        </is>
      </c>
      <c r="F3119" t="inlineStr">
        <is>
          <t>China</t>
        </is>
      </c>
      <c r="G3119" t="inlineStr">
        <is>
          <t>Arab Medium</t>
        </is>
      </c>
      <c r="H3119" t="inlineStr">
        <is>
          <t>Term contract</t>
        </is>
      </c>
      <c r="I3119" t="inlineStr">
        <is>
          <t>National oil company</t>
        </is>
      </c>
      <c r="J3119" t="inlineStr">
        <is>
          <t>Ravindra Patil</t>
        </is>
      </c>
      <c r="K3119" s="70" t="n">
        <v>1078578</v>
      </c>
      <c r="L3119" s="71" t="n">
        <v>73.64</v>
      </c>
      <c r="M3119" s="71" t="n">
        <v>79426483.92</v>
      </c>
      <c r="N3119" s="71" t="n">
        <v>0</v>
      </c>
      <c r="O3119" s="71" t="n">
        <v>79426483.92</v>
      </c>
      <c r="P3119" s="71" t="n">
        <v>19384053.94</v>
      </c>
      <c r="Q3119" s="71" t="n">
        <v>60042429.98</v>
      </c>
      <c r="R3119" t="inlineStr">
        <is>
          <t>Crude</t>
        </is>
      </c>
      <c r="S3119" t="inlineStr">
        <is>
          <t>Yes</t>
        </is>
      </c>
      <c r="T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SA103111</t>
        </is>
      </c>
      <c r="B3120" s="68" t="n">
        <v>46114</v>
      </c>
      <c r="C3120" s="69" t="n">
        <v>2026</v>
      </c>
      <c r="D3120" t="inlineStr">
        <is>
          <t>Apr</t>
        </is>
      </c>
      <c r="E3120" t="inlineStr">
        <is>
          <t>Asia</t>
        </is>
      </c>
      <c r="F3120" t="inlineStr">
        <is>
          <t>South Korea</t>
        </is>
      </c>
      <c r="G3120" t="inlineStr">
        <is>
          <t>Arab Medium</t>
        </is>
      </c>
      <c r="H3120" t="inlineStr">
        <is>
          <t>Term contract</t>
        </is>
      </c>
      <c r="I3120" t="inlineStr">
        <is>
          <t>National oil company</t>
        </is>
      </c>
      <c r="J3120" t="inlineStr">
        <is>
          <t>Olivia Brown</t>
        </is>
      </c>
      <c r="K3120" s="70" t="n">
        <v>566516</v>
      </c>
      <c r="L3120" s="71" t="n">
        <v>77.23999999999999</v>
      </c>
      <c r="M3120" s="71" t="n">
        <v>43757695.84</v>
      </c>
      <c r="N3120" s="71" t="n">
        <v>0</v>
      </c>
      <c r="O3120" s="71" t="n">
        <v>43757695.84</v>
      </c>
      <c r="P3120" s="71" t="n">
        <v>9706149.970000001</v>
      </c>
      <c r="Q3120" s="71" t="n">
        <v>34051545.87</v>
      </c>
      <c r="R3120" t="inlineStr">
        <is>
          <t>Crude</t>
        </is>
      </c>
      <c r="S3120" t="inlineStr">
        <is>
          <t>Yes</t>
        </is>
      </c>
      <c r="T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SA103112</t>
        </is>
      </c>
      <c r="B3121" s="68" t="n">
        <v>46114</v>
      </c>
      <c r="C3121" s="69" t="n">
        <v>2026</v>
      </c>
      <c r="D3121" t="inlineStr">
        <is>
          <t>Apr</t>
        </is>
      </c>
      <c r="E3121" t="inlineStr">
        <is>
          <t>Asia</t>
        </is>
      </c>
      <c r="F3121" t="inlineStr">
        <is>
          <t>Japan</t>
        </is>
      </c>
      <c r="G3121" t="inlineStr">
        <is>
          <t>Arab Light</t>
        </is>
      </c>
      <c r="H3121" t="inlineStr">
        <is>
          <t>Term contract</t>
        </is>
      </c>
      <c r="I3121" t="inlineStr">
        <is>
          <t>Refiner</t>
        </is>
      </c>
      <c r="J3121" t="inlineStr">
        <is>
          <t>Wei Chen</t>
        </is>
      </c>
      <c r="K3121" s="70" t="n">
        <v>919036</v>
      </c>
      <c r="L3121" s="71" t="n">
        <v>83.06999999999999</v>
      </c>
      <c r="M3121" s="71" t="n">
        <v>76344320.52</v>
      </c>
      <c r="N3121" s="71" t="n">
        <v>0</v>
      </c>
      <c r="O3121" s="71" t="n">
        <v>76344320.52</v>
      </c>
      <c r="P3121" s="71" t="n">
        <v>15944620.98</v>
      </c>
      <c r="Q3121" s="71" t="n">
        <v>60399699.54</v>
      </c>
      <c r="R3121" t="inlineStr">
        <is>
          <t>Crude</t>
        </is>
      </c>
      <c r="S3121" t="inlineStr">
        <is>
          <t>Yes</t>
        </is>
      </c>
      <c r="T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SA103113</t>
        </is>
      </c>
      <c r="B3122" s="68" t="n">
        <v>46114</v>
      </c>
      <c r="C3122" s="69" t="n">
        <v>2026</v>
      </c>
      <c r="D3122" t="inlineStr">
        <is>
          <t>Apr</t>
        </is>
      </c>
      <c r="E3122" t="inlineStr">
        <is>
          <t>North America</t>
        </is>
      </c>
      <c r="F3122" t="inlineStr">
        <is>
          <t>USA</t>
        </is>
      </c>
      <c r="G3122" t="inlineStr">
        <is>
          <t>Jet fuel</t>
        </is>
      </c>
      <c r="H3122" t="inlineStr">
        <is>
          <t>Spot</t>
        </is>
      </c>
      <c r="I3122" t="inlineStr">
        <is>
          <t>National oil company</t>
        </is>
      </c>
      <c r="J3122" t="inlineStr">
        <is>
          <t>Amir Khan</t>
        </is>
      </c>
      <c r="K3122" s="70" t="n">
        <v>294609</v>
      </c>
      <c r="L3122" s="71" t="n">
        <v>105.86</v>
      </c>
      <c r="M3122" s="71" t="n">
        <v>31187308.74</v>
      </c>
      <c r="N3122" s="71" t="n">
        <v>623746.17</v>
      </c>
      <c r="O3122" s="71" t="n">
        <v>30563562.57</v>
      </c>
      <c r="P3122" s="71" t="n">
        <v>22073739.14</v>
      </c>
      <c r="Q3122" s="71" t="n">
        <v>8489823.43</v>
      </c>
      <c r="R3122" t="inlineStr">
        <is>
          <t>Refined</t>
        </is>
      </c>
      <c r="S3122" t="inlineStr">
        <is>
          <t>Yes</t>
        </is>
      </c>
      <c r="T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SA103114</t>
        </is>
      </c>
      <c r="B3123" s="68" t="n">
        <v>46114</v>
      </c>
      <c r="C3123" s="69" t="n">
        <v>2026</v>
      </c>
      <c r="D3123" t="inlineStr">
        <is>
          <t>Apr</t>
        </is>
      </c>
      <c r="E3123" t="inlineStr">
        <is>
          <t>Europe</t>
        </is>
      </c>
      <c r="F3123" t="inlineStr">
        <is>
          <t>Netherlands</t>
        </is>
      </c>
      <c r="G3123" t="inlineStr">
        <is>
          <t>Arab Light</t>
        </is>
      </c>
      <c r="H3123" t="inlineStr">
        <is>
          <t>Term contract</t>
        </is>
      </c>
      <c r="I3123" t="inlineStr">
        <is>
          <t>Refiner</t>
        </is>
      </c>
      <c r="J3123" t="inlineStr">
        <is>
          <t>Ruhi Shaikh</t>
        </is>
      </c>
      <c r="K3123" s="70" t="n">
        <v>1513257</v>
      </c>
      <c r="L3123" s="71" t="n">
        <v>79.7</v>
      </c>
      <c r="M3123" s="71" t="n">
        <v>120606582.9</v>
      </c>
      <c r="N3123" s="71" t="n">
        <v>0</v>
      </c>
      <c r="O3123" s="71" t="n">
        <v>120606582.9</v>
      </c>
      <c r="P3123" s="71" t="n">
        <v>26607788.68</v>
      </c>
      <c r="Q3123" s="71" t="n">
        <v>93998794.22</v>
      </c>
      <c r="R3123" t="inlineStr">
        <is>
          <t>Crude</t>
        </is>
      </c>
      <c r="S3123" t="inlineStr">
        <is>
          <t>Yes</t>
        </is>
      </c>
      <c r="T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SA103115</t>
        </is>
      </c>
      <c r="B3124" s="68" t="n">
        <v>46114</v>
      </c>
      <c r="C3124" s="69" t="n">
        <v>2026</v>
      </c>
      <c r="D3124" t="inlineStr">
        <is>
          <t>Apr</t>
        </is>
      </c>
      <c r="E3124" t="inlineStr">
        <is>
          <t>Middle East</t>
        </is>
      </c>
      <c r="F3124" t="inlineStr">
        <is>
          <t>Saudi Arabia</t>
        </is>
      </c>
      <c r="G3124" t="inlineStr">
        <is>
          <t>Arab Heavy</t>
        </is>
      </c>
      <c r="H3124" t="inlineStr">
        <is>
          <t>Domestic</t>
        </is>
      </c>
      <c r="I3124" t="inlineStr">
        <is>
          <t>National oil company</t>
        </is>
      </c>
      <c r="J3124" t="inlineStr">
        <is>
          <t>Liam O'Brien</t>
        </is>
      </c>
      <c r="K3124" s="70" t="n">
        <v>339145</v>
      </c>
      <c r="L3124" s="71" t="n">
        <v>67.42</v>
      </c>
      <c r="M3124" s="71" t="n">
        <v>22865155.9</v>
      </c>
      <c r="N3124" s="71" t="n">
        <v>228651.56</v>
      </c>
      <c r="O3124" s="71" t="n">
        <v>22636504.34</v>
      </c>
      <c r="P3124" s="71" t="n">
        <v>5968584.77</v>
      </c>
      <c r="Q3124" s="71" t="n">
        <v>16667919.57</v>
      </c>
      <c r="R3124" t="inlineStr">
        <is>
          <t>Crude</t>
        </is>
      </c>
      <c r="S3124" t="inlineStr">
        <is>
          <t>No</t>
        </is>
      </c>
      <c r="T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SA103116</t>
        </is>
      </c>
      <c r="B3125" s="68" t="n">
        <v>46114</v>
      </c>
      <c r="C3125" s="69" t="n">
        <v>2026</v>
      </c>
      <c r="D3125" t="inlineStr">
        <is>
          <t>Apr</t>
        </is>
      </c>
      <c r="E3125" t="inlineStr">
        <is>
          <t>Asia</t>
        </is>
      </c>
      <c r="F3125" t="inlineStr">
        <is>
          <t>South Korea</t>
        </is>
      </c>
      <c r="G3125" t="inlineStr">
        <is>
          <t>Arab Light</t>
        </is>
      </c>
      <c r="H3125" t="inlineStr">
        <is>
          <t>Term contract</t>
        </is>
      </c>
      <c r="I3125" t="inlineStr">
        <is>
          <t>National oil company</t>
        </is>
      </c>
      <c r="J3125" t="inlineStr">
        <is>
          <t>Priya Nair</t>
        </is>
      </c>
      <c r="K3125" s="70" t="n">
        <v>1591595</v>
      </c>
      <c r="L3125" s="71" t="n">
        <v>72.56999999999999</v>
      </c>
      <c r="M3125" s="71" t="n">
        <v>115502049.15</v>
      </c>
      <c r="N3125" s="71" t="n">
        <v>0</v>
      </c>
      <c r="O3125" s="71" t="n">
        <v>115502049.15</v>
      </c>
      <c r="P3125" s="71" t="n">
        <v>28255215.37</v>
      </c>
      <c r="Q3125" s="71" t="n">
        <v>87246833.78</v>
      </c>
      <c r="R3125" t="inlineStr">
        <is>
          <t>Crude</t>
        </is>
      </c>
      <c r="S3125" t="inlineStr">
        <is>
          <t>Yes</t>
        </is>
      </c>
      <c r="T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SA103117</t>
        </is>
      </c>
      <c r="B3126" s="68" t="n">
        <v>46114</v>
      </c>
      <c r="C3126" s="69" t="n">
        <v>2026</v>
      </c>
      <c r="D3126" t="inlineStr">
        <is>
          <t>Apr</t>
        </is>
      </c>
      <c r="E3126" t="inlineStr">
        <is>
          <t>Asia</t>
        </is>
      </c>
      <c r="F3126" t="inlineStr">
        <is>
          <t>India</t>
        </is>
      </c>
      <c r="G3126" t="inlineStr">
        <is>
          <t>Arab Light</t>
        </is>
      </c>
      <c r="H3126" t="inlineStr">
        <is>
          <t>Term contract</t>
        </is>
      </c>
      <c r="I3126" t="inlineStr">
        <is>
          <t>Refiner</t>
        </is>
      </c>
      <c r="J3126" t="inlineStr">
        <is>
          <t>Liam O'Brien</t>
        </is>
      </c>
      <c r="K3126" s="70" t="n">
        <v>286602</v>
      </c>
      <c r="L3126" s="71" t="n">
        <v>79.18000000000001</v>
      </c>
      <c r="M3126" s="71" t="n">
        <v>22693146.36</v>
      </c>
      <c r="N3126" s="71" t="n">
        <v>0</v>
      </c>
      <c r="O3126" s="71" t="n">
        <v>22693146.36</v>
      </c>
      <c r="P3126" s="71" t="n">
        <v>5277123.62</v>
      </c>
      <c r="Q3126" s="71" t="n">
        <v>17416022.74</v>
      </c>
      <c r="R3126" t="inlineStr">
        <is>
          <t>Crude</t>
        </is>
      </c>
      <c r="S3126" t="inlineStr">
        <is>
          <t>Yes</t>
        </is>
      </c>
      <c r="T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SA103118</t>
        </is>
      </c>
      <c r="B3127" s="68" t="n">
        <v>46114</v>
      </c>
      <c r="C3127" s="69" t="n">
        <v>2026</v>
      </c>
      <c r="D3127" t="inlineStr">
        <is>
          <t>Apr</t>
        </is>
      </c>
      <c r="E3127" t="inlineStr">
        <is>
          <t>Asia</t>
        </is>
      </c>
      <c r="F3127" t="inlineStr">
        <is>
          <t>Japan</t>
        </is>
      </c>
      <c r="G3127" t="inlineStr">
        <is>
          <t>Arab Medium</t>
        </is>
      </c>
      <c r="H3127" t="inlineStr">
        <is>
          <t>Spot</t>
        </is>
      </c>
      <c r="I3127" t="inlineStr">
        <is>
          <t>Refiner</t>
        </is>
      </c>
      <c r="J3127" t="inlineStr">
        <is>
          <t>Yuki Sato</t>
        </is>
      </c>
      <c r="K3127" s="70" t="n">
        <v>1573444</v>
      </c>
      <c r="L3127" s="71" t="n">
        <v>72.36</v>
      </c>
      <c r="M3127" s="71" t="n">
        <v>113854407.84</v>
      </c>
      <c r="N3127" s="71" t="n">
        <v>1138544.08</v>
      </c>
      <c r="O3127" s="71" t="n">
        <v>112715863.76</v>
      </c>
      <c r="P3127" s="71" t="n">
        <v>27781526.96</v>
      </c>
      <c r="Q3127" s="71" t="n">
        <v>84934336.8</v>
      </c>
      <c r="R3127" t="inlineStr">
        <is>
          <t>Crude</t>
        </is>
      </c>
      <c r="S3127" t="inlineStr">
        <is>
          <t>Yes</t>
        </is>
      </c>
      <c r="T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SA103119</t>
        </is>
      </c>
      <c r="B3128" s="68" t="n">
        <v>46114</v>
      </c>
      <c r="C3128" s="69" t="n">
        <v>2026</v>
      </c>
      <c r="D3128" t="inlineStr">
        <is>
          <t>Apr</t>
        </is>
      </c>
      <c r="E3128" t="inlineStr">
        <is>
          <t>Middle East</t>
        </is>
      </c>
      <c r="F3128" t="inlineStr">
        <is>
          <t>Bahrain</t>
        </is>
      </c>
      <c r="G3128" t="inlineStr">
        <is>
          <t>Arab Light</t>
        </is>
      </c>
      <c r="H3128" t="inlineStr">
        <is>
          <t>Term contract</t>
        </is>
      </c>
      <c r="I3128" t="inlineStr">
        <is>
          <t>Refiner</t>
        </is>
      </c>
      <c r="J3128" t="inlineStr">
        <is>
          <t>Mei Lin</t>
        </is>
      </c>
      <c r="K3128" s="70" t="n">
        <v>1381420</v>
      </c>
      <c r="L3128" s="71" t="n">
        <v>84.90000000000001</v>
      </c>
      <c r="M3128" s="71" t="n">
        <v>117282558</v>
      </c>
      <c r="N3128" s="71" t="n">
        <v>2345651.16</v>
      </c>
      <c r="O3128" s="71" t="n">
        <v>114936906.84</v>
      </c>
      <c r="P3128" s="71" t="n">
        <v>24909303.38</v>
      </c>
      <c r="Q3128" s="71" t="n">
        <v>90027603.45999999</v>
      </c>
      <c r="R3128" t="inlineStr">
        <is>
          <t>Crude</t>
        </is>
      </c>
      <c r="S3128" t="inlineStr">
        <is>
          <t>Yes</t>
        </is>
      </c>
      <c r="T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SA103120</t>
        </is>
      </c>
      <c r="B3129" s="68" t="n">
        <v>46114</v>
      </c>
      <c r="C3129" s="69" t="n">
        <v>2026</v>
      </c>
      <c r="D3129" t="inlineStr">
        <is>
          <t>Apr</t>
        </is>
      </c>
      <c r="E3129" t="inlineStr">
        <is>
          <t>Middle East</t>
        </is>
      </c>
      <c r="F3129" t="inlineStr">
        <is>
          <t>Bahrain</t>
        </is>
      </c>
      <c r="G3129" t="inlineStr">
        <is>
          <t>Diesel</t>
        </is>
      </c>
      <c r="H3129" t="inlineStr">
        <is>
          <t>Term contract</t>
        </is>
      </c>
      <c r="I3129" t="inlineStr">
        <is>
          <t>National oil company</t>
        </is>
      </c>
      <c r="J3129" t="inlineStr">
        <is>
          <t>Omar Haddad</t>
        </is>
      </c>
      <c r="K3129" s="70" t="n">
        <v>358094</v>
      </c>
      <c r="L3129" s="71" t="n">
        <v>104.25</v>
      </c>
      <c r="M3129" s="71" t="n">
        <v>37331299.5</v>
      </c>
      <c r="N3129" s="71" t="n">
        <v>373312.99</v>
      </c>
      <c r="O3129" s="71" t="n">
        <v>36957986.51</v>
      </c>
      <c r="P3129" s="71" t="n">
        <v>26259817.53</v>
      </c>
      <c r="Q3129" s="71" t="n">
        <v>10698168.98</v>
      </c>
      <c r="R3129" t="inlineStr">
        <is>
          <t>Refined</t>
        </is>
      </c>
      <c r="S3129" t="inlineStr">
        <is>
          <t>Yes</t>
        </is>
      </c>
      <c r="T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SA103121</t>
        </is>
      </c>
      <c r="B3130" s="68" t="n">
        <v>46114</v>
      </c>
      <c r="C3130" s="69" t="n">
        <v>2026</v>
      </c>
      <c r="D3130" t="inlineStr">
        <is>
          <t>Apr</t>
        </is>
      </c>
      <c r="E3130" t="inlineStr">
        <is>
          <t>Asia</t>
        </is>
      </c>
      <c r="F3130" t="inlineStr">
        <is>
          <t>China</t>
        </is>
      </c>
      <c r="G3130" t="inlineStr">
        <is>
          <t>Arab Light</t>
        </is>
      </c>
      <c r="H3130" t="inlineStr">
        <is>
          <t>Term contract</t>
        </is>
      </c>
      <c r="I3130" t="inlineStr">
        <is>
          <t>National oil company</t>
        </is>
      </c>
      <c r="J3130" t="inlineStr">
        <is>
          <t>Aisha Bello</t>
        </is>
      </c>
      <c r="K3130" s="70" t="n">
        <v>1269646</v>
      </c>
      <c r="L3130" s="71" t="n">
        <v>79.64</v>
      </c>
      <c r="M3130" s="71" t="n">
        <v>101114607.44</v>
      </c>
      <c r="N3130" s="71" t="n">
        <v>0</v>
      </c>
      <c r="O3130" s="71" t="n">
        <v>101114607.44</v>
      </c>
      <c r="P3130" s="71" t="n">
        <v>23263286.87</v>
      </c>
      <c r="Q3130" s="71" t="n">
        <v>77851320.56999999</v>
      </c>
      <c r="R3130" t="inlineStr">
        <is>
          <t>Crude</t>
        </is>
      </c>
      <c r="S3130" t="inlineStr">
        <is>
          <t>Yes</t>
        </is>
      </c>
      <c r="T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SA103122</t>
        </is>
      </c>
      <c r="B3131" s="68" t="n">
        <v>46115</v>
      </c>
      <c r="C3131" s="69" t="n">
        <v>2026</v>
      </c>
      <c r="D3131" t="inlineStr">
        <is>
          <t>Apr</t>
        </is>
      </c>
      <c r="E3131" t="inlineStr">
        <is>
          <t>Asia</t>
        </is>
      </c>
      <c r="F3131" t="inlineStr">
        <is>
          <t>South Korea</t>
        </is>
      </c>
      <c r="G3131" t="inlineStr">
        <is>
          <t>Gasoline</t>
        </is>
      </c>
      <c r="H3131" t="inlineStr">
        <is>
          <t>Spot</t>
        </is>
      </c>
      <c r="I3131" t="inlineStr">
        <is>
          <t>National oil company</t>
        </is>
      </c>
      <c r="J3131" t="inlineStr">
        <is>
          <t>Carlos Silva</t>
        </is>
      </c>
      <c r="K3131" s="70" t="n">
        <v>235969</v>
      </c>
      <c r="L3131" s="71" t="n">
        <v>94.97</v>
      </c>
      <c r="M3131" s="71" t="n">
        <v>22409975.93</v>
      </c>
      <c r="N3131" s="71" t="n">
        <v>448199.52</v>
      </c>
      <c r="O3131" s="71" t="n">
        <v>21961776.41</v>
      </c>
      <c r="P3131" s="71" t="n">
        <v>15944835.32</v>
      </c>
      <c r="Q3131" s="71" t="n">
        <v>6016941.09</v>
      </c>
      <c r="R3131" t="inlineStr">
        <is>
          <t>Refined</t>
        </is>
      </c>
      <c r="S3131" t="inlineStr">
        <is>
          <t>Yes</t>
        </is>
      </c>
      <c r="T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SA103123</t>
        </is>
      </c>
      <c r="B3132" s="68" t="n">
        <v>46115</v>
      </c>
      <c r="C3132" s="69" t="n">
        <v>2026</v>
      </c>
      <c r="D3132" t="inlineStr">
        <is>
          <t>Apr</t>
        </is>
      </c>
      <c r="E3132" t="inlineStr">
        <is>
          <t>Asia</t>
        </is>
      </c>
      <c r="F3132" t="inlineStr">
        <is>
          <t>India</t>
        </is>
      </c>
      <c r="G3132" t="inlineStr">
        <is>
          <t>Arab Medium</t>
        </is>
      </c>
      <c r="H3132" t="inlineStr">
        <is>
          <t>Spot</t>
        </is>
      </c>
      <c r="I3132" t="inlineStr">
        <is>
          <t>Refiner</t>
        </is>
      </c>
      <c r="J3132" t="inlineStr">
        <is>
          <t>Sophie Müller</t>
        </is>
      </c>
      <c r="K3132" s="70" t="n">
        <v>393600</v>
      </c>
      <c r="L3132" s="71" t="n">
        <v>74.31999999999999</v>
      </c>
      <c r="M3132" s="71" t="n">
        <v>29252352</v>
      </c>
      <c r="N3132" s="71" t="n">
        <v>585047.04</v>
      </c>
      <c r="O3132" s="71" t="n">
        <v>28667304.96</v>
      </c>
      <c r="P3132" s="71" t="n">
        <v>6788747.97</v>
      </c>
      <c r="Q3132" s="71" t="n">
        <v>21878556.99</v>
      </c>
      <c r="R3132" t="inlineStr">
        <is>
          <t>Crude</t>
        </is>
      </c>
      <c r="S3132" t="inlineStr">
        <is>
          <t>Yes</t>
        </is>
      </c>
      <c r="T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SA103124</t>
        </is>
      </c>
      <c r="B3133" s="68" t="n">
        <v>46115</v>
      </c>
      <c r="C3133" s="69" t="n">
        <v>2026</v>
      </c>
      <c r="D3133" t="inlineStr">
        <is>
          <t>Apr</t>
        </is>
      </c>
      <c r="E3133" t="inlineStr">
        <is>
          <t>Middle East</t>
        </is>
      </c>
      <c r="F3133" t="inlineStr">
        <is>
          <t>Saudi Arabia</t>
        </is>
      </c>
      <c r="G3133" t="inlineStr">
        <is>
          <t>Jet fuel</t>
        </is>
      </c>
      <c r="H3133" t="inlineStr">
        <is>
          <t>Domestic</t>
        </is>
      </c>
      <c r="I3133" t="inlineStr">
        <is>
          <t>Refiner</t>
        </is>
      </c>
      <c r="J3133" t="inlineStr">
        <is>
          <t>Sara Rossi</t>
        </is>
      </c>
      <c r="K3133" s="70" t="n">
        <v>595211</v>
      </c>
      <c r="L3133" s="71" t="n">
        <v>90.95</v>
      </c>
      <c r="M3133" s="71" t="n">
        <v>54134440.45</v>
      </c>
      <c r="N3133" s="71" t="n">
        <v>1082688.81</v>
      </c>
      <c r="O3133" s="71" t="n">
        <v>53051751.64</v>
      </c>
      <c r="P3133" s="71" t="n">
        <v>43232907.78</v>
      </c>
      <c r="Q3133" s="71" t="n">
        <v>9818843.859999999</v>
      </c>
      <c r="R3133" t="inlineStr">
        <is>
          <t>Refined</t>
        </is>
      </c>
      <c r="S3133" t="inlineStr">
        <is>
          <t>No</t>
        </is>
      </c>
      <c r="T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SA103125</t>
        </is>
      </c>
      <c r="B3134" s="68" t="n">
        <v>46115</v>
      </c>
      <c r="C3134" s="69" t="n">
        <v>2026</v>
      </c>
      <c r="D3134" t="inlineStr">
        <is>
          <t>Apr</t>
        </is>
      </c>
      <c r="E3134" t="inlineStr">
        <is>
          <t>Asia</t>
        </is>
      </c>
      <c r="F3134" t="inlineStr">
        <is>
          <t>China</t>
        </is>
      </c>
      <c r="G3134" t="inlineStr">
        <is>
          <t>Jet fuel</t>
        </is>
      </c>
      <c r="H3134" t="inlineStr">
        <is>
          <t>Spot</t>
        </is>
      </c>
      <c r="I3134" t="inlineStr">
        <is>
          <t>Refiner</t>
        </is>
      </c>
      <c r="J3134" t="inlineStr">
        <is>
          <t>Carlos Silva</t>
        </is>
      </c>
      <c r="K3134" s="70" t="n">
        <v>393478</v>
      </c>
      <c r="L3134" s="71" t="n">
        <v>94.66</v>
      </c>
      <c r="M3134" s="71" t="n">
        <v>37246627.48</v>
      </c>
      <c r="N3134" s="71" t="n">
        <v>744932.55</v>
      </c>
      <c r="O3134" s="71" t="n">
        <v>36501694.93</v>
      </c>
      <c r="P3134" s="71" t="n">
        <v>29390073.97</v>
      </c>
      <c r="Q3134" s="71" t="n">
        <v>7111620.96</v>
      </c>
      <c r="R3134" t="inlineStr">
        <is>
          <t>Refined</t>
        </is>
      </c>
      <c r="S3134" t="inlineStr">
        <is>
          <t>Yes</t>
        </is>
      </c>
      <c r="T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SA103126</t>
        </is>
      </c>
      <c r="B3135" s="68" t="n">
        <v>46115</v>
      </c>
      <c r="C3135" s="69" t="n">
        <v>2026</v>
      </c>
      <c r="D3135" t="inlineStr">
        <is>
          <t>Apr</t>
        </is>
      </c>
      <c r="E3135" t="inlineStr">
        <is>
          <t>Asia</t>
        </is>
      </c>
      <c r="F3135" t="inlineStr">
        <is>
          <t>India</t>
        </is>
      </c>
      <c r="G3135" t="inlineStr">
        <is>
          <t>Diesel</t>
        </is>
      </c>
      <c r="H3135" t="inlineStr">
        <is>
          <t>Term contract</t>
        </is>
      </c>
      <c r="I3135" t="inlineStr">
        <is>
          <t>National oil company</t>
        </is>
      </c>
      <c r="J3135" t="inlineStr">
        <is>
          <t>Ana Costa</t>
        </is>
      </c>
      <c r="K3135" s="70" t="n">
        <v>335342</v>
      </c>
      <c r="L3135" s="71" t="n">
        <v>101.07</v>
      </c>
      <c r="M3135" s="71" t="n">
        <v>33893015.94</v>
      </c>
      <c r="N3135" s="71" t="n">
        <v>338930.16</v>
      </c>
      <c r="O3135" s="71" t="n">
        <v>33554085.78</v>
      </c>
      <c r="P3135" s="71" t="n">
        <v>22870007.94</v>
      </c>
      <c r="Q3135" s="71" t="n">
        <v>10684077.84</v>
      </c>
      <c r="R3135" t="inlineStr">
        <is>
          <t>Refined</t>
        </is>
      </c>
      <c r="S3135" t="inlineStr">
        <is>
          <t>Yes</t>
        </is>
      </c>
      <c r="T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SA103127</t>
        </is>
      </c>
      <c r="B3136" s="68" t="n">
        <v>46115</v>
      </c>
      <c r="C3136" s="69" t="n">
        <v>2026</v>
      </c>
      <c r="D3136" t="inlineStr">
        <is>
          <t>Apr</t>
        </is>
      </c>
      <c r="E3136" t="inlineStr">
        <is>
          <t>Europe</t>
        </is>
      </c>
      <c r="F3136" t="inlineStr">
        <is>
          <t>Italy</t>
        </is>
      </c>
      <c r="G3136" t="inlineStr">
        <is>
          <t>Diesel</t>
        </is>
      </c>
      <c r="H3136" t="inlineStr">
        <is>
          <t>Term contract</t>
        </is>
      </c>
      <c r="I3136" t="inlineStr">
        <is>
          <t>Trader</t>
        </is>
      </c>
      <c r="J3136" t="inlineStr">
        <is>
          <t>Arjun Mehta</t>
        </is>
      </c>
      <c r="K3136" s="70" t="n">
        <v>524281</v>
      </c>
      <c r="L3136" s="71" t="n">
        <v>92.26000000000001</v>
      </c>
      <c r="M3136" s="71" t="n">
        <v>48370165.06</v>
      </c>
      <c r="N3136" s="71" t="n">
        <v>483701.65</v>
      </c>
      <c r="O3136" s="71" t="n">
        <v>47886463.41</v>
      </c>
      <c r="P3136" s="71" t="n">
        <v>35809350.64</v>
      </c>
      <c r="Q3136" s="71" t="n">
        <v>12077112.77</v>
      </c>
      <c r="R3136" t="inlineStr">
        <is>
          <t>Refined</t>
        </is>
      </c>
      <c r="S3136" t="inlineStr">
        <is>
          <t>Yes</t>
        </is>
      </c>
      <c r="T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SA103128</t>
        </is>
      </c>
      <c r="B3137" s="68" t="n">
        <v>46115</v>
      </c>
      <c r="C3137" s="69" t="n">
        <v>2026</v>
      </c>
      <c r="D3137" t="inlineStr">
        <is>
          <t>Apr</t>
        </is>
      </c>
      <c r="E3137" t="inlineStr">
        <is>
          <t>Middle East</t>
        </is>
      </c>
      <c r="F3137" t="inlineStr">
        <is>
          <t>UAE</t>
        </is>
      </c>
      <c r="G3137" t="inlineStr">
        <is>
          <t>Arab Medium</t>
        </is>
      </c>
      <c r="H3137" t="inlineStr">
        <is>
          <t>Term contract</t>
        </is>
      </c>
      <c r="I3137" t="inlineStr">
        <is>
          <t>Trader</t>
        </is>
      </c>
      <c r="J3137" t="inlineStr">
        <is>
          <t>Carlos Silva</t>
        </is>
      </c>
      <c r="K3137" s="70" t="n">
        <v>1892527</v>
      </c>
      <c r="L3137" s="71" t="n">
        <v>80.58</v>
      </c>
      <c r="M3137" s="71" t="n">
        <v>152499825.66</v>
      </c>
      <c r="N3137" s="71" t="n">
        <v>0</v>
      </c>
      <c r="O3137" s="71" t="n">
        <v>152499825.66</v>
      </c>
      <c r="P3137" s="71" t="n">
        <v>32907305.67</v>
      </c>
      <c r="Q3137" s="71" t="n">
        <v>119592519.99</v>
      </c>
      <c r="R3137" t="inlineStr">
        <is>
          <t>Crude</t>
        </is>
      </c>
      <c r="S3137" t="inlineStr">
        <is>
          <t>Yes</t>
        </is>
      </c>
      <c r="T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SA103129</t>
        </is>
      </c>
      <c r="B3138" s="68" t="n">
        <v>46115</v>
      </c>
      <c r="C3138" s="69" t="n">
        <v>2026</v>
      </c>
      <c r="D3138" t="inlineStr">
        <is>
          <t>Apr</t>
        </is>
      </c>
      <c r="E3138" t="inlineStr">
        <is>
          <t>Asia</t>
        </is>
      </c>
      <c r="F3138" t="inlineStr">
        <is>
          <t>Japan</t>
        </is>
      </c>
      <c r="G3138" t="inlineStr">
        <is>
          <t>Arab Heavy</t>
        </is>
      </c>
      <c r="H3138" t="inlineStr">
        <is>
          <t>Term contract</t>
        </is>
      </c>
      <c r="I3138" t="inlineStr">
        <is>
          <t>National oil company</t>
        </is>
      </c>
      <c r="J3138" t="inlineStr">
        <is>
          <t>Hiroshi Tanaka</t>
        </is>
      </c>
      <c r="K3138" s="70" t="n">
        <v>872225</v>
      </c>
      <c r="L3138" s="71" t="n">
        <v>65.72</v>
      </c>
      <c r="M3138" s="71" t="n">
        <v>57322627</v>
      </c>
      <c r="N3138" s="71" t="n">
        <v>1146452.54</v>
      </c>
      <c r="O3138" s="71" t="n">
        <v>56176174.46</v>
      </c>
      <c r="P3138" s="71" t="n">
        <v>14927954.49</v>
      </c>
      <c r="Q3138" s="71" t="n">
        <v>41248219.97</v>
      </c>
      <c r="R3138" t="inlineStr">
        <is>
          <t>Crude</t>
        </is>
      </c>
      <c r="S3138" t="inlineStr">
        <is>
          <t>Yes</t>
        </is>
      </c>
      <c r="T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SA103130</t>
        </is>
      </c>
      <c r="B3139" s="68" t="n">
        <v>46116</v>
      </c>
      <c r="C3139" s="69" t="n">
        <v>2026</v>
      </c>
      <c r="D3139" t="inlineStr">
        <is>
          <t>Apr</t>
        </is>
      </c>
      <c r="E3139" t="inlineStr">
        <is>
          <t>Asia</t>
        </is>
      </c>
      <c r="F3139" t="inlineStr">
        <is>
          <t>China</t>
        </is>
      </c>
      <c r="G3139" t="inlineStr">
        <is>
          <t>Gasoline</t>
        </is>
      </c>
      <c r="H3139" t="inlineStr">
        <is>
          <t>Term contract</t>
        </is>
      </c>
      <c r="I3139" t="inlineStr">
        <is>
          <t>Trader</t>
        </is>
      </c>
      <c r="J3139" t="inlineStr">
        <is>
          <t>Aisha Bello</t>
        </is>
      </c>
      <c r="K3139" s="70" t="n">
        <v>167184</v>
      </c>
      <c r="L3139" s="71" t="n">
        <v>95.84</v>
      </c>
      <c r="M3139" s="71" t="n">
        <v>16022914.56</v>
      </c>
      <c r="N3139" s="71" t="n">
        <v>0</v>
      </c>
      <c r="O3139" s="71" t="n">
        <v>16022914.56</v>
      </c>
      <c r="P3139" s="71" t="n">
        <v>11388746.81</v>
      </c>
      <c r="Q3139" s="71" t="n">
        <v>4634167.75</v>
      </c>
      <c r="R3139" t="inlineStr">
        <is>
          <t>Refined</t>
        </is>
      </c>
      <c r="S3139" t="inlineStr">
        <is>
          <t>Yes</t>
        </is>
      </c>
      <c r="T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SA103131</t>
        </is>
      </c>
      <c r="B3140" s="68" t="n">
        <v>46116</v>
      </c>
      <c r="C3140" s="69" t="n">
        <v>2026</v>
      </c>
      <c r="D3140" t="inlineStr">
        <is>
          <t>Apr</t>
        </is>
      </c>
      <c r="E3140" t="inlineStr">
        <is>
          <t>Middle East</t>
        </is>
      </c>
      <c r="F3140" t="inlineStr">
        <is>
          <t>Saudi Arabia</t>
        </is>
      </c>
      <c r="G3140" t="inlineStr">
        <is>
          <t>Arab Light</t>
        </is>
      </c>
      <c r="H3140" t="inlineStr">
        <is>
          <t>Domestic</t>
        </is>
      </c>
      <c r="I3140" t="inlineStr">
        <is>
          <t>National oil company</t>
        </is>
      </c>
      <c r="J3140" t="inlineStr">
        <is>
          <t>Hiroshi Tanaka</t>
        </is>
      </c>
      <c r="K3140" s="70" t="n">
        <v>1267735</v>
      </c>
      <c r="L3140" s="71" t="n">
        <v>79.68000000000001</v>
      </c>
      <c r="M3140" s="71" t="n">
        <v>101013124.8</v>
      </c>
      <c r="N3140" s="71" t="n">
        <v>1010131.25</v>
      </c>
      <c r="O3140" s="71" t="n">
        <v>100002993.55</v>
      </c>
      <c r="P3140" s="71" t="n">
        <v>23147489.7</v>
      </c>
      <c r="Q3140" s="71" t="n">
        <v>76855503.84999999</v>
      </c>
      <c r="R3140" t="inlineStr">
        <is>
          <t>Crude</t>
        </is>
      </c>
      <c r="S3140" t="inlineStr">
        <is>
          <t>No</t>
        </is>
      </c>
      <c r="T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SA103132</t>
        </is>
      </c>
      <c r="B3141" s="68" t="n">
        <v>46116</v>
      </c>
      <c r="C3141" s="69" t="n">
        <v>2026</v>
      </c>
      <c r="D3141" t="inlineStr">
        <is>
          <t>Apr</t>
        </is>
      </c>
      <c r="E3141" t="inlineStr">
        <is>
          <t>Middle East</t>
        </is>
      </c>
      <c r="F3141" t="inlineStr">
        <is>
          <t>UAE</t>
        </is>
      </c>
      <c r="G3141" t="inlineStr">
        <is>
          <t>Arab Light</t>
        </is>
      </c>
      <c r="H3141" t="inlineStr">
        <is>
          <t>Term contract</t>
        </is>
      </c>
      <c r="I3141" t="inlineStr">
        <is>
          <t>Trader</t>
        </is>
      </c>
      <c r="J3141" t="inlineStr">
        <is>
          <t>Liam O'Brien</t>
        </is>
      </c>
      <c r="K3141" s="70" t="n">
        <v>791021</v>
      </c>
      <c r="L3141" s="71" t="n">
        <v>72.72</v>
      </c>
      <c r="M3141" s="71" t="n">
        <v>57523047.12</v>
      </c>
      <c r="N3141" s="71" t="n">
        <v>1150460.94</v>
      </c>
      <c r="O3141" s="71" t="n">
        <v>56372586.18</v>
      </c>
      <c r="P3141" s="71" t="n">
        <v>14653240.53</v>
      </c>
      <c r="Q3141" s="71" t="n">
        <v>41719345.65</v>
      </c>
      <c r="R3141" t="inlineStr">
        <is>
          <t>Crude</t>
        </is>
      </c>
      <c r="S3141" t="inlineStr">
        <is>
          <t>Yes</t>
        </is>
      </c>
      <c r="T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SA103133</t>
        </is>
      </c>
      <c r="B3142" s="68" t="n">
        <v>46116</v>
      </c>
      <c r="C3142" s="69" t="n">
        <v>2026</v>
      </c>
      <c r="D3142" t="inlineStr">
        <is>
          <t>Apr</t>
        </is>
      </c>
      <c r="E3142" t="inlineStr">
        <is>
          <t>Asia</t>
        </is>
      </c>
      <c r="F3142" t="inlineStr">
        <is>
          <t>South Korea</t>
        </is>
      </c>
      <c r="G3142" t="inlineStr">
        <is>
          <t>Arab Light</t>
        </is>
      </c>
      <c r="H3142" t="inlineStr">
        <is>
          <t>Term contract</t>
        </is>
      </c>
      <c r="I3142" t="inlineStr">
        <is>
          <t>National oil company</t>
        </is>
      </c>
      <c r="J3142" t="inlineStr">
        <is>
          <t>Kofi Mensah</t>
        </is>
      </c>
      <c r="K3142" s="70" t="n">
        <v>1747315</v>
      </c>
      <c r="L3142" s="71" t="n">
        <v>79.15000000000001</v>
      </c>
      <c r="M3142" s="71" t="n">
        <v>138299982.25</v>
      </c>
      <c r="N3142" s="71" t="n">
        <v>1382999.82</v>
      </c>
      <c r="O3142" s="71" t="n">
        <v>136916982.43</v>
      </c>
      <c r="P3142" s="71" t="n">
        <v>32559030.44</v>
      </c>
      <c r="Q3142" s="71" t="n">
        <v>104357951.99</v>
      </c>
      <c r="R3142" t="inlineStr">
        <is>
          <t>Crude</t>
        </is>
      </c>
      <c r="S3142" t="inlineStr">
        <is>
          <t>Yes</t>
        </is>
      </c>
      <c r="T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SA103134</t>
        </is>
      </c>
      <c r="B3143" s="68" t="n">
        <v>46116</v>
      </c>
      <c r="C3143" s="69" t="n">
        <v>2026</v>
      </c>
      <c r="D3143" t="inlineStr">
        <is>
          <t>Apr</t>
        </is>
      </c>
      <c r="E3143" t="inlineStr">
        <is>
          <t>Europe</t>
        </is>
      </c>
      <c r="F3143" t="inlineStr">
        <is>
          <t>Italy</t>
        </is>
      </c>
      <c r="G3143" t="inlineStr">
        <is>
          <t>Arab Medium</t>
        </is>
      </c>
      <c r="H3143" t="inlineStr">
        <is>
          <t>Term contract</t>
        </is>
      </c>
      <c r="I3143" t="inlineStr">
        <is>
          <t>Refiner</t>
        </is>
      </c>
      <c r="J3143" t="inlineStr">
        <is>
          <t>Ruhi Shaikh</t>
        </is>
      </c>
      <c r="K3143" s="70" t="n">
        <v>1565801</v>
      </c>
      <c r="L3143" s="71" t="n">
        <v>82.26000000000001</v>
      </c>
      <c r="M3143" s="71" t="n">
        <v>128802790.26</v>
      </c>
      <c r="N3143" s="71" t="n">
        <v>0</v>
      </c>
      <c r="O3143" s="71" t="n">
        <v>128802790.26</v>
      </c>
      <c r="P3143" s="71" t="n">
        <v>28474737.5</v>
      </c>
      <c r="Q3143" s="71" t="n">
        <v>100328052.76</v>
      </c>
      <c r="R3143" t="inlineStr">
        <is>
          <t>Crude</t>
        </is>
      </c>
      <c r="S3143" t="inlineStr">
        <is>
          <t>Yes</t>
        </is>
      </c>
      <c r="T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SA103135</t>
        </is>
      </c>
      <c r="B3144" s="68" t="n">
        <v>46116</v>
      </c>
      <c r="C3144" s="69" t="n">
        <v>2026</v>
      </c>
      <c r="D3144" t="inlineStr">
        <is>
          <t>Apr</t>
        </is>
      </c>
      <c r="E3144" t="inlineStr">
        <is>
          <t>North America</t>
        </is>
      </c>
      <c r="F3144" t="inlineStr">
        <is>
          <t>USA</t>
        </is>
      </c>
      <c r="G3144" t="inlineStr">
        <is>
          <t>Arab Heavy</t>
        </is>
      </c>
      <c r="H3144" t="inlineStr">
        <is>
          <t>Term contract</t>
        </is>
      </c>
      <c r="I3144" t="inlineStr">
        <is>
          <t>National oil company</t>
        </is>
      </c>
      <c r="J3144" t="inlineStr">
        <is>
          <t>Carlos Silva</t>
        </is>
      </c>
      <c r="K3144" s="70" t="n">
        <v>1653692</v>
      </c>
      <c r="L3144" s="71" t="n">
        <v>71.81999999999999</v>
      </c>
      <c r="M3144" s="71" t="n">
        <v>118768159.44</v>
      </c>
      <c r="N3144" s="71" t="n">
        <v>1187681.59</v>
      </c>
      <c r="O3144" s="71" t="n">
        <v>117580477.85</v>
      </c>
      <c r="P3144" s="71" t="n">
        <v>28371180.28</v>
      </c>
      <c r="Q3144" s="71" t="n">
        <v>89209297.56999999</v>
      </c>
      <c r="R3144" t="inlineStr">
        <is>
          <t>Crude</t>
        </is>
      </c>
      <c r="S3144" t="inlineStr">
        <is>
          <t>Yes</t>
        </is>
      </c>
      <c r="T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SA103136</t>
        </is>
      </c>
      <c r="B3145" s="68" t="n">
        <v>46116</v>
      </c>
      <c r="C3145" s="69" t="n">
        <v>2026</v>
      </c>
      <c r="D3145" t="inlineStr">
        <is>
          <t>Apr</t>
        </is>
      </c>
      <c r="E3145" t="inlineStr">
        <is>
          <t>Middle East</t>
        </is>
      </c>
      <c r="F3145" t="inlineStr">
        <is>
          <t>Saudi Arabia</t>
        </is>
      </c>
      <c r="G3145" t="inlineStr">
        <is>
          <t>Arab Light</t>
        </is>
      </c>
      <c r="H3145" t="inlineStr">
        <is>
          <t>Domestic</t>
        </is>
      </c>
      <c r="I3145" t="inlineStr">
        <is>
          <t>Trader</t>
        </is>
      </c>
      <c r="J3145" t="inlineStr">
        <is>
          <t>Liam O'Brien</t>
        </is>
      </c>
      <c r="K3145" s="70" t="n">
        <v>1393840</v>
      </c>
      <c r="L3145" s="71" t="n">
        <v>76.41</v>
      </c>
      <c r="M3145" s="71" t="n">
        <v>106503314.4</v>
      </c>
      <c r="N3145" s="71" t="n">
        <v>2130066.29</v>
      </c>
      <c r="O3145" s="71" t="n">
        <v>104373248.11</v>
      </c>
      <c r="P3145" s="71" t="n">
        <v>25596405.83</v>
      </c>
      <c r="Q3145" s="71" t="n">
        <v>78776842.28</v>
      </c>
      <c r="R3145" t="inlineStr">
        <is>
          <t>Crude</t>
        </is>
      </c>
      <c r="S3145" t="inlineStr">
        <is>
          <t>No</t>
        </is>
      </c>
      <c r="T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SA103137</t>
        </is>
      </c>
      <c r="B3146" s="68" t="n">
        <v>46116</v>
      </c>
      <c r="C3146" s="69" t="n">
        <v>2026</v>
      </c>
      <c r="D3146" t="inlineStr">
        <is>
          <t>Apr</t>
        </is>
      </c>
      <c r="E3146" t="inlineStr">
        <is>
          <t>Middle East</t>
        </is>
      </c>
      <c r="F3146" t="inlineStr">
        <is>
          <t>UAE</t>
        </is>
      </c>
      <c r="G3146" t="inlineStr">
        <is>
          <t>Arab Light</t>
        </is>
      </c>
      <c r="H3146" t="inlineStr">
        <is>
          <t>Term contract</t>
        </is>
      </c>
      <c r="I3146" t="inlineStr">
        <is>
          <t>Refiner</t>
        </is>
      </c>
      <c r="J3146" t="inlineStr">
        <is>
          <t>Amir Khan</t>
        </is>
      </c>
      <c r="K3146" s="70" t="n">
        <v>1178889</v>
      </c>
      <c r="L3146" s="71" t="n">
        <v>79.51000000000001</v>
      </c>
      <c r="M3146" s="71" t="n">
        <v>93733464.39</v>
      </c>
      <c r="N3146" s="71" t="n">
        <v>1874669.29</v>
      </c>
      <c r="O3146" s="71" t="n">
        <v>91858795.09999999</v>
      </c>
      <c r="P3146" s="71" t="n">
        <v>21467508.28</v>
      </c>
      <c r="Q3146" s="71" t="n">
        <v>70391286.81999999</v>
      </c>
      <c r="R3146" t="inlineStr">
        <is>
          <t>Crude</t>
        </is>
      </c>
      <c r="S3146" t="inlineStr">
        <is>
          <t>Yes</t>
        </is>
      </c>
      <c r="T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SA103138</t>
        </is>
      </c>
      <c r="B3147" s="68" t="n">
        <v>46116</v>
      </c>
      <c r="C3147" s="69" t="n">
        <v>2026</v>
      </c>
      <c r="D3147" t="inlineStr">
        <is>
          <t>Apr</t>
        </is>
      </c>
      <c r="E3147" t="inlineStr">
        <is>
          <t>Asia</t>
        </is>
      </c>
      <c r="F3147" t="inlineStr">
        <is>
          <t>India</t>
        </is>
      </c>
      <c r="G3147" t="inlineStr">
        <is>
          <t>Arab Light</t>
        </is>
      </c>
      <c r="H3147" t="inlineStr">
        <is>
          <t>Spot</t>
        </is>
      </c>
      <c r="I3147" t="inlineStr">
        <is>
          <t>Trader</t>
        </is>
      </c>
      <c r="J3147" t="inlineStr">
        <is>
          <t>Sophie Müller</t>
        </is>
      </c>
      <c r="K3147" s="70" t="n">
        <v>466206</v>
      </c>
      <c r="L3147" s="71" t="n">
        <v>83.17</v>
      </c>
      <c r="M3147" s="71" t="n">
        <v>38774353.02</v>
      </c>
      <c r="N3147" s="71" t="n">
        <v>0</v>
      </c>
      <c r="O3147" s="71" t="n">
        <v>38774353.02</v>
      </c>
      <c r="P3147" s="71" t="n">
        <v>8232769.28</v>
      </c>
      <c r="Q3147" s="71" t="n">
        <v>30541583.74</v>
      </c>
      <c r="R3147" t="inlineStr">
        <is>
          <t>Crude</t>
        </is>
      </c>
      <c r="S3147" t="inlineStr">
        <is>
          <t>Yes</t>
        </is>
      </c>
      <c r="T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SA103139</t>
        </is>
      </c>
      <c r="B3148" s="68" t="n">
        <v>46117</v>
      </c>
      <c r="C3148" s="69" t="n">
        <v>2026</v>
      </c>
      <c r="D3148" t="inlineStr">
        <is>
          <t>Apr</t>
        </is>
      </c>
      <c r="E3148" t="inlineStr">
        <is>
          <t>Asia</t>
        </is>
      </c>
      <c r="F3148" t="inlineStr">
        <is>
          <t>Japan</t>
        </is>
      </c>
      <c r="G3148" t="inlineStr">
        <is>
          <t>Arab Light</t>
        </is>
      </c>
      <c r="H3148" t="inlineStr">
        <is>
          <t>Spot</t>
        </is>
      </c>
      <c r="I3148" t="inlineStr">
        <is>
          <t>Refiner</t>
        </is>
      </c>
      <c r="J3148" t="inlineStr">
        <is>
          <t>Arjun Mehta</t>
        </is>
      </c>
      <c r="K3148" s="70" t="n">
        <v>1024124</v>
      </c>
      <c r="L3148" s="71" t="n">
        <v>77.06999999999999</v>
      </c>
      <c r="M3148" s="71" t="n">
        <v>78929236.68000001</v>
      </c>
      <c r="N3148" s="71" t="n">
        <v>0</v>
      </c>
      <c r="O3148" s="71" t="n">
        <v>78929236.68000001</v>
      </c>
      <c r="P3148" s="71" t="n">
        <v>19203351.23</v>
      </c>
      <c r="Q3148" s="71" t="n">
        <v>59725885.45</v>
      </c>
      <c r="R3148" t="inlineStr">
        <is>
          <t>Crude</t>
        </is>
      </c>
      <c r="S3148" t="inlineStr">
        <is>
          <t>Yes</t>
        </is>
      </c>
      <c r="T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SA103140</t>
        </is>
      </c>
      <c r="B3149" s="68" t="n">
        <v>46117</v>
      </c>
      <c r="C3149" s="69" t="n">
        <v>2026</v>
      </c>
      <c r="D3149" t="inlineStr">
        <is>
          <t>Apr</t>
        </is>
      </c>
      <c r="E3149" t="inlineStr">
        <is>
          <t>Middle East</t>
        </is>
      </c>
      <c r="F3149" t="inlineStr">
        <is>
          <t>UAE</t>
        </is>
      </c>
      <c r="G3149" t="inlineStr">
        <is>
          <t>Arab Light</t>
        </is>
      </c>
      <c r="H3149" t="inlineStr">
        <is>
          <t>Term contract</t>
        </is>
      </c>
      <c r="I3149" t="inlineStr">
        <is>
          <t>National oil company</t>
        </is>
      </c>
      <c r="J3149" t="inlineStr">
        <is>
          <t>Noah Smith</t>
        </is>
      </c>
      <c r="K3149" s="70" t="n">
        <v>660139</v>
      </c>
      <c r="L3149" s="71" t="n">
        <v>71.68000000000001</v>
      </c>
      <c r="M3149" s="71" t="n">
        <v>47318763.52</v>
      </c>
      <c r="N3149" s="71" t="n">
        <v>473187.64</v>
      </c>
      <c r="O3149" s="71" t="n">
        <v>46845575.88</v>
      </c>
      <c r="P3149" s="71" t="n">
        <v>11961132.31</v>
      </c>
      <c r="Q3149" s="71" t="n">
        <v>34884443.57</v>
      </c>
      <c r="R3149" t="inlineStr">
        <is>
          <t>Crude</t>
        </is>
      </c>
      <c r="S3149" t="inlineStr">
        <is>
          <t>Yes</t>
        </is>
      </c>
      <c r="T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SA103141</t>
        </is>
      </c>
      <c r="B3150" s="68" t="n">
        <v>46117</v>
      </c>
      <c r="C3150" s="69" t="n">
        <v>2026</v>
      </c>
      <c r="D3150" t="inlineStr">
        <is>
          <t>Apr</t>
        </is>
      </c>
      <c r="E3150" t="inlineStr">
        <is>
          <t>Asia</t>
        </is>
      </c>
      <c r="F3150" t="inlineStr">
        <is>
          <t>China</t>
        </is>
      </c>
      <c r="G3150" t="inlineStr">
        <is>
          <t>Diesel</t>
        </is>
      </c>
      <c r="H3150" t="inlineStr">
        <is>
          <t>Term contract</t>
        </is>
      </c>
      <c r="I3150" t="inlineStr">
        <is>
          <t>Refiner</t>
        </is>
      </c>
      <c r="J3150" t="inlineStr">
        <is>
          <t>Wei Chen</t>
        </is>
      </c>
      <c r="K3150" s="70" t="n">
        <v>561871</v>
      </c>
      <c r="L3150" s="71" t="n">
        <v>97.06999999999999</v>
      </c>
      <c r="M3150" s="71" t="n">
        <v>54540817.97</v>
      </c>
      <c r="N3150" s="71" t="n">
        <v>0</v>
      </c>
      <c r="O3150" s="71" t="n">
        <v>54540817.97</v>
      </c>
      <c r="P3150" s="71" t="n">
        <v>40775644.52</v>
      </c>
      <c r="Q3150" s="71" t="n">
        <v>13765173.45</v>
      </c>
      <c r="R3150" t="inlineStr">
        <is>
          <t>Refined</t>
        </is>
      </c>
      <c r="S3150" t="inlineStr">
        <is>
          <t>Yes</t>
        </is>
      </c>
      <c r="T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SA103142</t>
        </is>
      </c>
      <c r="B3151" s="68" t="n">
        <v>46117</v>
      </c>
      <c r="C3151" s="69" t="n">
        <v>2026</v>
      </c>
      <c r="D3151" t="inlineStr">
        <is>
          <t>Apr</t>
        </is>
      </c>
      <c r="E3151" t="inlineStr">
        <is>
          <t>Middle East</t>
        </is>
      </c>
      <c r="F3151" t="inlineStr">
        <is>
          <t>UAE</t>
        </is>
      </c>
      <c r="G3151" t="inlineStr">
        <is>
          <t>Jet fuel</t>
        </is>
      </c>
      <c r="H3151" t="inlineStr">
        <is>
          <t>Term contract</t>
        </is>
      </c>
      <c r="I3151" t="inlineStr">
        <is>
          <t>Refiner</t>
        </is>
      </c>
      <c r="J3151" t="inlineStr">
        <is>
          <t>Priya Nair</t>
        </is>
      </c>
      <c r="K3151" s="70" t="n">
        <v>93876</v>
      </c>
      <c r="L3151" s="71" t="n">
        <v>93.23999999999999</v>
      </c>
      <c r="M3151" s="71" t="n">
        <v>8752998.24</v>
      </c>
      <c r="N3151" s="71" t="n">
        <v>175059.96</v>
      </c>
      <c r="O3151" s="71" t="n">
        <v>8577938.279999999</v>
      </c>
      <c r="P3151" s="71" t="n">
        <v>6983922.69</v>
      </c>
      <c r="Q3151" s="71" t="n">
        <v>1594015.59</v>
      </c>
      <c r="R3151" t="inlineStr">
        <is>
          <t>Refined</t>
        </is>
      </c>
      <c r="S3151" t="inlineStr">
        <is>
          <t>Yes</t>
        </is>
      </c>
      <c r="T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SA103143</t>
        </is>
      </c>
      <c r="B3152" s="68" t="n">
        <v>46117</v>
      </c>
      <c r="C3152" s="69" t="n">
        <v>2026</v>
      </c>
      <c r="D3152" t="inlineStr">
        <is>
          <t>Apr</t>
        </is>
      </c>
      <c r="E3152" t="inlineStr">
        <is>
          <t>Asia</t>
        </is>
      </c>
      <c r="F3152" t="inlineStr">
        <is>
          <t>India</t>
        </is>
      </c>
      <c r="G3152" t="inlineStr">
        <is>
          <t>Arab Medium</t>
        </is>
      </c>
      <c r="H3152" t="inlineStr">
        <is>
          <t>Term contract</t>
        </is>
      </c>
      <c r="I3152" t="inlineStr">
        <is>
          <t>Refiner</t>
        </is>
      </c>
      <c r="J3152" t="inlineStr">
        <is>
          <t>Omar Haddad</t>
        </is>
      </c>
      <c r="K3152" s="70" t="n">
        <v>1685218</v>
      </c>
      <c r="L3152" s="71" t="n">
        <v>77.83</v>
      </c>
      <c r="M3152" s="71" t="n">
        <v>131160516.94</v>
      </c>
      <c r="N3152" s="71" t="n">
        <v>0</v>
      </c>
      <c r="O3152" s="71" t="n">
        <v>131160516.94</v>
      </c>
      <c r="P3152" s="71" t="n">
        <v>29768239.03</v>
      </c>
      <c r="Q3152" s="71" t="n">
        <v>101392277.91</v>
      </c>
      <c r="R3152" t="inlineStr">
        <is>
          <t>Crude</t>
        </is>
      </c>
      <c r="S3152" t="inlineStr">
        <is>
          <t>Yes</t>
        </is>
      </c>
      <c r="T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SA103144</t>
        </is>
      </c>
      <c r="B3153" s="68" t="n">
        <v>46118</v>
      </c>
      <c r="C3153" s="69" t="n">
        <v>2026</v>
      </c>
      <c r="D3153" t="inlineStr">
        <is>
          <t>Apr</t>
        </is>
      </c>
      <c r="E3153" t="inlineStr">
        <is>
          <t>North America</t>
        </is>
      </c>
      <c r="F3153" t="inlineStr">
        <is>
          <t>USA</t>
        </is>
      </c>
      <c r="G3153" t="inlineStr">
        <is>
          <t>Arab Light</t>
        </is>
      </c>
      <c r="H3153" t="inlineStr">
        <is>
          <t>Term contract</t>
        </is>
      </c>
      <c r="I3153" t="inlineStr">
        <is>
          <t>Refiner</t>
        </is>
      </c>
      <c r="J3153" t="inlineStr">
        <is>
          <t>Mei Lin</t>
        </is>
      </c>
      <c r="K3153" s="70" t="n">
        <v>1319323</v>
      </c>
      <c r="L3153" s="71" t="n">
        <v>83.28</v>
      </c>
      <c r="M3153" s="71" t="n">
        <v>109873219.44</v>
      </c>
      <c r="N3153" s="71" t="n">
        <v>1098732.19</v>
      </c>
      <c r="O3153" s="71" t="n">
        <v>108774487.25</v>
      </c>
      <c r="P3153" s="71" t="n">
        <v>23293633.14</v>
      </c>
      <c r="Q3153" s="71" t="n">
        <v>85480854.11</v>
      </c>
      <c r="R3153" t="inlineStr">
        <is>
          <t>Crude</t>
        </is>
      </c>
      <c r="S3153" t="inlineStr">
        <is>
          <t>Yes</t>
        </is>
      </c>
      <c r="T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SA103145</t>
        </is>
      </c>
      <c r="B3154" s="68" t="n">
        <v>46118</v>
      </c>
      <c r="C3154" s="69" t="n">
        <v>2026</v>
      </c>
      <c r="D3154" t="inlineStr">
        <is>
          <t>Apr</t>
        </is>
      </c>
      <c r="E3154" t="inlineStr">
        <is>
          <t>Asia</t>
        </is>
      </c>
      <c r="F3154" t="inlineStr">
        <is>
          <t>China</t>
        </is>
      </c>
      <c r="G3154" t="inlineStr">
        <is>
          <t>Arab Heavy</t>
        </is>
      </c>
      <c r="H3154" t="inlineStr">
        <is>
          <t>Term contract</t>
        </is>
      </c>
      <c r="I3154" t="inlineStr">
        <is>
          <t>Trader</t>
        </is>
      </c>
      <c r="J3154" t="inlineStr">
        <is>
          <t>Shraddha Kulkarni</t>
        </is>
      </c>
      <c r="K3154" s="70" t="n">
        <v>1739673</v>
      </c>
      <c r="L3154" s="71" t="n">
        <v>66.66</v>
      </c>
      <c r="M3154" s="71" t="n">
        <v>115966602.18</v>
      </c>
      <c r="N3154" s="71" t="n">
        <v>0</v>
      </c>
      <c r="O3154" s="71" t="n">
        <v>115966602.18</v>
      </c>
      <c r="P3154" s="71" t="n">
        <v>30355416.34</v>
      </c>
      <c r="Q3154" s="71" t="n">
        <v>85611185.84</v>
      </c>
      <c r="R3154" t="inlineStr">
        <is>
          <t>Crude</t>
        </is>
      </c>
      <c r="S3154" t="inlineStr">
        <is>
          <t>Yes</t>
        </is>
      </c>
      <c r="T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SA103146</t>
        </is>
      </c>
      <c r="B3155" s="68" t="n">
        <v>46118</v>
      </c>
      <c r="C3155" s="69" t="n">
        <v>2026</v>
      </c>
      <c r="D3155" t="inlineStr">
        <is>
          <t>Apr</t>
        </is>
      </c>
      <c r="E3155" t="inlineStr">
        <is>
          <t>Asia</t>
        </is>
      </c>
      <c r="F3155" t="inlineStr">
        <is>
          <t>China</t>
        </is>
      </c>
      <c r="G3155" t="inlineStr">
        <is>
          <t>Diesel</t>
        </is>
      </c>
      <c r="H3155" t="inlineStr">
        <is>
          <t>Spot</t>
        </is>
      </c>
      <c r="I3155" t="inlineStr">
        <is>
          <t>Trader</t>
        </is>
      </c>
      <c r="J3155" t="inlineStr">
        <is>
          <t>Sophie Müller</t>
        </is>
      </c>
      <c r="K3155" s="70" t="n">
        <v>121673</v>
      </c>
      <c r="L3155" s="71" t="n">
        <v>102.07</v>
      </c>
      <c r="M3155" s="71" t="n">
        <v>12419163.11</v>
      </c>
      <c r="N3155" s="71" t="n">
        <v>0</v>
      </c>
      <c r="O3155" s="71" t="n">
        <v>12419163.11</v>
      </c>
      <c r="P3155" s="71" t="n">
        <v>8294541.19</v>
      </c>
      <c r="Q3155" s="71" t="n">
        <v>4124621.92</v>
      </c>
      <c r="R3155" t="inlineStr">
        <is>
          <t>Refined</t>
        </is>
      </c>
      <c r="S3155" t="inlineStr">
        <is>
          <t>Yes</t>
        </is>
      </c>
      <c r="T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SA103147</t>
        </is>
      </c>
      <c r="B3156" s="68" t="n">
        <v>46118</v>
      </c>
      <c r="C3156" s="69" t="n">
        <v>2026</v>
      </c>
      <c r="D3156" t="inlineStr">
        <is>
          <t>Apr</t>
        </is>
      </c>
      <c r="E3156" t="inlineStr">
        <is>
          <t>Asia</t>
        </is>
      </c>
      <c r="F3156" t="inlineStr">
        <is>
          <t>Japan</t>
        </is>
      </c>
      <c r="G3156" t="inlineStr">
        <is>
          <t>Arab Light</t>
        </is>
      </c>
      <c r="H3156" t="inlineStr">
        <is>
          <t>Term contract</t>
        </is>
      </c>
      <c r="I3156" t="inlineStr">
        <is>
          <t>National oil company</t>
        </is>
      </c>
      <c r="J3156" t="inlineStr">
        <is>
          <t>Yuki Sato</t>
        </is>
      </c>
      <c r="K3156" s="70" t="n">
        <v>1347984</v>
      </c>
      <c r="L3156" s="71" t="n">
        <v>76.27</v>
      </c>
      <c r="M3156" s="71" t="n">
        <v>102810739.68</v>
      </c>
      <c r="N3156" s="71" t="n">
        <v>1028107.4</v>
      </c>
      <c r="O3156" s="71" t="n">
        <v>101782632.28</v>
      </c>
      <c r="P3156" s="71" t="n">
        <v>23399965.62</v>
      </c>
      <c r="Q3156" s="71" t="n">
        <v>78382666.66</v>
      </c>
      <c r="R3156" t="inlineStr">
        <is>
          <t>Crude</t>
        </is>
      </c>
      <c r="S3156" t="inlineStr">
        <is>
          <t>Yes</t>
        </is>
      </c>
      <c r="T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SA103148</t>
        </is>
      </c>
      <c r="B3157" s="68" t="n">
        <v>46119</v>
      </c>
      <c r="C3157" s="69" t="n">
        <v>2026</v>
      </c>
      <c r="D3157" t="inlineStr">
        <is>
          <t>Apr</t>
        </is>
      </c>
      <c r="E3157" t="inlineStr">
        <is>
          <t>Asia</t>
        </is>
      </c>
      <c r="F3157" t="inlineStr">
        <is>
          <t>China</t>
        </is>
      </c>
      <c r="G3157" t="inlineStr">
        <is>
          <t>Arab Light</t>
        </is>
      </c>
      <c r="H3157" t="inlineStr">
        <is>
          <t>Spot</t>
        </is>
      </c>
      <c r="I3157" t="inlineStr">
        <is>
          <t>Refiner</t>
        </is>
      </c>
      <c r="J3157" t="inlineStr">
        <is>
          <t>Noah Smith</t>
        </is>
      </c>
      <c r="K3157" s="70" t="n">
        <v>956295</v>
      </c>
      <c r="L3157" s="71" t="n">
        <v>71.61</v>
      </c>
      <c r="M3157" s="71" t="n">
        <v>68480284.95</v>
      </c>
      <c r="N3157" s="71" t="n">
        <v>0</v>
      </c>
      <c r="O3157" s="71" t="n">
        <v>68480284.95</v>
      </c>
      <c r="P3157" s="71" t="n">
        <v>17111972.96</v>
      </c>
      <c r="Q3157" s="71" t="n">
        <v>51368311.99</v>
      </c>
      <c r="R3157" t="inlineStr">
        <is>
          <t>Crude</t>
        </is>
      </c>
      <c r="S3157" t="inlineStr">
        <is>
          <t>Yes</t>
        </is>
      </c>
      <c r="T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SA103149</t>
        </is>
      </c>
      <c r="B3158" s="68" t="n">
        <v>46119</v>
      </c>
      <c r="C3158" s="69" t="n">
        <v>2026</v>
      </c>
      <c r="D3158" t="inlineStr">
        <is>
          <t>Apr</t>
        </is>
      </c>
      <c r="E3158" t="inlineStr">
        <is>
          <t>Europe</t>
        </is>
      </c>
      <c r="F3158" t="inlineStr">
        <is>
          <t>Italy</t>
        </is>
      </c>
      <c r="G3158" t="inlineStr">
        <is>
          <t>Arab Medium</t>
        </is>
      </c>
      <c r="H3158" t="inlineStr">
        <is>
          <t>Term contract</t>
        </is>
      </c>
      <c r="I3158" t="inlineStr">
        <is>
          <t>National oil company</t>
        </is>
      </c>
      <c r="J3158" t="inlineStr">
        <is>
          <t>Omar Haddad</t>
        </is>
      </c>
      <c r="K3158" s="70" t="n">
        <v>663961</v>
      </c>
      <c r="L3158" s="71" t="n">
        <v>78.94</v>
      </c>
      <c r="M3158" s="71" t="n">
        <v>52413081.34</v>
      </c>
      <c r="N3158" s="71" t="n">
        <v>524130.81</v>
      </c>
      <c r="O3158" s="71" t="n">
        <v>51888950.53</v>
      </c>
      <c r="P3158" s="71" t="n">
        <v>11246003.6</v>
      </c>
      <c r="Q3158" s="71" t="n">
        <v>40642946.93</v>
      </c>
      <c r="R3158" t="inlineStr">
        <is>
          <t>Crude</t>
        </is>
      </c>
      <c r="S3158" t="inlineStr">
        <is>
          <t>Yes</t>
        </is>
      </c>
      <c r="T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SA103150</t>
        </is>
      </c>
      <c r="B3159" s="68" t="n">
        <v>46119</v>
      </c>
      <c r="C3159" s="69" t="n">
        <v>2026</v>
      </c>
      <c r="D3159" t="inlineStr">
        <is>
          <t>Apr</t>
        </is>
      </c>
      <c r="E3159" t="inlineStr">
        <is>
          <t>Asia</t>
        </is>
      </c>
      <c r="F3159" t="inlineStr">
        <is>
          <t>India</t>
        </is>
      </c>
      <c r="G3159" t="inlineStr">
        <is>
          <t>Arab Light</t>
        </is>
      </c>
      <c r="H3159" t="inlineStr">
        <is>
          <t>Term contract</t>
        </is>
      </c>
      <c r="I3159" t="inlineStr">
        <is>
          <t>National oil company</t>
        </is>
      </c>
      <c r="J3159" t="inlineStr">
        <is>
          <t>Sophie Müller</t>
        </is>
      </c>
      <c r="K3159" s="70" t="n">
        <v>1566756</v>
      </c>
      <c r="L3159" s="71" t="n">
        <v>81.83</v>
      </c>
      <c r="M3159" s="71" t="n">
        <v>128207643.48</v>
      </c>
      <c r="N3159" s="71" t="n">
        <v>1282076.43</v>
      </c>
      <c r="O3159" s="71" t="n">
        <v>126925567.05</v>
      </c>
      <c r="P3159" s="71" t="n">
        <v>27911436.65</v>
      </c>
      <c r="Q3159" s="71" t="n">
        <v>99014130.40000001</v>
      </c>
      <c r="R3159" t="inlineStr">
        <is>
          <t>Crude</t>
        </is>
      </c>
      <c r="S3159" t="inlineStr">
        <is>
          <t>Yes</t>
        </is>
      </c>
      <c r="T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SA103151</t>
        </is>
      </c>
      <c r="B3160" s="68" t="n">
        <v>46119</v>
      </c>
      <c r="C3160" s="69" t="n">
        <v>2026</v>
      </c>
      <c r="D3160" t="inlineStr">
        <is>
          <t>Apr</t>
        </is>
      </c>
      <c r="E3160" t="inlineStr">
        <is>
          <t>Asia</t>
        </is>
      </c>
      <c r="F3160" t="inlineStr">
        <is>
          <t>Japan</t>
        </is>
      </c>
      <c r="G3160" t="inlineStr">
        <is>
          <t>Gasoline</t>
        </is>
      </c>
      <c r="H3160" t="inlineStr">
        <is>
          <t>Term contract</t>
        </is>
      </c>
      <c r="I3160" t="inlineStr">
        <is>
          <t>Trader</t>
        </is>
      </c>
      <c r="J3160" t="inlineStr">
        <is>
          <t>Mei Lin</t>
        </is>
      </c>
      <c r="K3160" s="70" t="n">
        <v>122283</v>
      </c>
      <c r="L3160" s="71" t="n">
        <v>98.29000000000001</v>
      </c>
      <c r="M3160" s="71" t="n">
        <v>12019196.07</v>
      </c>
      <c r="N3160" s="71" t="n">
        <v>120191.96</v>
      </c>
      <c r="O3160" s="71" t="n">
        <v>11899004.11</v>
      </c>
      <c r="P3160" s="71" t="n">
        <v>8529222.880000001</v>
      </c>
      <c r="Q3160" s="71" t="n">
        <v>3369781.23</v>
      </c>
      <c r="R3160" t="inlineStr">
        <is>
          <t>Refined</t>
        </is>
      </c>
      <c r="S3160" t="inlineStr">
        <is>
          <t>Yes</t>
        </is>
      </c>
      <c r="T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SA103152</t>
        </is>
      </c>
      <c r="B3161" s="68" t="n">
        <v>46119</v>
      </c>
      <c r="C3161" s="69" t="n">
        <v>2026</v>
      </c>
      <c r="D3161" t="inlineStr">
        <is>
          <t>Apr</t>
        </is>
      </c>
      <c r="E3161" t="inlineStr">
        <is>
          <t>Middle East</t>
        </is>
      </c>
      <c r="F3161" t="inlineStr">
        <is>
          <t>Bahrain</t>
        </is>
      </c>
      <c r="G3161" t="inlineStr">
        <is>
          <t>Arab Light</t>
        </is>
      </c>
      <c r="H3161" t="inlineStr">
        <is>
          <t>Term contract</t>
        </is>
      </c>
      <c r="I3161" t="inlineStr">
        <is>
          <t>Refiner</t>
        </is>
      </c>
      <c r="J3161" t="inlineStr">
        <is>
          <t>Sophie Müller</t>
        </is>
      </c>
      <c r="K3161" s="70" t="n">
        <v>587534</v>
      </c>
      <c r="L3161" s="71" t="n">
        <v>72.13</v>
      </c>
      <c r="M3161" s="71" t="n">
        <v>42378827.42</v>
      </c>
      <c r="N3161" s="71" t="n">
        <v>847576.55</v>
      </c>
      <c r="O3161" s="71" t="n">
        <v>41531250.87</v>
      </c>
      <c r="P3161" s="71" t="n">
        <v>10814326.96</v>
      </c>
      <c r="Q3161" s="71" t="n">
        <v>30716923.91</v>
      </c>
      <c r="R3161" t="inlineStr">
        <is>
          <t>Crude</t>
        </is>
      </c>
      <c r="S3161" t="inlineStr">
        <is>
          <t>Yes</t>
        </is>
      </c>
      <c r="T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SA103153</t>
        </is>
      </c>
      <c r="B3162" s="68" t="n">
        <v>46119</v>
      </c>
      <c r="C3162" s="69" t="n">
        <v>2026</v>
      </c>
      <c r="D3162" t="inlineStr">
        <is>
          <t>Apr</t>
        </is>
      </c>
      <c r="E3162" t="inlineStr">
        <is>
          <t>Asia</t>
        </is>
      </c>
      <c r="F3162" t="inlineStr">
        <is>
          <t>Japan</t>
        </is>
      </c>
      <c r="G3162" t="inlineStr">
        <is>
          <t>Arab Medium</t>
        </is>
      </c>
      <c r="H3162" t="inlineStr">
        <is>
          <t>Term contract</t>
        </is>
      </c>
      <c r="I3162" t="inlineStr">
        <is>
          <t>National oil company</t>
        </is>
      </c>
      <c r="J3162" t="inlineStr">
        <is>
          <t>Sophie Müller</t>
        </is>
      </c>
      <c r="K3162" s="70" t="n">
        <v>1037498</v>
      </c>
      <c r="L3162" s="71" t="n">
        <v>78.97</v>
      </c>
      <c r="M3162" s="71" t="n">
        <v>81931217.06</v>
      </c>
      <c r="N3162" s="71" t="n">
        <v>1638624.34</v>
      </c>
      <c r="O3162" s="71" t="n">
        <v>80292592.72</v>
      </c>
      <c r="P3162" s="71" t="n">
        <v>17862620.1</v>
      </c>
      <c r="Q3162" s="71" t="n">
        <v>62429972.62</v>
      </c>
      <c r="R3162" t="inlineStr">
        <is>
          <t>Crude</t>
        </is>
      </c>
      <c r="S3162" t="inlineStr">
        <is>
          <t>Yes</t>
        </is>
      </c>
      <c r="T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SA103154</t>
        </is>
      </c>
      <c r="B3163" s="68" t="n">
        <v>46120</v>
      </c>
      <c r="C3163" s="69" t="n">
        <v>2026</v>
      </c>
      <c r="D3163" t="inlineStr">
        <is>
          <t>Apr</t>
        </is>
      </c>
      <c r="E3163" t="inlineStr">
        <is>
          <t>Europe</t>
        </is>
      </c>
      <c r="F3163" t="inlineStr">
        <is>
          <t>France</t>
        </is>
      </c>
      <c r="G3163" t="inlineStr">
        <is>
          <t>Arab Light</t>
        </is>
      </c>
      <c r="H3163" t="inlineStr">
        <is>
          <t>Term contract</t>
        </is>
      </c>
      <c r="I3163" t="inlineStr">
        <is>
          <t>National oil company</t>
        </is>
      </c>
      <c r="J3163" t="inlineStr">
        <is>
          <t>Sophie Müller</t>
        </is>
      </c>
      <c r="K3163" s="70" t="n">
        <v>971580</v>
      </c>
      <c r="L3163" s="71" t="n">
        <v>75.92</v>
      </c>
      <c r="M3163" s="71" t="n">
        <v>73762353.59999999</v>
      </c>
      <c r="N3163" s="71" t="n">
        <v>737623.54</v>
      </c>
      <c r="O3163" s="71" t="n">
        <v>73024730.06</v>
      </c>
      <c r="P3163" s="71" t="n">
        <v>17442528.59</v>
      </c>
      <c r="Q3163" s="71" t="n">
        <v>55582201.47</v>
      </c>
      <c r="R3163" t="inlineStr">
        <is>
          <t>Crude</t>
        </is>
      </c>
      <c r="S3163" t="inlineStr">
        <is>
          <t>Yes</t>
        </is>
      </c>
      <c r="T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SA103155</t>
        </is>
      </c>
      <c r="B3164" s="68" t="n">
        <v>46120</v>
      </c>
      <c r="C3164" s="69" t="n">
        <v>2026</v>
      </c>
      <c r="D3164" t="inlineStr">
        <is>
          <t>Apr</t>
        </is>
      </c>
      <c r="E3164" t="inlineStr">
        <is>
          <t>Middle East</t>
        </is>
      </c>
      <c r="F3164" t="inlineStr">
        <is>
          <t>Saudi Arabia</t>
        </is>
      </c>
      <c r="G3164" t="inlineStr">
        <is>
          <t>Diesel</t>
        </is>
      </c>
      <c r="H3164" t="inlineStr">
        <is>
          <t>Domestic</t>
        </is>
      </c>
      <c r="I3164" t="inlineStr">
        <is>
          <t>National oil company</t>
        </is>
      </c>
      <c r="J3164" t="inlineStr">
        <is>
          <t>Liam O'Brien</t>
        </is>
      </c>
      <c r="K3164" s="70" t="n">
        <v>553957</v>
      </c>
      <c r="L3164" s="71" t="n">
        <v>91.25</v>
      </c>
      <c r="M3164" s="71" t="n">
        <v>50548576.25</v>
      </c>
      <c r="N3164" s="71" t="n">
        <v>1010971.53</v>
      </c>
      <c r="O3164" s="71" t="n">
        <v>49537604.72</v>
      </c>
      <c r="P3164" s="71" t="n">
        <v>37784044.15</v>
      </c>
      <c r="Q3164" s="71" t="n">
        <v>11753560.57</v>
      </c>
      <c r="R3164" t="inlineStr">
        <is>
          <t>Refined</t>
        </is>
      </c>
      <c r="S3164" t="inlineStr">
        <is>
          <t>No</t>
        </is>
      </c>
      <c r="T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SA103156</t>
        </is>
      </c>
      <c r="B3165" s="68" t="n">
        <v>46120</v>
      </c>
      <c r="C3165" s="69" t="n">
        <v>2026</v>
      </c>
      <c r="D3165" t="inlineStr">
        <is>
          <t>Apr</t>
        </is>
      </c>
      <c r="E3165" t="inlineStr">
        <is>
          <t>Asia</t>
        </is>
      </c>
      <c r="F3165" t="inlineStr">
        <is>
          <t>Japan</t>
        </is>
      </c>
      <c r="G3165" t="inlineStr">
        <is>
          <t>Arab Heavy</t>
        </is>
      </c>
      <c r="H3165" t="inlineStr">
        <is>
          <t>Term contract</t>
        </is>
      </c>
      <c r="I3165" t="inlineStr">
        <is>
          <t>National oil company</t>
        </is>
      </c>
      <c r="J3165" t="inlineStr">
        <is>
          <t>Kofi Mensah</t>
        </is>
      </c>
      <c r="K3165" s="70" t="n">
        <v>1057561</v>
      </c>
      <c r="L3165" s="71" t="n">
        <v>75.04000000000001</v>
      </c>
      <c r="M3165" s="71" t="n">
        <v>79359377.44</v>
      </c>
      <c r="N3165" s="71" t="n">
        <v>0</v>
      </c>
      <c r="O3165" s="71" t="n">
        <v>79359377.44</v>
      </c>
      <c r="P3165" s="71" t="n">
        <v>18030916.67</v>
      </c>
      <c r="Q3165" s="71" t="n">
        <v>61328460.77</v>
      </c>
      <c r="R3165" t="inlineStr">
        <is>
          <t>Crude</t>
        </is>
      </c>
      <c r="S3165" t="inlineStr">
        <is>
          <t>Yes</t>
        </is>
      </c>
      <c r="T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SA103157</t>
        </is>
      </c>
      <c r="B3166" s="68" t="n">
        <v>46120</v>
      </c>
      <c r="C3166" s="69" t="n">
        <v>2026</v>
      </c>
      <c r="D3166" t="inlineStr">
        <is>
          <t>Apr</t>
        </is>
      </c>
      <c r="E3166" t="inlineStr">
        <is>
          <t>Asia</t>
        </is>
      </c>
      <c r="F3166" t="inlineStr">
        <is>
          <t>Japan</t>
        </is>
      </c>
      <c r="G3166" t="inlineStr">
        <is>
          <t>Diesel</t>
        </is>
      </c>
      <c r="H3166" t="inlineStr">
        <is>
          <t>Term contract</t>
        </is>
      </c>
      <c r="I3166" t="inlineStr">
        <is>
          <t>National oil company</t>
        </is>
      </c>
      <c r="J3166" t="inlineStr">
        <is>
          <t>Ravindra Patil</t>
        </is>
      </c>
      <c r="K3166" s="70" t="n">
        <v>212680</v>
      </c>
      <c r="L3166" s="71" t="n">
        <v>96.94</v>
      </c>
      <c r="M3166" s="71" t="n">
        <v>20617199.2</v>
      </c>
      <c r="N3166" s="71" t="n">
        <v>0</v>
      </c>
      <c r="O3166" s="71" t="n">
        <v>20617199.2</v>
      </c>
      <c r="P3166" s="71" t="n">
        <v>14656189.03</v>
      </c>
      <c r="Q3166" s="71" t="n">
        <v>5961010.17</v>
      </c>
      <c r="R3166" t="inlineStr">
        <is>
          <t>Refined</t>
        </is>
      </c>
      <c r="S3166" t="inlineStr">
        <is>
          <t>Yes</t>
        </is>
      </c>
      <c r="T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SA103158</t>
        </is>
      </c>
      <c r="B3167" s="68" t="n">
        <v>46120</v>
      </c>
      <c r="C3167" s="69" t="n">
        <v>2026</v>
      </c>
      <c r="D3167" t="inlineStr">
        <is>
          <t>Apr</t>
        </is>
      </c>
      <c r="E3167" t="inlineStr">
        <is>
          <t>Asia</t>
        </is>
      </c>
      <c r="F3167" t="inlineStr">
        <is>
          <t>Japan</t>
        </is>
      </c>
      <c r="G3167" t="inlineStr">
        <is>
          <t>Diesel</t>
        </is>
      </c>
      <c r="H3167" t="inlineStr">
        <is>
          <t>Term contract</t>
        </is>
      </c>
      <c r="I3167" t="inlineStr">
        <is>
          <t>Refiner</t>
        </is>
      </c>
      <c r="J3167" t="inlineStr">
        <is>
          <t>Mei Lin</t>
        </is>
      </c>
      <c r="K3167" s="70" t="n">
        <v>319515</v>
      </c>
      <c r="L3167" s="71" t="n">
        <v>98.98</v>
      </c>
      <c r="M3167" s="71" t="n">
        <v>31625594.7</v>
      </c>
      <c r="N3167" s="71" t="n">
        <v>632511.89</v>
      </c>
      <c r="O3167" s="71" t="n">
        <v>30993082.81</v>
      </c>
      <c r="P3167" s="71" t="n">
        <v>21852594.76</v>
      </c>
      <c r="Q3167" s="71" t="n">
        <v>9140488.050000001</v>
      </c>
      <c r="R3167" t="inlineStr">
        <is>
          <t>Refined</t>
        </is>
      </c>
      <c r="S3167" t="inlineStr">
        <is>
          <t>Yes</t>
        </is>
      </c>
      <c r="T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SA103159</t>
        </is>
      </c>
      <c r="B3168" s="68" t="n">
        <v>46120</v>
      </c>
      <c r="C3168" s="69" t="n">
        <v>2026</v>
      </c>
      <c r="D3168" t="inlineStr">
        <is>
          <t>Apr</t>
        </is>
      </c>
      <c r="E3168" t="inlineStr">
        <is>
          <t>Middle East</t>
        </is>
      </c>
      <c r="F3168" t="inlineStr">
        <is>
          <t>Bahrain</t>
        </is>
      </c>
      <c r="G3168" t="inlineStr">
        <is>
          <t>Diesel</t>
        </is>
      </c>
      <c r="H3168" t="inlineStr">
        <is>
          <t>Spot</t>
        </is>
      </c>
      <c r="I3168" t="inlineStr">
        <is>
          <t>Refiner</t>
        </is>
      </c>
      <c r="J3168" t="inlineStr">
        <is>
          <t>Omar Haddad</t>
        </is>
      </c>
      <c r="K3168" s="70" t="n">
        <v>314569</v>
      </c>
      <c r="L3168" s="71" t="n">
        <v>99.48999999999999</v>
      </c>
      <c r="M3168" s="71" t="n">
        <v>31296469.81</v>
      </c>
      <c r="N3168" s="71" t="n">
        <v>312964.7</v>
      </c>
      <c r="O3168" s="71" t="n">
        <v>30983505.11</v>
      </c>
      <c r="P3168" s="71" t="n">
        <v>21897975.94</v>
      </c>
      <c r="Q3168" s="71" t="n">
        <v>9085529.17</v>
      </c>
      <c r="R3168" t="inlineStr">
        <is>
          <t>Refined</t>
        </is>
      </c>
      <c r="S3168" t="inlineStr">
        <is>
          <t>Yes</t>
        </is>
      </c>
      <c r="T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SA103160</t>
        </is>
      </c>
      <c r="B3169" s="68" t="n">
        <v>46120</v>
      </c>
      <c r="C3169" s="69" t="n">
        <v>2026</v>
      </c>
      <c r="D3169" t="inlineStr">
        <is>
          <t>Apr</t>
        </is>
      </c>
      <c r="E3169" t="inlineStr">
        <is>
          <t>Middle East</t>
        </is>
      </c>
      <c r="F3169" t="inlineStr">
        <is>
          <t>Bahrain</t>
        </is>
      </c>
      <c r="G3169" t="inlineStr">
        <is>
          <t>Arab Light</t>
        </is>
      </c>
      <c r="H3169" t="inlineStr">
        <is>
          <t>Spot</t>
        </is>
      </c>
      <c r="I3169" t="inlineStr">
        <is>
          <t>National oil company</t>
        </is>
      </c>
      <c r="J3169" t="inlineStr">
        <is>
          <t>Emma Clarke</t>
        </is>
      </c>
      <c r="K3169" s="70" t="n">
        <v>736567</v>
      </c>
      <c r="L3169" s="71" t="n">
        <v>84.23</v>
      </c>
      <c r="M3169" s="71" t="n">
        <v>62041038.41</v>
      </c>
      <c r="N3169" s="71" t="n">
        <v>0</v>
      </c>
      <c r="O3169" s="71" t="n">
        <v>62041038.41</v>
      </c>
      <c r="P3169" s="71" t="n">
        <v>13051490.86</v>
      </c>
      <c r="Q3169" s="71" t="n">
        <v>48989547.55</v>
      </c>
      <c r="R3169" t="inlineStr">
        <is>
          <t>Crude</t>
        </is>
      </c>
      <c r="S3169" t="inlineStr">
        <is>
          <t>Yes</t>
        </is>
      </c>
      <c r="T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SA103161</t>
        </is>
      </c>
      <c r="B3170" s="68" t="n">
        <v>46121</v>
      </c>
      <c r="C3170" s="69" t="n">
        <v>2026</v>
      </c>
      <c r="D3170" t="inlineStr">
        <is>
          <t>Apr</t>
        </is>
      </c>
      <c r="E3170" t="inlineStr">
        <is>
          <t>Middle East</t>
        </is>
      </c>
      <c r="F3170" t="inlineStr">
        <is>
          <t>Saudi Arabia</t>
        </is>
      </c>
      <c r="G3170" t="inlineStr">
        <is>
          <t>Arab Medium</t>
        </is>
      </c>
      <c r="H3170" t="inlineStr">
        <is>
          <t>Domestic</t>
        </is>
      </c>
      <c r="I3170" t="inlineStr">
        <is>
          <t>Refiner</t>
        </is>
      </c>
      <c r="J3170" t="inlineStr">
        <is>
          <t>Arjun Mehta</t>
        </is>
      </c>
      <c r="K3170" s="70" t="n">
        <v>1850492</v>
      </c>
      <c r="L3170" s="71" t="n">
        <v>68.59999999999999</v>
      </c>
      <c r="M3170" s="71" t="n">
        <v>126943751.2</v>
      </c>
      <c r="N3170" s="71" t="n">
        <v>0</v>
      </c>
      <c r="O3170" s="71" t="n">
        <v>126943751.2</v>
      </c>
      <c r="P3170" s="71" t="n">
        <v>33688434.94</v>
      </c>
      <c r="Q3170" s="71" t="n">
        <v>93255316.26000001</v>
      </c>
      <c r="R3170" t="inlineStr">
        <is>
          <t>Crude</t>
        </is>
      </c>
      <c r="S3170" t="inlineStr">
        <is>
          <t>No</t>
        </is>
      </c>
      <c r="T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SA103162</t>
        </is>
      </c>
      <c r="B3171" s="68" t="n">
        <v>46121</v>
      </c>
      <c r="C3171" s="69" t="n">
        <v>2026</v>
      </c>
      <c r="D3171" t="inlineStr">
        <is>
          <t>Apr</t>
        </is>
      </c>
      <c r="E3171" t="inlineStr">
        <is>
          <t>Europe</t>
        </is>
      </c>
      <c r="F3171" t="inlineStr">
        <is>
          <t>Netherlands</t>
        </is>
      </c>
      <c r="G3171" t="inlineStr">
        <is>
          <t>Arab Light</t>
        </is>
      </c>
      <c r="H3171" t="inlineStr">
        <is>
          <t>Term contract</t>
        </is>
      </c>
      <c r="I3171" t="inlineStr">
        <is>
          <t>National oil company</t>
        </is>
      </c>
      <c r="J3171" t="inlineStr">
        <is>
          <t>Priya Nair</t>
        </is>
      </c>
      <c r="K3171" s="70" t="n">
        <v>1414857</v>
      </c>
      <c r="L3171" s="71" t="n">
        <v>84.18000000000001</v>
      </c>
      <c r="M3171" s="71" t="n">
        <v>119102662.26</v>
      </c>
      <c r="N3171" s="71" t="n">
        <v>2382053.25</v>
      </c>
      <c r="O3171" s="71" t="n">
        <v>116720609.01</v>
      </c>
      <c r="P3171" s="71" t="n">
        <v>25119886.74</v>
      </c>
      <c r="Q3171" s="71" t="n">
        <v>91600722.27</v>
      </c>
      <c r="R3171" t="inlineStr">
        <is>
          <t>Crude</t>
        </is>
      </c>
      <c r="S3171" t="inlineStr">
        <is>
          <t>Yes</t>
        </is>
      </c>
      <c r="T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SA103163</t>
        </is>
      </c>
      <c r="B3172" s="68" t="n">
        <v>46121</v>
      </c>
      <c r="C3172" s="69" t="n">
        <v>2026</v>
      </c>
      <c r="D3172" t="inlineStr">
        <is>
          <t>Apr</t>
        </is>
      </c>
      <c r="E3172" t="inlineStr">
        <is>
          <t>Asia</t>
        </is>
      </c>
      <c r="F3172" t="inlineStr">
        <is>
          <t>China</t>
        </is>
      </c>
      <c r="G3172" t="inlineStr">
        <is>
          <t>Gasoline</t>
        </is>
      </c>
      <c r="H3172" t="inlineStr">
        <is>
          <t>Spot</t>
        </is>
      </c>
      <c r="I3172" t="inlineStr">
        <is>
          <t>National oil company</t>
        </is>
      </c>
      <c r="J3172" t="inlineStr">
        <is>
          <t>Noah Smith</t>
        </is>
      </c>
      <c r="K3172" s="70" t="n">
        <v>539767</v>
      </c>
      <c r="L3172" s="71" t="n">
        <v>89.76000000000001</v>
      </c>
      <c r="M3172" s="71" t="n">
        <v>48449485.92</v>
      </c>
      <c r="N3172" s="71" t="n">
        <v>968989.72</v>
      </c>
      <c r="O3172" s="71" t="n">
        <v>47480496.2</v>
      </c>
      <c r="P3172" s="71" t="n">
        <v>36671332.01</v>
      </c>
      <c r="Q3172" s="71" t="n">
        <v>10809164.19</v>
      </c>
      <c r="R3172" t="inlineStr">
        <is>
          <t>Refined</t>
        </is>
      </c>
      <c r="S3172" t="inlineStr">
        <is>
          <t>Yes</t>
        </is>
      </c>
      <c r="T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SA103164</t>
        </is>
      </c>
      <c r="B3173" s="68" t="n">
        <v>46121</v>
      </c>
      <c r="C3173" s="69" t="n">
        <v>2026</v>
      </c>
      <c r="D3173" t="inlineStr">
        <is>
          <t>Apr</t>
        </is>
      </c>
      <c r="E3173" t="inlineStr">
        <is>
          <t>Asia</t>
        </is>
      </c>
      <c r="F3173" t="inlineStr">
        <is>
          <t>China</t>
        </is>
      </c>
      <c r="G3173" t="inlineStr">
        <is>
          <t>Arab Heavy</t>
        </is>
      </c>
      <c r="H3173" t="inlineStr">
        <is>
          <t>Term contract</t>
        </is>
      </c>
      <c r="I3173" t="inlineStr">
        <is>
          <t>National oil company</t>
        </is>
      </c>
      <c r="J3173" t="inlineStr">
        <is>
          <t>Carlos Silva</t>
        </is>
      </c>
      <c r="K3173" s="70" t="n">
        <v>780512</v>
      </c>
      <c r="L3173" s="71" t="n">
        <v>69.37</v>
      </c>
      <c r="M3173" s="71" t="n">
        <v>54144117.44</v>
      </c>
      <c r="N3173" s="71" t="n">
        <v>0</v>
      </c>
      <c r="O3173" s="71" t="n">
        <v>54144117.44</v>
      </c>
      <c r="P3173" s="71" t="n">
        <v>13904392.26</v>
      </c>
      <c r="Q3173" s="71" t="n">
        <v>40239725.18</v>
      </c>
      <c r="R3173" t="inlineStr">
        <is>
          <t>Crude</t>
        </is>
      </c>
      <c r="S3173" t="inlineStr">
        <is>
          <t>Yes</t>
        </is>
      </c>
      <c r="T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SA103165</t>
        </is>
      </c>
      <c r="B3174" s="68" t="n">
        <v>46121</v>
      </c>
      <c r="C3174" s="69" t="n">
        <v>2026</v>
      </c>
      <c r="D3174" t="inlineStr">
        <is>
          <t>Apr</t>
        </is>
      </c>
      <c r="E3174" t="inlineStr">
        <is>
          <t>Middle East</t>
        </is>
      </c>
      <c r="F3174" t="inlineStr">
        <is>
          <t>UAE</t>
        </is>
      </c>
      <c r="G3174" t="inlineStr">
        <is>
          <t>Gasoline</t>
        </is>
      </c>
      <c r="H3174" t="inlineStr">
        <is>
          <t>Spot</t>
        </is>
      </c>
      <c r="I3174" t="inlineStr">
        <is>
          <t>National oil company</t>
        </is>
      </c>
      <c r="J3174" t="inlineStr">
        <is>
          <t>Carlos Silva</t>
        </is>
      </c>
      <c r="K3174" s="70" t="n">
        <v>159542</v>
      </c>
      <c r="L3174" s="71" t="n">
        <v>81.08</v>
      </c>
      <c r="M3174" s="71" t="n">
        <v>12935665.36</v>
      </c>
      <c r="N3174" s="71" t="n">
        <v>258713.31</v>
      </c>
      <c r="O3174" s="71" t="n">
        <v>12676952.05</v>
      </c>
      <c r="P3174" s="71" t="n">
        <v>11471774.54</v>
      </c>
      <c r="Q3174" s="71" t="n">
        <v>1205177.51</v>
      </c>
      <c r="R3174" t="inlineStr">
        <is>
          <t>Refined</t>
        </is>
      </c>
      <c r="S3174" t="inlineStr">
        <is>
          <t>Yes</t>
        </is>
      </c>
      <c r="T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SA103166</t>
        </is>
      </c>
      <c r="B3175" s="68" t="n">
        <v>46121</v>
      </c>
      <c r="C3175" s="69" t="n">
        <v>2026</v>
      </c>
      <c r="D3175" t="inlineStr">
        <is>
          <t>Apr</t>
        </is>
      </c>
      <c r="E3175" t="inlineStr">
        <is>
          <t>Middle East</t>
        </is>
      </c>
      <c r="F3175" t="inlineStr">
        <is>
          <t>Bahrain</t>
        </is>
      </c>
      <c r="G3175" t="inlineStr">
        <is>
          <t>Jet fuel</t>
        </is>
      </c>
      <c r="H3175" t="inlineStr">
        <is>
          <t>Term contract</t>
        </is>
      </c>
      <c r="I3175" t="inlineStr">
        <is>
          <t>Refiner</t>
        </is>
      </c>
      <c r="J3175" t="inlineStr">
        <is>
          <t>Amir Khan</t>
        </is>
      </c>
      <c r="K3175" s="70" t="n">
        <v>358525</v>
      </c>
      <c r="L3175" s="71" t="n">
        <v>106.63</v>
      </c>
      <c r="M3175" s="71" t="n">
        <v>38229520.75</v>
      </c>
      <c r="N3175" s="71" t="n">
        <v>0</v>
      </c>
      <c r="O3175" s="71" t="n">
        <v>38229520.75</v>
      </c>
      <c r="P3175" s="71" t="n">
        <v>25645242.82</v>
      </c>
      <c r="Q3175" s="71" t="n">
        <v>12584277.93</v>
      </c>
      <c r="R3175" t="inlineStr">
        <is>
          <t>Refined</t>
        </is>
      </c>
      <c r="S3175" t="inlineStr">
        <is>
          <t>Yes</t>
        </is>
      </c>
      <c r="T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SA103167</t>
        </is>
      </c>
      <c r="B3176" s="68" t="n">
        <v>46121</v>
      </c>
      <c r="C3176" s="69" t="n">
        <v>2026</v>
      </c>
      <c r="D3176" t="inlineStr">
        <is>
          <t>Apr</t>
        </is>
      </c>
      <c r="E3176" t="inlineStr">
        <is>
          <t>Middle East</t>
        </is>
      </c>
      <c r="F3176" t="inlineStr">
        <is>
          <t>Bahrain</t>
        </is>
      </c>
      <c r="G3176" t="inlineStr">
        <is>
          <t>Gasoline</t>
        </is>
      </c>
      <c r="H3176" t="inlineStr">
        <is>
          <t>Term contract</t>
        </is>
      </c>
      <c r="I3176" t="inlineStr">
        <is>
          <t>Refiner</t>
        </is>
      </c>
      <c r="J3176" t="inlineStr">
        <is>
          <t>Wei Chen</t>
        </is>
      </c>
      <c r="K3176" s="70" t="n">
        <v>453786</v>
      </c>
      <c r="L3176" s="71" t="n">
        <v>86.31</v>
      </c>
      <c r="M3176" s="71" t="n">
        <v>39166269.66</v>
      </c>
      <c r="N3176" s="71" t="n">
        <v>0</v>
      </c>
      <c r="O3176" s="71" t="n">
        <v>39166269.66</v>
      </c>
      <c r="P3176" s="71" t="n">
        <v>32604837.65</v>
      </c>
      <c r="Q3176" s="71" t="n">
        <v>6561432.01</v>
      </c>
      <c r="R3176" t="inlineStr">
        <is>
          <t>Refined</t>
        </is>
      </c>
      <c r="S3176" t="inlineStr">
        <is>
          <t>Yes</t>
        </is>
      </c>
      <c r="T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SA103168</t>
        </is>
      </c>
      <c r="B3177" s="68" t="n">
        <v>46121</v>
      </c>
      <c r="C3177" s="69" t="n">
        <v>2026</v>
      </c>
      <c r="D3177" t="inlineStr">
        <is>
          <t>Apr</t>
        </is>
      </c>
      <c r="E3177" t="inlineStr">
        <is>
          <t>Europe</t>
        </is>
      </c>
      <c r="F3177" t="inlineStr">
        <is>
          <t>Netherlands</t>
        </is>
      </c>
      <c r="G3177" t="inlineStr">
        <is>
          <t>Arab Extra Light</t>
        </is>
      </c>
      <c r="H3177" t="inlineStr">
        <is>
          <t>Term contract</t>
        </is>
      </c>
      <c r="I3177" t="inlineStr">
        <is>
          <t>National oil company</t>
        </is>
      </c>
      <c r="J3177" t="inlineStr">
        <is>
          <t>Emma Clarke</t>
        </is>
      </c>
      <c r="K3177" s="70" t="n">
        <v>463340</v>
      </c>
      <c r="L3177" s="71" t="n">
        <v>77.81999999999999</v>
      </c>
      <c r="M3177" s="71" t="n">
        <v>36057118.8</v>
      </c>
      <c r="N3177" s="71" t="n">
        <v>0</v>
      </c>
      <c r="O3177" s="71" t="n">
        <v>36057118.8</v>
      </c>
      <c r="P3177" s="71" t="n">
        <v>8647748.02</v>
      </c>
      <c r="Q3177" s="71" t="n">
        <v>27409370.78</v>
      </c>
      <c r="R3177" t="inlineStr">
        <is>
          <t>Crude</t>
        </is>
      </c>
      <c r="S3177" t="inlineStr">
        <is>
          <t>Yes</t>
        </is>
      </c>
      <c r="T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SA103169</t>
        </is>
      </c>
      <c r="B3178" s="68" t="n">
        <v>46121</v>
      </c>
      <c r="C3178" s="69" t="n">
        <v>2026</v>
      </c>
      <c r="D3178" t="inlineStr">
        <is>
          <t>Apr</t>
        </is>
      </c>
      <c r="E3178" t="inlineStr">
        <is>
          <t>Europe</t>
        </is>
      </c>
      <c r="F3178" t="inlineStr">
        <is>
          <t>Italy</t>
        </is>
      </c>
      <c r="G3178" t="inlineStr">
        <is>
          <t>Arab Light</t>
        </is>
      </c>
      <c r="H3178" t="inlineStr">
        <is>
          <t>Term contract</t>
        </is>
      </c>
      <c r="I3178" t="inlineStr">
        <is>
          <t>National oil company</t>
        </is>
      </c>
      <c r="J3178" t="inlineStr">
        <is>
          <t>Arjun Mehta</t>
        </is>
      </c>
      <c r="K3178" s="70" t="n">
        <v>487223</v>
      </c>
      <c r="L3178" s="71" t="n">
        <v>77.66</v>
      </c>
      <c r="M3178" s="71" t="n">
        <v>37837738.18</v>
      </c>
      <c r="N3178" s="71" t="n">
        <v>756754.76</v>
      </c>
      <c r="O3178" s="71" t="n">
        <v>37080983.42</v>
      </c>
      <c r="P3178" s="71" t="n">
        <v>8549713.640000001</v>
      </c>
      <c r="Q3178" s="71" t="n">
        <v>28531269.78</v>
      </c>
      <c r="R3178" t="inlineStr">
        <is>
          <t>Crude</t>
        </is>
      </c>
      <c r="S3178" t="inlineStr">
        <is>
          <t>Yes</t>
        </is>
      </c>
      <c r="T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SA103170</t>
        </is>
      </c>
      <c r="B3179" s="68" t="n">
        <v>46121</v>
      </c>
      <c r="C3179" s="69" t="n">
        <v>2026</v>
      </c>
      <c r="D3179" t="inlineStr">
        <is>
          <t>Apr</t>
        </is>
      </c>
      <c r="E3179" t="inlineStr">
        <is>
          <t>Asia</t>
        </is>
      </c>
      <c r="F3179" t="inlineStr">
        <is>
          <t>China</t>
        </is>
      </c>
      <c r="G3179" t="inlineStr">
        <is>
          <t>Arab Medium</t>
        </is>
      </c>
      <c r="H3179" t="inlineStr">
        <is>
          <t>Term contract</t>
        </is>
      </c>
      <c r="I3179" t="inlineStr">
        <is>
          <t>Trader</t>
        </is>
      </c>
      <c r="J3179" t="inlineStr">
        <is>
          <t>Omar Haddad</t>
        </is>
      </c>
      <c r="K3179" s="70" t="n">
        <v>911394</v>
      </c>
      <c r="L3179" s="71" t="n">
        <v>76.56</v>
      </c>
      <c r="M3179" s="71" t="n">
        <v>69776324.64</v>
      </c>
      <c r="N3179" s="71" t="n">
        <v>0</v>
      </c>
      <c r="O3179" s="71" t="n">
        <v>69776324.64</v>
      </c>
      <c r="P3179" s="71" t="n">
        <v>15558660.33</v>
      </c>
      <c r="Q3179" s="71" t="n">
        <v>54217664.31</v>
      </c>
      <c r="R3179" t="inlineStr">
        <is>
          <t>Crude</t>
        </is>
      </c>
      <c r="S3179" t="inlineStr">
        <is>
          <t>Yes</t>
        </is>
      </c>
      <c r="T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SA103171</t>
        </is>
      </c>
      <c r="B3180" s="68" t="n">
        <v>46122</v>
      </c>
      <c r="C3180" s="69" t="n">
        <v>2026</v>
      </c>
      <c r="D3180" t="inlineStr">
        <is>
          <t>Apr</t>
        </is>
      </c>
      <c r="E3180" t="inlineStr">
        <is>
          <t>Europe</t>
        </is>
      </c>
      <c r="F3180" t="inlineStr">
        <is>
          <t>France</t>
        </is>
      </c>
      <c r="G3180" t="inlineStr">
        <is>
          <t>Arab Medium</t>
        </is>
      </c>
      <c r="H3180" t="inlineStr">
        <is>
          <t>Term contract</t>
        </is>
      </c>
      <c r="I3180" t="inlineStr">
        <is>
          <t>Trader</t>
        </is>
      </c>
      <c r="J3180" t="inlineStr">
        <is>
          <t>Sophie Müller</t>
        </is>
      </c>
      <c r="K3180" s="70" t="n">
        <v>338190</v>
      </c>
      <c r="L3180" s="71" t="n">
        <v>71.04000000000001</v>
      </c>
      <c r="M3180" s="71" t="n">
        <v>24025017.6</v>
      </c>
      <c r="N3180" s="71" t="n">
        <v>480500.35</v>
      </c>
      <c r="O3180" s="71" t="n">
        <v>23544517.25</v>
      </c>
      <c r="P3180" s="71" t="n">
        <v>5734092.97</v>
      </c>
      <c r="Q3180" s="71" t="n">
        <v>17810424.28</v>
      </c>
      <c r="R3180" t="inlineStr">
        <is>
          <t>Crude</t>
        </is>
      </c>
      <c r="S3180" t="inlineStr">
        <is>
          <t>Yes</t>
        </is>
      </c>
      <c r="T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SA103172</t>
        </is>
      </c>
      <c r="B3181" s="68" t="n">
        <v>46122</v>
      </c>
      <c r="C3181" s="69" t="n">
        <v>2026</v>
      </c>
      <c r="D3181" t="inlineStr">
        <is>
          <t>Apr</t>
        </is>
      </c>
      <c r="E3181" t="inlineStr">
        <is>
          <t>Asia</t>
        </is>
      </c>
      <c r="F3181" t="inlineStr">
        <is>
          <t>India</t>
        </is>
      </c>
      <c r="G3181" t="inlineStr">
        <is>
          <t>Arab Heavy</t>
        </is>
      </c>
      <c r="H3181" t="inlineStr">
        <is>
          <t>Term contract</t>
        </is>
      </c>
      <c r="I3181" t="inlineStr">
        <is>
          <t>Refiner</t>
        </is>
      </c>
      <c r="J3181" t="inlineStr">
        <is>
          <t>Sara Rossi</t>
        </is>
      </c>
      <c r="K3181" s="70" t="n">
        <v>1817055</v>
      </c>
      <c r="L3181" s="71" t="n">
        <v>77.81999999999999</v>
      </c>
      <c r="M3181" s="71" t="n">
        <v>141403220.1</v>
      </c>
      <c r="N3181" s="71" t="n">
        <v>0</v>
      </c>
      <c r="O3181" s="71" t="n">
        <v>141403220.1</v>
      </c>
      <c r="P3181" s="71" t="n">
        <v>33411935.4</v>
      </c>
      <c r="Q3181" s="71" t="n">
        <v>107991284.7</v>
      </c>
      <c r="R3181" t="inlineStr">
        <is>
          <t>Crude</t>
        </is>
      </c>
      <c r="S3181" t="inlineStr">
        <is>
          <t>Yes</t>
        </is>
      </c>
      <c r="T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SA103173</t>
        </is>
      </c>
      <c r="B3182" s="68" t="n">
        <v>46122</v>
      </c>
      <c r="C3182" s="69" t="n">
        <v>2026</v>
      </c>
      <c r="D3182" t="inlineStr">
        <is>
          <t>Apr</t>
        </is>
      </c>
      <c r="E3182" t="inlineStr">
        <is>
          <t>Asia</t>
        </is>
      </c>
      <c r="F3182" t="inlineStr">
        <is>
          <t>China</t>
        </is>
      </c>
      <c r="G3182" t="inlineStr">
        <is>
          <t>Jet fuel</t>
        </is>
      </c>
      <c r="H3182" t="inlineStr">
        <is>
          <t>Term contract</t>
        </is>
      </c>
      <c r="I3182" t="inlineStr">
        <is>
          <t>Refiner</t>
        </is>
      </c>
      <c r="J3182" t="inlineStr">
        <is>
          <t>Ana Costa</t>
        </is>
      </c>
      <c r="K3182" s="70" t="n">
        <v>171772</v>
      </c>
      <c r="L3182" s="71" t="n">
        <v>89.43000000000001</v>
      </c>
      <c r="M3182" s="71" t="n">
        <v>15361569.96</v>
      </c>
      <c r="N3182" s="71" t="n">
        <v>153615.7</v>
      </c>
      <c r="O3182" s="71" t="n">
        <v>15207954.26</v>
      </c>
      <c r="P3182" s="71" t="n">
        <v>12842856.09</v>
      </c>
      <c r="Q3182" s="71" t="n">
        <v>2365098.17</v>
      </c>
      <c r="R3182" t="inlineStr">
        <is>
          <t>Refined</t>
        </is>
      </c>
      <c r="S3182" t="inlineStr">
        <is>
          <t>Yes</t>
        </is>
      </c>
      <c r="T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SA103174</t>
        </is>
      </c>
      <c r="B3183" s="68" t="n">
        <v>46122</v>
      </c>
      <c r="C3183" s="69" t="n">
        <v>2026</v>
      </c>
      <c r="D3183" t="inlineStr">
        <is>
          <t>Apr</t>
        </is>
      </c>
      <c r="E3183" t="inlineStr">
        <is>
          <t>Asia</t>
        </is>
      </c>
      <c r="F3183" t="inlineStr">
        <is>
          <t>Japan</t>
        </is>
      </c>
      <c r="G3183" t="inlineStr">
        <is>
          <t>Arab Medium</t>
        </is>
      </c>
      <c r="H3183" t="inlineStr">
        <is>
          <t>Term contract</t>
        </is>
      </c>
      <c r="I3183" t="inlineStr">
        <is>
          <t>Trader</t>
        </is>
      </c>
      <c r="J3183" t="inlineStr">
        <is>
          <t>Emma Clarke</t>
        </is>
      </c>
      <c r="K3183" s="70" t="n">
        <v>1721521</v>
      </c>
      <c r="L3183" s="71" t="n">
        <v>76.52</v>
      </c>
      <c r="M3183" s="71" t="n">
        <v>131730786.92</v>
      </c>
      <c r="N3183" s="71" t="n">
        <v>0</v>
      </c>
      <c r="O3183" s="71" t="n">
        <v>131730786.92</v>
      </c>
      <c r="P3183" s="71" t="n">
        <v>30009456.74</v>
      </c>
      <c r="Q3183" s="71" t="n">
        <v>101721330.18</v>
      </c>
      <c r="R3183" t="inlineStr">
        <is>
          <t>Crude</t>
        </is>
      </c>
      <c r="S3183" t="inlineStr">
        <is>
          <t>Yes</t>
        </is>
      </c>
      <c r="T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SA103175</t>
        </is>
      </c>
      <c r="B3184" s="68" t="n">
        <v>46122</v>
      </c>
      <c r="C3184" s="69" t="n">
        <v>2026</v>
      </c>
      <c r="D3184" t="inlineStr">
        <is>
          <t>Apr</t>
        </is>
      </c>
      <c r="E3184" t="inlineStr">
        <is>
          <t>Asia</t>
        </is>
      </c>
      <c r="F3184" t="inlineStr">
        <is>
          <t>China</t>
        </is>
      </c>
      <c r="G3184" t="inlineStr">
        <is>
          <t>Arab Heavy</t>
        </is>
      </c>
      <c r="H3184" t="inlineStr">
        <is>
          <t>Term contract</t>
        </is>
      </c>
      <c r="I3184" t="inlineStr">
        <is>
          <t>National oil company</t>
        </is>
      </c>
      <c r="J3184" t="inlineStr">
        <is>
          <t>Olivia Brown</t>
        </is>
      </c>
      <c r="K3184" s="70" t="n">
        <v>326726</v>
      </c>
      <c r="L3184" s="71" t="n">
        <v>68.29000000000001</v>
      </c>
      <c r="M3184" s="71" t="n">
        <v>22312118.54</v>
      </c>
      <c r="N3184" s="71" t="n">
        <v>0</v>
      </c>
      <c r="O3184" s="71" t="n">
        <v>22312118.54</v>
      </c>
      <c r="P3184" s="71" t="n">
        <v>5855399.6</v>
      </c>
      <c r="Q3184" s="71" t="n">
        <v>16456718.94</v>
      </c>
      <c r="R3184" t="inlineStr">
        <is>
          <t>Crude</t>
        </is>
      </c>
      <c r="S3184" t="inlineStr">
        <is>
          <t>Yes</t>
        </is>
      </c>
      <c r="T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SA103176</t>
        </is>
      </c>
      <c r="B3185" s="68" t="n">
        <v>46122</v>
      </c>
      <c r="C3185" s="69" t="n">
        <v>2026</v>
      </c>
      <c r="D3185" t="inlineStr">
        <is>
          <t>Apr</t>
        </is>
      </c>
      <c r="E3185" t="inlineStr">
        <is>
          <t>Europe</t>
        </is>
      </c>
      <c r="F3185" t="inlineStr">
        <is>
          <t>France</t>
        </is>
      </c>
      <c r="G3185" t="inlineStr">
        <is>
          <t>Arab Medium</t>
        </is>
      </c>
      <c r="H3185" t="inlineStr">
        <is>
          <t>Term contract</t>
        </is>
      </c>
      <c r="I3185" t="inlineStr">
        <is>
          <t>National oil company</t>
        </is>
      </c>
      <c r="J3185" t="inlineStr">
        <is>
          <t>Omar Haddad</t>
        </is>
      </c>
      <c r="K3185" s="70" t="n">
        <v>1261048</v>
      </c>
      <c r="L3185" s="71" t="n">
        <v>71.63</v>
      </c>
      <c r="M3185" s="71" t="n">
        <v>90328868.23999999</v>
      </c>
      <c r="N3185" s="71" t="n">
        <v>0</v>
      </c>
      <c r="O3185" s="71" t="n">
        <v>90328868.23999999</v>
      </c>
      <c r="P3185" s="71" t="n">
        <v>22971025.75</v>
      </c>
      <c r="Q3185" s="71" t="n">
        <v>67357842.48999999</v>
      </c>
      <c r="R3185" t="inlineStr">
        <is>
          <t>Crude</t>
        </is>
      </c>
      <c r="S3185" t="inlineStr">
        <is>
          <t>Yes</t>
        </is>
      </c>
      <c r="T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SA103177</t>
        </is>
      </c>
      <c r="B3186" s="68" t="n">
        <v>46122</v>
      </c>
      <c r="C3186" s="69" t="n">
        <v>2026</v>
      </c>
      <c r="D3186" t="inlineStr">
        <is>
          <t>Apr</t>
        </is>
      </c>
      <c r="E3186" t="inlineStr">
        <is>
          <t>Asia</t>
        </is>
      </c>
      <c r="F3186" t="inlineStr">
        <is>
          <t>Japan</t>
        </is>
      </c>
      <c r="G3186" t="inlineStr">
        <is>
          <t>Arab Heavy</t>
        </is>
      </c>
      <c r="H3186" t="inlineStr">
        <is>
          <t>Term contract</t>
        </is>
      </c>
      <c r="I3186" t="inlineStr">
        <is>
          <t>Refiner</t>
        </is>
      </c>
      <c r="J3186" t="inlineStr">
        <is>
          <t>Emma Clarke</t>
        </is>
      </c>
      <c r="K3186" s="70" t="n">
        <v>1821832</v>
      </c>
      <c r="L3186" s="71" t="n">
        <v>79.47</v>
      </c>
      <c r="M3186" s="71" t="n">
        <v>144780989.04</v>
      </c>
      <c r="N3186" s="71" t="n">
        <v>0</v>
      </c>
      <c r="O3186" s="71" t="n">
        <v>144780989.04</v>
      </c>
      <c r="P3186" s="71" t="n">
        <v>32675942.87</v>
      </c>
      <c r="Q3186" s="71" t="n">
        <v>112105046.17</v>
      </c>
      <c r="R3186" t="inlineStr">
        <is>
          <t>Crude</t>
        </is>
      </c>
      <c r="S3186" t="inlineStr">
        <is>
          <t>Yes</t>
        </is>
      </c>
      <c r="T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SA103178</t>
        </is>
      </c>
      <c r="B3187" s="68" t="n">
        <v>46123</v>
      </c>
      <c r="C3187" s="69" t="n">
        <v>2026</v>
      </c>
      <c r="D3187" t="inlineStr">
        <is>
          <t>Apr</t>
        </is>
      </c>
      <c r="E3187" t="inlineStr">
        <is>
          <t>Middle East</t>
        </is>
      </c>
      <c r="F3187" t="inlineStr">
        <is>
          <t>UAE</t>
        </is>
      </c>
      <c r="G3187" t="inlineStr">
        <is>
          <t>Gasoline</t>
        </is>
      </c>
      <c r="H3187" t="inlineStr">
        <is>
          <t>Term contract</t>
        </is>
      </c>
      <c r="I3187" t="inlineStr">
        <is>
          <t>Refiner</t>
        </is>
      </c>
      <c r="J3187" t="inlineStr">
        <is>
          <t>Hiroshi Tanaka</t>
        </is>
      </c>
      <c r="K3187" s="70" t="n">
        <v>257942</v>
      </c>
      <c r="L3187" s="71" t="n">
        <v>81.43000000000001</v>
      </c>
      <c r="M3187" s="71" t="n">
        <v>21004217.06</v>
      </c>
      <c r="N3187" s="71" t="n">
        <v>0</v>
      </c>
      <c r="O3187" s="71" t="n">
        <v>21004217.06</v>
      </c>
      <c r="P3187" s="71" t="n">
        <v>18365202.6</v>
      </c>
      <c r="Q3187" s="71" t="n">
        <v>2639014.46</v>
      </c>
      <c r="R3187" t="inlineStr">
        <is>
          <t>Refined</t>
        </is>
      </c>
      <c r="S3187" t="inlineStr">
        <is>
          <t>Yes</t>
        </is>
      </c>
      <c r="T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SA103179</t>
        </is>
      </c>
      <c r="B3188" s="68" t="n">
        <v>46123</v>
      </c>
      <c r="C3188" s="69" t="n">
        <v>2026</v>
      </c>
      <c r="D3188" t="inlineStr">
        <is>
          <t>Apr</t>
        </is>
      </c>
      <c r="E3188" t="inlineStr">
        <is>
          <t>Asia</t>
        </is>
      </c>
      <c r="F3188" t="inlineStr">
        <is>
          <t>China</t>
        </is>
      </c>
      <c r="G3188" t="inlineStr">
        <is>
          <t>Gasoline</t>
        </is>
      </c>
      <c r="H3188" t="inlineStr">
        <is>
          <t>Term contract</t>
        </is>
      </c>
      <c r="I3188" t="inlineStr">
        <is>
          <t>Refiner</t>
        </is>
      </c>
      <c r="J3188" t="inlineStr">
        <is>
          <t>Priya Nair</t>
        </is>
      </c>
      <c r="K3188" s="70" t="n">
        <v>370672</v>
      </c>
      <c r="L3188" s="71" t="n">
        <v>89.12</v>
      </c>
      <c r="M3188" s="71" t="n">
        <v>33034288.64</v>
      </c>
      <c r="N3188" s="71" t="n">
        <v>660685.77</v>
      </c>
      <c r="O3188" s="71" t="n">
        <v>32373602.87</v>
      </c>
      <c r="P3188" s="71" t="n">
        <v>26447381.45</v>
      </c>
      <c r="Q3188" s="71" t="n">
        <v>5926221.42</v>
      </c>
      <c r="R3188" t="inlineStr">
        <is>
          <t>Refined</t>
        </is>
      </c>
      <c r="S3188" t="inlineStr">
        <is>
          <t>Yes</t>
        </is>
      </c>
      <c r="T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SA103180</t>
        </is>
      </c>
      <c r="B3189" s="68" t="n">
        <v>46123</v>
      </c>
      <c r="C3189" s="69" t="n">
        <v>2026</v>
      </c>
      <c r="D3189" t="inlineStr">
        <is>
          <t>Apr</t>
        </is>
      </c>
      <c r="E3189" t="inlineStr">
        <is>
          <t>Europe</t>
        </is>
      </c>
      <c r="F3189" t="inlineStr">
        <is>
          <t>Netherlands</t>
        </is>
      </c>
      <c r="G3189" t="inlineStr">
        <is>
          <t>Diesel</t>
        </is>
      </c>
      <c r="H3189" t="inlineStr">
        <is>
          <t>Spot</t>
        </is>
      </c>
      <c r="I3189" t="inlineStr">
        <is>
          <t>National oil company</t>
        </is>
      </c>
      <c r="J3189" t="inlineStr">
        <is>
          <t>Wei Chen</t>
        </is>
      </c>
      <c r="K3189" s="70" t="n">
        <v>226529</v>
      </c>
      <c r="L3189" s="71" t="n">
        <v>90.09999999999999</v>
      </c>
      <c r="M3189" s="71" t="n">
        <v>20410262.9</v>
      </c>
      <c r="N3189" s="71" t="n">
        <v>408205.26</v>
      </c>
      <c r="O3189" s="71" t="n">
        <v>20002057.64</v>
      </c>
      <c r="P3189" s="71" t="n">
        <v>15907247.15</v>
      </c>
      <c r="Q3189" s="71" t="n">
        <v>4094810.49</v>
      </c>
      <c r="R3189" t="inlineStr">
        <is>
          <t>Refined</t>
        </is>
      </c>
      <c r="S3189" t="inlineStr">
        <is>
          <t>Yes</t>
        </is>
      </c>
      <c r="T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SA103181</t>
        </is>
      </c>
      <c r="B3190" s="68" t="n">
        <v>46123</v>
      </c>
      <c r="C3190" s="69" t="n">
        <v>2026</v>
      </c>
      <c r="D3190" t="inlineStr">
        <is>
          <t>Apr</t>
        </is>
      </c>
      <c r="E3190" t="inlineStr">
        <is>
          <t>Middle East</t>
        </is>
      </c>
      <c r="F3190" t="inlineStr">
        <is>
          <t>Bahrain</t>
        </is>
      </c>
      <c r="G3190" t="inlineStr">
        <is>
          <t>Arab Heavy</t>
        </is>
      </c>
      <c r="H3190" t="inlineStr">
        <is>
          <t>Term contract</t>
        </is>
      </c>
      <c r="I3190" t="inlineStr">
        <is>
          <t>National oil company</t>
        </is>
      </c>
      <c r="J3190" t="inlineStr">
        <is>
          <t>Olivia Brown</t>
        </is>
      </c>
      <c r="K3190" s="70" t="n">
        <v>373538</v>
      </c>
      <c r="L3190" s="71" t="n">
        <v>68.18000000000001</v>
      </c>
      <c r="M3190" s="71" t="n">
        <v>25467820.84</v>
      </c>
      <c r="N3190" s="71" t="n">
        <v>254678.21</v>
      </c>
      <c r="O3190" s="71" t="n">
        <v>25213142.63</v>
      </c>
      <c r="P3190" s="71" t="n">
        <v>6477344.31</v>
      </c>
      <c r="Q3190" s="71" t="n">
        <v>18735798.32</v>
      </c>
      <c r="R3190" t="inlineStr">
        <is>
          <t>Crude</t>
        </is>
      </c>
      <c r="S3190" t="inlineStr">
        <is>
          <t>Yes</t>
        </is>
      </c>
      <c r="T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SA103182</t>
        </is>
      </c>
      <c r="B3191" s="68" t="n">
        <v>46123</v>
      </c>
      <c r="C3191" s="69" t="n">
        <v>2026</v>
      </c>
      <c r="D3191" t="inlineStr">
        <is>
          <t>Apr</t>
        </is>
      </c>
      <c r="E3191" t="inlineStr">
        <is>
          <t>Asia</t>
        </is>
      </c>
      <c r="F3191" t="inlineStr">
        <is>
          <t>China</t>
        </is>
      </c>
      <c r="G3191" t="inlineStr">
        <is>
          <t>Diesel</t>
        </is>
      </c>
      <c r="H3191" t="inlineStr">
        <is>
          <t>Spot</t>
        </is>
      </c>
      <c r="I3191" t="inlineStr">
        <is>
          <t>National oil company</t>
        </is>
      </c>
      <c r="J3191" t="inlineStr">
        <is>
          <t>Mei Lin</t>
        </is>
      </c>
      <c r="K3191" s="70" t="n">
        <v>334353</v>
      </c>
      <c r="L3191" s="71" t="n">
        <v>92.77</v>
      </c>
      <c r="M3191" s="71" t="n">
        <v>31017927.81</v>
      </c>
      <c r="N3191" s="71" t="n">
        <v>310179.28</v>
      </c>
      <c r="O3191" s="71" t="n">
        <v>30707748.53</v>
      </c>
      <c r="P3191" s="71" t="n">
        <v>23698187.99</v>
      </c>
      <c r="Q3191" s="71" t="n">
        <v>7009560.54</v>
      </c>
      <c r="R3191" t="inlineStr">
        <is>
          <t>Refined</t>
        </is>
      </c>
      <c r="S3191" t="inlineStr">
        <is>
          <t>Yes</t>
        </is>
      </c>
      <c r="T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SA103183</t>
        </is>
      </c>
      <c r="B3192" s="68" t="n">
        <v>46123</v>
      </c>
      <c r="C3192" s="69" t="n">
        <v>2026</v>
      </c>
      <c r="D3192" t="inlineStr">
        <is>
          <t>Apr</t>
        </is>
      </c>
      <c r="E3192" t="inlineStr">
        <is>
          <t>Middle East</t>
        </is>
      </c>
      <c r="F3192" t="inlineStr">
        <is>
          <t>UAE</t>
        </is>
      </c>
      <c r="G3192" t="inlineStr">
        <is>
          <t>Arab Extra Light</t>
        </is>
      </c>
      <c r="H3192" t="inlineStr">
        <is>
          <t>Term contract</t>
        </is>
      </c>
      <c r="I3192" t="inlineStr">
        <is>
          <t>Refiner</t>
        </is>
      </c>
      <c r="J3192" t="inlineStr">
        <is>
          <t>Sophie Müller</t>
        </is>
      </c>
      <c r="K3192" s="70" t="n">
        <v>1356582</v>
      </c>
      <c r="L3192" s="71" t="n">
        <v>76.23</v>
      </c>
      <c r="M3192" s="71" t="n">
        <v>103412245.86</v>
      </c>
      <c r="N3192" s="71" t="n">
        <v>0</v>
      </c>
      <c r="O3192" s="71" t="n">
        <v>103412245.86</v>
      </c>
      <c r="P3192" s="71" t="n">
        <v>24860424.76</v>
      </c>
      <c r="Q3192" s="71" t="n">
        <v>78551821.09999999</v>
      </c>
      <c r="R3192" t="inlineStr">
        <is>
          <t>Crude</t>
        </is>
      </c>
      <c r="S3192" t="inlineStr">
        <is>
          <t>Yes</t>
        </is>
      </c>
      <c r="T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SA103184</t>
        </is>
      </c>
      <c r="B3193" s="68" t="n">
        <v>46123</v>
      </c>
      <c r="C3193" s="69" t="n">
        <v>2026</v>
      </c>
      <c r="D3193" t="inlineStr">
        <is>
          <t>Apr</t>
        </is>
      </c>
      <c r="E3193" t="inlineStr">
        <is>
          <t>Europe</t>
        </is>
      </c>
      <c r="F3193" t="inlineStr">
        <is>
          <t>France</t>
        </is>
      </c>
      <c r="G3193" t="inlineStr">
        <is>
          <t>Arab Extra Light</t>
        </is>
      </c>
      <c r="H3193" t="inlineStr">
        <is>
          <t>Spot</t>
        </is>
      </c>
      <c r="I3193" t="inlineStr">
        <is>
          <t>National oil company</t>
        </is>
      </c>
      <c r="J3193" t="inlineStr">
        <is>
          <t>Yuki Sato</t>
        </is>
      </c>
      <c r="K3193" s="70" t="n">
        <v>887510</v>
      </c>
      <c r="L3193" s="71" t="n">
        <v>77.45</v>
      </c>
      <c r="M3193" s="71" t="n">
        <v>68737649.5</v>
      </c>
      <c r="N3193" s="71" t="n">
        <v>0</v>
      </c>
      <c r="O3193" s="71" t="n">
        <v>68737649.5</v>
      </c>
      <c r="P3193" s="71" t="n">
        <v>16763239.48</v>
      </c>
      <c r="Q3193" s="71" t="n">
        <v>51974410.02</v>
      </c>
      <c r="R3193" t="inlineStr">
        <is>
          <t>Crude</t>
        </is>
      </c>
      <c r="S3193" t="inlineStr">
        <is>
          <t>Yes</t>
        </is>
      </c>
      <c r="T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SA103185</t>
        </is>
      </c>
      <c r="B3194" s="68" t="n">
        <v>46123</v>
      </c>
      <c r="C3194" s="69" t="n">
        <v>2026</v>
      </c>
      <c r="D3194" t="inlineStr">
        <is>
          <t>Apr</t>
        </is>
      </c>
      <c r="E3194" t="inlineStr">
        <is>
          <t>Asia</t>
        </is>
      </c>
      <c r="F3194" t="inlineStr">
        <is>
          <t>South Korea</t>
        </is>
      </c>
      <c r="G3194" t="inlineStr">
        <is>
          <t>Arab Light</t>
        </is>
      </c>
      <c r="H3194" t="inlineStr">
        <is>
          <t>Term contract</t>
        </is>
      </c>
      <c r="I3194" t="inlineStr">
        <is>
          <t>National oil company</t>
        </is>
      </c>
      <c r="J3194" t="inlineStr">
        <is>
          <t>Ana Costa</t>
        </is>
      </c>
      <c r="K3194" s="70" t="n">
        <v>1744449</v>
      </c>
      <c r="L3194" s="71" t="n">
        <v>72.17</v>
      </c>
      <c r="M3194" s="71" t="n">
        <v>125896884.33</v>
      </c>
      <c r="N3194" s="71" t="n">
        <v>1258968.84</v>
      </c>
      <c r="O3194" s="71" t="n">
        <v>124637915.49</v>
      </c>
      <c r="P3194" s="71" t="n">
        <v>30350476.03</v>
      </c>
      <c r="Q3194" s="71" t="n">
        <v>94287439.45999999</v>
      </c>
      <c r="R3194" t="inlineStr">
        <is>
          <t>Crude</t>
        </is>
      </c>
      <c r="S3194" t="inlineStr">
        <is>
          <t>Yes</t>
        </is>
      </c>
      <c r="T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SA103186</t>
        </is>
      </c>
      <c r="B3195" s="68" t="n">
        <v>46123</v>
      </c>
      <c r="C3195" s="69" t="n">
        <v>2026</v>
      </c>
      <c r="D3195" t="inlineStr">
        <is>
          <t>Apr</t>
        </is>
      </c>
      <c r="E3195" t="inlineStr">
        <is>
          <t>Middle East</t>
        </is>
      </c>
      <c r="F3195" t="inlineStr">
        <is>
          <t>Saudi Arabia</t>
        </is>
      </c>
      <c r="G3195" t="inlineStr">
        <is>
          <t>Arab Light</t>
        </is>
      </c>
      <c r="H3195" t="inlineStr">
        <is>
          <t>Domestic</t>
        </is>
      </c>
      <c r="I3195" t="inlineStr">
        <is>
          <t>National oil company</t>
        </is>
      </c>
      <c r="J3195" t="inlineStr">
        <is>
          <t>Carlos Silva</t>
        </is>
      </c>
      <c r="K3195" s="70" t="n">
        <v>1640317</v>
      </c>
      <c r="L3195" s="71" t="n">
        <v>82.62</v>
      </c>
      <c r="M3195" s="71" t="n">
        <v>135522990.54</v>
      </c>
      <c r="N3195" s="71" t="n">
        <v>0</v>
      </c>
      <c r="O3195" s="71" t="n">
        <v>135522990.54</v>
      </c>
      <c r="P3195" s="71" t="n">
        <v>29153107.99</v>
      </c>
      <c r="Q3195" s="71" t="n">
        <v>106369882.55</v>
      </c>
      <c r="R3195" t="inlineStr">
        <is>
          <t>Crude</t>
        </is>
      </c>
      <c r="S3195" t="inlineStr">
        <is>
          <t>No</t>
        </is>
      </c>
      <c r="T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SA103187</t>
        </is>
      </c>
      <c r="B3196" s="68" t="n">
        <v>46123</v>
      </c>
      <c r="C3196" s="69" t="n">
        <v>2026</v>
      </c>
      <c r="D3196" t="inlineStr">
        <is>
          <t>Apr</t>
        </is>
      </c>
      <c r="E3196" t="inlineStr">
        <is>
          <t>Middle East</t>
        </is>
      </c>
      <c r="F3196" t="inlineStr">
        <is>
          <t>UAE</t>
        </is>
      </c>
      <c r="G3196" t="inlineStr">
        <is>
          <t>Arab Medium</t>
        </is>
      </c>
      <c r="H3196" t="inlineStr">
        <is>
          <t>Spot</t>
        </is>
      </c>
      <c r="I3196" t="inlineStr">
        <is>
          <t>Refiner</t>
        </is>
      </c>
      <c r="J3196" t="inlineStr">
        <is>
          <t>Ruhi Shaikh</t>
        </is>
      </c>
      <c r="K3196" s="70" t="n">
        <v>902796</v>
      </c>
      <c r="L3196" s="71" t="n">
        <v>76.64</v>
      </c>
      <c r="M3196" s="71" t="n">
        <v>69190285.44</v>
      </c>
      <c r="N3196" s="71" t="n">
        <v>1383805.71</v>
      </c>
      <c r="O3196" s="71" t="n">
        <v>67806479.73</v>
      </c>
      <c r="P3196" s="71" t="n">
        <v>16239172.36</v>
      </c>
      <c r="Q3196" s="71" t="n">
        <v>51567307.37</v>
      </c>
      <c r="R3196" t="inlineStr">
        <is>
          <t>Crude</t>
        </is>
      </c>
      <c r="S3196" t="inlineStr">
        <is>
          <t>Yes</t>
        </is>
      </c>
      <c r="T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SA103188</t>
        </is>
      </c>
      <c r="B3197" s="68" t="n">
        <v>46123</v>
      </c>
      <c r="C3197" s="69" t="n">
        <v>2026</v>
      </c>
      <c r="D3197" t="inlineStr">
        <is>
          <t>Apr</t>
        </is>
      </c>
      <c r="E3197" t="inlineStr">
        <is>
          <t>Asia</t>
        </is>
      </c>
      <c r="F3197" t="inlineStr">
        <is>
          <t>South Korea</t>
        </is>
      </c>
      <c r="G3197" t="inlineStr">
        <is>
          <t>Arab Light</t>
        </is>
      </c>
      <c r="H3197" t="inlineStr">
        <is>
          <t>Spot</t>
        </is>
      </c>
      <c r="I3197" t="inlineStr">
        <is>
          <t>Refiner</t>
        </is>
      </c>
      <c r="J3197" t="inlineStr">
        <is>
          <t>Ravindra Patil</t>
        </is>
      </c>
      <c r="K3197" s="70" t="n">
        <v>699308</v>
      </c>
      <c r="L3197" s="71" t="n">
        <v>83.41</v>
      </c>
      <c r="M3197" s="71" t="n">
        <v>58329280.28</v>
      </c>
      <c r="N3197" s="71" t="n">
        <v>1166585.61</v>
      </c>
      <c r="O3197" s="71" t="n">
        <v>57162694.67</v>
      </c>
      <c r="P3197" s="71" t="n">
        <v>12351779.12</v>
      </c>
      <c r="Q3197" s="71" t="n">
        <v>44810915.55</v>
      </c>
      <c r="R3197" t="inlineStr">
        <is>
          <t>Crude</t>
        </is>
      </c>
      <c r="S3197" t="inlineStr">
        <is>
          <t>Yes</t>
        </is>
      </c>
      <c r="T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SA103189</t>
        </is>
      </c>
      <c r="B3198" s="68" t="n">
        <v>46123</v>
      </c>
      <c r="C3198" s="69" t="n">
        <v>2026</v>
      </c>
      <c r="D3198" t="inlineStr">
        <is>
          <t>Apr</t>
        </is>
      </c>
      <c r="E3198" t="inlineStr">
        <is>
          <t>Asia</t>
        </is>
      </c>
      <c r="F3198" t="inlineStr">
        <is>
          <t>India</t>
        </is>
      </c>
      <c r="G3198" t="inlineStr">
        <is>
          <t>Arab Light</t>
        </is>
      </c>
      <c r="H3198" t="inlineStr">
        <is>
          <t>Term contract</t>
        </is>
      </c>
      <c r="I3198" t="inlineStr">
        <is>
          <t>Refiner</t>
        </is>
      </c>
      <c r="J3198" t="inlineStr">
        <is>
          <t>Carlos Silva</t>
        </is>
      </c>
      <c r="K3198" s="70" t="n">
        <v>320994</v>
      </c>
      <c r="L3198" s="71" t="n">
        <v>79.86</v>
      </c>
      <c r="M3198" s="71" t="n">
        <v>25634580.84</v>
      </c>
      <c r="N3198" s="71" t="n">
        <v>0</v>
      </c>
      <c r="O3198" s="71" t="n">
        <v>25634580.84</v>
      </c>
      <c r="P3198" s="71" t="n">
        <v>5738632.73</v>
      </c>
      <c r="Q3198" s="71" t="n">
        <v>19895948.11</v>
      </c>
      <c r="R3198" t="inlineStr">
        <is>
          <t>Crude</t>
        </is>
      </c>
      <c r="S3198" t="inlineStr">
        <is>
          <t>Yes</t>
        </is>
      </c>
      <c r="T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SA103190</t>
        </is>
      </c>
      <c r="B3199" s="68" t="n">
        <v>46123</v>
      </c>
      <c r="C3199" s="69" t="n">
        <v>2026</v>
      </c>
      <c r="D3199" t="inlineStr">
        <is>
          <t>Apr</t>
        </is>
      </c>
      <c r="E3199" t="inlineStr">
        <is>
          <t>Asia</t>
        </is>
      </c>
      <c r="F3199" t="inlineStr">
        <is>
          <t>China</t>
        </is>
      </c>
      <c r="G3199" t="inlineStr">
        <is>
          <t>Arab Light</t>
        </is>
      </c>
      <c r="H3199" t="inlineStr">
        <is>
          <t>Term contract</t>
        </is>
      </c>
      <c r="I3199" t="inlineStr">
        <is>
          <t>Refiner</t>
        </is>
      </c>
      <c r="J3199" t="inlineStr">
        <is>
          <t>Lucas Martin</t>
        </is>
      </c>
      <c r="K3199" s="70" t="n">
        <v>1142586</v>
      </c>
      <c r="L3199" s="71" t="n">
        <v>75.73</v>
      </c>
      <c r="M3199" s="71" t="n">
        <v>86528037.78</v>
      </c>
      <c r="N3199" s="71" t="n">
        <v>0</v>
      </c>
      <c r="O3199" s="71" t="n">
        <v>86528037.78</v>
      </c>
      <c r="P3199" s="71" t="n">
        <v>20211532.72</v>
      </c>
      <c r="Q3199" s="71" t="n">
        <v>66316505.06</v>
      </c>
      <c r="R3199" t="inlineStr">
        <is>
          <t>Crude</t>
        </is>
      </c>
      <c r="S3199" t="inlineStr">
        <is>
          <t>Yes</t>
        </is>
      </c>
      <c r="T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SA103191</t>
        </is>
      </c>
      <c r="B3200" s="68" t="n">
        <v>46123</v>
      </c>
      <c r="C3200" s="69" t="n">
        <v>2026</v>
      </c>
      <c r="D3200" t="inlineStr">
        <is>
          <t>Apr</t>
        </is>
      </c>
      <c r="E3200" t="inlineStr">
        <is>
          <t>Europe</t>
        </is>
      </c>
      <c r="F3200" t="inlineStr">
        <is>
          <t>Netherlands</t>
        </is>
      </c>
      <c r="G3200" t="inlineStr">
        <is>
          <t>Arab Extra Light</t>
        </is>
      </c>
      <c r="H3200" t="inlineStr">
        <is>
          <t>Spot</t>
        </is>
      </c>
      <c r="I3200" t="inlineStr">
        <is>
          <t>Refiner</t>
        </is>
      </c>
      <c r="J3200" t="inlineStr">
        <is>
          <t>Mei Lin</t>
        </is>
      </c>
      <c r="K3200" s="70" t="n">
        <v>516839</v>
      </c>
      <c r="L3200" s="71" t="n">
        <v>73.25</v>
      </c>
      <c r="M3200" s="71" t="n">
        <v>37858456.75</v>
      </c>
      <c r="N3200" s="71" t="n">
        <v>0</v>
      </c>
      <c r="O3200" s="71" t="n">
        <v>37858456.75</v>
      </c>
      <c r="P3200" s="71" t="n">
        <v>9447148.710000001</v>
      </c>
      <c r="Q3200" s="71" t="n">
        <v>28411308.04</v>
      </c>
      <c r="R3200" t="inlineStr">
        <is>
          <t>Crude</t>
        </is>
      </c>
      <c r="S3200" t="inlineStr">
        <is>
          <t>Yes</t>
        </is>
      </c>
      <c r="T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SA103192</t>
        </is>
      </c>
      <c r="B3201" s="68" t="n">
        <v>46124</v>
      </c>
      <c r="C3201" s="69" t="n">
        <v>2026</v>
      </c>
      <c r="D3201" t="inlineStr">
        <is>
          <t>Apr</t>
        </is>
      </c>
      <c r="E3201" t="inlineStr">
        <is>
          <t>Middle East</t>
        </is>
      </c>
      <c r="F3201" t="inlineStr">
        <is>
          <t>UAE</t>
        </is>
      </c>
      <c r="G3201" t="inlineStr">
        <is>
          <t>Gasoline</t>
        </is>
      </c>
      <c r="H3201" t="inlineStr">
        <is>
          <t>Term contract</t>
        </is>
      </c>
      <c r="I3201" t="inlineStr">
        <is>
          <t>Trader</t>
        </is>
      </c>
      <c r="J3201" t="inlineStr">
        <is>
          <t>Noah Smith</t>
        </is>
      </c>
      <c r="K3201" s="70" t="n">
        <v>452831</v>
      </c>
      <c r="L3201" s="71" t="n">
        <v>82.70999999999999</v>
      </c>
      <c r="M3201" s="71" t="n">
        <v>37453652.01</v>
      </c>
      <c r="N3201" s="71" t="n">
        <v>0</v>
      </c>
      <c r="O3201" s="71" t="n">
        <v>37453652.01</v>
      </c>
      <c r="P3201" s="71" t="n">
        <v>32840820.43</v>
      </c>
      <c r="Q3201" s="71" t="n">
        <v>4612831.58</v>
      </c>
      <c r="R3201" t="inlineStr">
        <is>
          <t>Refined</t>
        </is>
      </c>
      <c r="S3201" t="inlineStr">
        <is>
          <t>Yes</t>
        </is>
      </c>
      <c r="T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SA103193</t>
        </is>
      </c>
      <c r="B3202" s="68" t="n">
        <v>46124</v>
      </c>
      <c r="C3202" s="69" t="n">
        <v>2026</v>
      </c>
      <c r="D3202" t="inlineStr">
        <is>
          <t>Apr</t>
        </is>
      </c>
      <c r="E3202" t="inlineStr">
        <is>
          <t>Asia</t>
        </is>
      </c>
      <c r="F3202" t="inlineStr">
        <is>
          <t>South Korea</t>
        </is>
      </c>
      <c r="G3202" t="inlineStr">
        <is>
          <t>Arab Extra Light</t>
        </is>
      </c>
      <c r="H3202" t="inlineStr">
        <is>
          <t>Term contract</t>
        </is>
      </c>
      <c r="I3202" t="inlineStr">
        <is>
          <t>National oil company</t>
        </is>
      </c>
      <c r="J3202" t="inlineStr">
        <is>
          <t>Omar Haddad</t>
        </is>
      </c>
      <c r="K3202" s="70" t="n">
        <v>1296395</v>
      </c>
      <c r="L3202" s="71" t="n">
        <v>80.76000000000001</v>
      </c>
      <c r="M3202" s="71" t="n">
        <v>104696860.2</v>
      </c>
      <c r="N3202" s="71" t="n">
        <v>0</v>
      </c>
      <c r="O3202" s="71" t="n">
        <v>104696860.2</v>
      </c>
      <c r="P3202" s="71" t="n">
        <v>23890946.84</v>
      </c>
      <c r="Q3202" s="71" t="n">
        <v>80805913.36</v>
      </c>
      <c r="R3202" t="inlineStr">
        <is>
          <t>Crude</t>
        </is>
      </c>
      <c r="S3202" t="inlineStr">
        <is>
          <t>Yes</t>
        </is>
      </c>
      <c r="T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SA103194</t>
        </is>
      </c>
      <c r="B3203" s="68" t="n">
        <v>46124</v>
      </c>
      <c r="C3203" s="69" t="n">
        <v>2026</v>
      </c>
      <c r="D3203" t="inlineStr">
        <is>
          <t>Apr</t>
        </is>
      </c>
      <c r="E3203" t="inlineStr">
        <is>
          <t>Asia</t>
        </is>
      </c>
      <c r="F3203" t="inlineStr">
        <is>
          <t>Japan</t>
        </is>
      </c>
      <c r="G3203" t="inlineStr">
        <is>
          <t>Arab Extra Light</t>
        </is>
      </c>
      <c r="H3203" t="inlineStr">
        <is>
          <t>Term contract</t>
        </is>
      </c>
      <c r="I3203" t="inlineStr">
        <is>
          <t>Refiner</t>
        </is>
      </c>
      <c r="J3203" t="inlineStr">
        <is>
          <t>Kofi Mensah</t>
        </is>
      </c>
      <c r="K3203" s="70" t="n">
        <v>826368</v>
      </c>
      <c r="L3203" s="71" t="n">
        <v>76.52</v>
      </c>
      <c r="M3203" s="71" t="n">
        <v>63233679.36</v>
      </c>
      <c r="N3203" s="71" t="n">
        <v>1264673.59</v>
      </c>
      <c r="O3203" s="71" t="n">
        <v>61969005.77</v>
      </c>
      <c r="P3203" s="71" t="n">
        <v>15003572.21</v>
      </c>
      <c r="Q3203" s="71" t="n">
        <v>46965433.56</v>
      </c>
      <c r="R3203" t="inlineStr">
        <is>
          <t>Crude</t>
        </is>
      </c>
      <c r="S3203" t="inlineStr">
        <is>
          <t>Yes</t>
        </is>
      </c>
      <c r="T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SA103195</t>
        </is>
      </c>
      <c r="B3204" s="68" t="n">
        <v>46124</v>
      </c>
      <c r="C3204" s="69" t="n">
        <v>2026</v>
      </c>
      <c r="D3204" t="inlineStr">
        <is>
          <t>Apr</t>
        </is>
      </c>
      <c r="E3204" t="inlineStr">
        <is>
          <t>Asia</t>
        </is>
      </c>
      <c r="F3204" t="inlineStr">
        <is>
          <t>South Korea</t>
        </is>
      </c>
      <c r="G3204" t="inlineStr">
        <is>
          <t>Gasoline</t>
        </is>
      </c>
      <c r="H3204" t="inlineStr">
        <is>
          <t>Spot</t>
        </is>
      </c>
      <c r="I3204" t="inlineStr">
        <is>
          <t>Trader</t>
        </is>
      </c>
      <c r="J3204" t="inlineStr">
        <is>
          <t>Ruhi Shaikh</t>
        </is>
      </c>
      <c r="K3204" s="70" t="n">
        <v>508240</v>
      </c>
      <c r="L3204" s="71" t="n">
        <v>88.7</v>
      </c>
      <c r="M3204" s="71" t="n">
        <v>45080888</v>
      </c>
      <c r="N3204" s="71" t="n">
        <v>901617.76</v>
      </c>
      <c r="O3204" s="71" t="n">
        <v>44179270.24</v>
      </c>
      <c r="P3204" s="71" t="n">
        <v>36329955.94</v>
      </c>
      <c r="Q3204" s="71" t="n">
        <v>7849314.3</v>
      </c>
      <c r="R3204" t="inlineStr">
        <is>
          <t>Refined</t>
        </is>
      </c>
      <c r="S3204" t="inlineStr">
        <is>
          <t>Yes</t>
        </is>
      </c>
      <c r="T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SA103196</t>
        </is>
      </c>
      <c r="B3205" s="68" t="n">
        <v>46124</v>
      </c>
      <c r="C3205" s="69" t="n">
        <v>2026</v>
      </c>
      <c r="D3205" t="inlineStr">
        <is>
          <t>Apr</t>
        </is>
      </c>
      <c r="E3205" t="inlineStr">
        <is>
          <t>Middle East</t>
        </is>
      </c>
      <c r="F3205" t="inlineStr">
        <is>
          <t>Bahrain</t>
        </is>
      </c>
      <c r="G3205" t="inlineStr">
        <is>
          <t>Gasoline</t>
        </is>
      </c>
      <c r="H3205" t="inlineStr">
        <is>
          <t>Term contract</t>
        </is>
      </c>
      <c r="I3205" t="inlineStr">
        <is>
          <t>National oil company</t>
        </is>
      </c>
      <c r="J3205" t="inlineStr">
        <is>
          <t>Priya Nair</t>
        </is>
      </c>
      <c r="K3205" s="70" t="n">
        <v>561739</v>
      </c>
      <c r="L3205" s="71" t="n">
        <v>88.5</v>
      </c>
      <c r="M3205" s="71" t="n">
        <v>49713901.5</v>
      </c>
      <c r="N3205" s="71" t="n">
        <v>994278.03</v>
      </c>
      <c r="O3205" s="71" t="n">
        <v>48719623.47</v>
      </c>
      <c r="P3205" s="71" t="n">
        <v>41001803.1</v>
      </c>
      <c r="Q3205" s="71" t="n">
        <v>7717820.37</v>
      </c>
      <c r="R3205" t="inlineStr">
        <is>
          <t>Refined</t>
        </is>
      </c>
      <c r="S3205" t="inlineStr">
        <is>
          <t>Yes</t>
        </is>
      </c>
      <c r="T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SA103197</t>
        </is>
      </c>
      <c r="B3206" s="68" t="n">
        <v>46124</v>
      </c>
      <c r="C3206" s="69" t="n">
        <v>2026</v>
      </c>
      <c r="D3206" t="inlineStr">
        <is>
          <t>Apr</t>
        </is>
      </c>
      <c r="E3206" t="inlineStr">
        <is>
          <t>Middle East</t>
        </is>
      </c>
      <c r="F3206" t="inlineStr">
        <is>
          <t>UAE</t>
        </is>
      </c>
      <c r="G3206" t="inlineStr">
        <is>
          <t>Arab Light</t>
        </is>
      </c>
      <c r="H3206" t="inlineStr">
        <is>
          <t>Term contract</t>
        </is>
      </c>
      <c r="I3206" t="inlineStr">
        <is>
          <t>National oil company</t>
        </is>
      </c>
      <c r="J3206" t="inlineStr">
        <is>
          <t>Liam O'Brien</t>
        </is>
      </c>
      <c r="K3206" s="70" t="n">
        <v>1660380</v>
      </c>
      <c r="L3206" s="71" t="n">
        <v>75.55</v>
      </c>
      <c r="M3206" s="71" t="n">
        <v>125441709</v>
      </c>
      <c r="N3206" s="71" t="n">
        <v>2508834.18</v>
      </c>
      <c r="O3206" s="71" t="n">
        <v>122932874.82</v>
      </c>
      <c r="P3206" s="71" t="n">
        <v>30490937.37</v>
      </c>
      <c r="Q3206" s="71" t="n">
        <v>92441937.45</v>
      </c>
      <c r="R3206" t="inlineStr">
        <is>
          <t>Crude</t>
        </is>
      </c>
      <c r="S3206" t="inlineStr">
        <is>
          <t>Yes</t>
        </is>
      </c>
      <c r="T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SA103198</t>
        </is>
      </c>
      <c r="B3207" s="68" t="n">
        <v>46124</v>
      </c>
      <c r="C3207" s="69" t="n">
        <v>2026</v>
      </c>
      <c r="D3207" t="inlineStr">
        <is>
          <t>Apr</t>
        </is>
      </c>
      <c r="E3207" t="inlineStr">
        <is>
          <t>Middle East</t>
        </is>
      </c>
      <c r="F3207" t="inlineStr">
        <is>
          <t>UAE</t>
        </is>
      </c>
      <c r="G3207" t="inlineStr">
        <is>
          <t>Diesel</t>
        </is>
      </c>
      <c r="H3207" t="inlineStr">
        <is>
          <t>Spot</t>
        </is>
      </c>
      <c r="I3207" t="inlineStr">
        <is>
          <t>Refiner</t>
        </is>
      </c>
      <c r="J3207" t="inlineStr">
        <is>
          <t>Ravindra Patil</t>
        </is>
      </c>
      <c r="K3207" s="70" t="n">
        <v>260162</v>
      </c>
      <c r="L3207" s="71" t="n">
        <v>90.66</v>
      </c>
      <c r="M3207" s="71" t="n">
        <v>23586286.92</v>
      </c>
      <c r="N3207" s="71" t="n">
        <v>235862.87</v>
      </c>
      <c r="O3207" s="71" t="n">
        <v>23350424.05</v>
      </c>
      <c r="P3207" s="71" t="n">
        <v>18571741.92</v>
      </c>
      <c r="Q3207" s="71" t="n">
        <v>4778682.13</v>
      </c>
      <c r="R3207" t="inlineStr">
        <is>
          <t>Refined</t>
        </is>
      </c>
      <c r="S3207" t="inlineStr">
        <is>
          <t>Yes</t>
        </is>
      </c>
      <c r="T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SA103199</t>
        </is>
      </c>
      <c r="B3208" s="68" t="n">
        <v>46124</v>
      </c>
      <c r="C3208" s="69" t="n">
        <v>2026</v>
      </c>
      <c r="D3208" t="inlineStr">
        <is>
          <t>Apr</t>
        </is>
      </c>
      <c r="E3208" t="inlineStr">
        <is>
          <t>Asia</t>
        </is>
      </c>
      <c r="F3208" t="inlineStr">
        <is>
          <t>India</t>
        </is>
      </c>
      <c r="G3208" t="inlineStr">
        <is>
          <t>Arab Light</t>
        </is>
      </c>
      <c r="H3208" t="inlineStr">
        <is>
          <t>Spot</t>
        </is>
      </c>
      <c r="I3208" t="inlineStr">
        <is>
          <t>Refiner</t>
        </is>
      </c>
      <c r="J3208" t="inlineStr">
        <is>
          <t>Ravindra Patil</t>
        </is>
      </c>
      <c r="K3208" s="70" t="n">
        <v>1830430</v>
      </c>
      <c r="L3208" s="71" t="n">
        <v>82.16</v>
      </c>
      <c r="M3208" s="71" t="n">
        <v>150388128.8</v>
      </c>
      <c r="N3208" s="71" t="n">
        <v>0</v>
      </c>
      <c r="O3208" s="71" t="n">
        <v>150388128.8</v>
      </c>
      <c r="P3208" s="71" t="n">
        <v>34265243.25</v>
      </c>
      <c r="Q3208" s="71" t="n">
        <v>116122885.55</v>
      </c>
      <c r="R3208" t="inlineStr">
        <is>
          <t>Crude</t>
        </is>
      </c>
      <c r="S3208" t="inlineStr">
        <is>
          <t>Yes</t>
        </is>
      </c>
      <c r="T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SA103200</t>
        </is>
      </c>
      <c r="B3209" s="68" t="n">
        <v>46125</v>
      </c>
      <c r="C3209" s="69" t="n">
        <v>2026</v>
      </c>
      <c r="D3209" t="inlineStr">
        <is>
          <t>Apr</t>
        </is>
      </c>
      <c r="E3209" t="inlineStr">
        <is>
          <t>Middle East</t>
        </is>
      </c>
      <c r="F3209" t="inlineStr">
        <is>
          <t>UAE</t>
        </is>
      </c>
      <c r="G3209" t="inlineStr">
        <is>
          <t>Arab Medium</t>
        </is>
      </c>
      <c r="H3209" t="inlineStr">
        <is>
          <t>Term contract</t>
        </is>
      </c>
      <c r="I3209" t="inlineStr">
        <is>
          <t>National oil company</t>
        </is>
      </c>
      <c r="J3209" t="inlineStr">
        <is>
          <t>Amir Khan</t>
        </is>
      </c>
      <c r="K3209" s="70" t="n">
        <v>1635541</v>
      </c>
      <c r="L3209" s="71" t="n">
        <v>69.89</v>
      </c>
      <c r="M3209" s="71" t="n">
        <v>114307960.49</v>
      </c>
      <c r="N3209" s="71" t="n">
        <v>2286159.21</v>
      </c>
      <c r="O3209" s="71" t="n">
        <v>112021801.28</v>
      </c>
      <c r="P3209" s="71" t="n">
        <v>28703462.35</v>
      </c>
      <c r="Q3209" s="71" t="n">
        <v>83318338.93000001</v>
      </c>
      <c r="R3209" t="inlineStr">
        <is>
          <t>Crude</t>
        </is>
      </c>
      <c r="S3209" t="inlineStr">
        <is>
          <t>Yes</t>
        </is>
      </c>
      <c r="T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SA103201</t>
        </is>
      </c>
      <c r="B3210" s="68" t="n">
        <v>46125</v>
      </c>
      <c r="C3210" s="69" t="n">
        <v>2026</v>
      </c>
      <c r="D3210" t="inlineStr">
        <is>
          <t>Apr</t>
        </is>
      </c>
      <c r="E3210" t="inlineStr">
        <is>
          <t>Asia</t>
        </is>
      </c>
      <c r="F3210" t="inlineStr">
        <is>
          <t>China</t>
        </is>
      </c>
      <c r="G3210" t="inlineStr">
        <is>
          <t>Arab Heavy</t>
        </is>
      </c>
      <c r="H3210" t="inlineStr">
        <is>
          <t>Spot</t>
        </is>
      </c>
      <c r="I3210" t="inlineStr">
        <is>
          <t>National oil company</t>
        </is>
      </c>
      <c r="J3210" t="inlineStr">
        <is>
          <t>Arjun Mehta</t>
        </is>
      </c>
      <c r="K3210" s="70" t="n">
        <v>1053739</v>
      </c>
      <c r="L3210" s="71" t="n">
        <v>65.73</v>
      </c>
      <c r="M3210" s="71" t="n">
        <v>69262264.47</v>
      </c>
      <c r="N3210" s="71" t="n">
        <v>0</v>
      </c>
      <c r="O3210" s="71" t="n">
        <v>69262264.47</v>
      </c>
      <c r="P3210" s="71" t="n">
        <v>18519244.39</v>
      </c>
      <c r="Q3210" s="71" t="n">
        <v>50743020.08</v>
      </c>
      <c r="R3210" t="inlineStr">
        <is>
          <t>Crude</t>
        </is>
      </c>
      <c r="S3210" t="inlineStr">
        <is>
          <t>Yes</t>
        </is>
      </c>
      <c r="T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SA103202</t>
        </is>
      </c>
      <c r="B3211" s="68" t="n">
        <v>46125</v>
      </c>
      <c r="C3211" s="69" t="n">
        <v>2026</v>
      </c>
      <c r="D3211" t="inlineStr">
        <is>
          <t>Apr</t>
        </is>
      </c>
      <c r="E3211" t="inlineStr">
        <is>
          <t>Europe</t>
        </is>
      </c>
      <c r="F3211" t="inlineStr">
        <is>
          <t>France</t>
        </is>
      </c>
      <c r="G3211" t="inlineStr">
        <is>
          <t>Gasoline</t>
        </is>
      </c>
      <c r="H3211" t="inlineStr">
        <is>
          <t>Term contract</t>
        </is>
      </c>
      <c r="I3211" t="inlineStr">
        <is>
          <t>Refiner</t>
        </is>
      </c>
      <c r="J3211" t="inlineStr">
        <is>
          <t>Amir Khan</t>
        </is>
      </c>
      <c r="K3211" s="70" t="n">
        <v>207309</v>
      </c>
      <c r="L3211" s="71" t="n">
        <v>83.59</v>
      </c>
      <c r="M3211" s="71" t="n">
        <v>17328959.31</v>
      </c>
      <c r="N3211" s="71" t="n">
        <v>173289.59</v>
      </c>
      <c r="O3211" s="71" t="n">
        <v>17155669.72</v>
      </c>
      <c r="P3211" s="71" t="n">
        <v>14829242.23</v>
      </c>
      <c r="Q3211" s="71" t="n">
        <v>2326427.49</v>
      </c>
      <c r="R3211" t="inlineStr">
        <is>
          <t>Refined</t>
        </is>
      </c>
      <c r="S3211" t="inlineStr">
        <is>
          <t>Yes</t>
        </is>
      </c>
      <c r="T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SA103203</t>
        </is>
      </c>
      <c r="B3212" s="68" t="n">
        <v>46125</v>
      </c>
      <c r="C3212" s="69" t="n">
        <v>2026</v>
      </c>
      <c r="D3212" t="inlineStr">
        <is>
          <t>Apr</t>
        </is>
      </c>
      <c r="E3212" t="inlineStr">
        <is>
          <t>Asia</t>
        </is>
      </c>
      <c r="F3212" t="inlineStr">
        <is>
          <t>India</t>
        </is>
      </c>
      <c r="G3212" t="inlineStr">
        <is>
          <t>Arab Light</t>
        </is>
      </c>
      <c r="H3212" t="inlineStr">
        <is>
          <t>Term contract</t>
        </is>
      </c>
      <c r="I3212" t="inlineStr">
        <is>
          <t>Refiner</t>
        </is>
      </c>
      <c r="J3212" t="inlineStr">
        <is>
          <t>Wei Chen</t>
        </is>
      </c>
      <c r="K3212" s="70" t="n">
        <v>1317413</v>
      </c>
      <c r="L3212" s="71" t="n">
        <v>82.45</v>
      </c>
      <c r="M3212" s="71" t="n">
        <v>108620701.85</v>
      </c>
      <c r="N3212" s="71" t="n">
        <v>2172414.04</v>
      </c>
      <c r="O3212" s="71" t="n">
        <v>106448287.81</v>
      </c>
      <c r="P3212" s="71" t="n">
        <v>24059614.44</v>
      </c>
      <c r="Q3212" s="71" t="n">
        <v>82388673.37</v>
      </c>
      <c r="R3212" t="inlineStr">
        <is>
          <t>Crude</t>
        </is>
      </c>
      <c r="S3212" t="inlineStr">
        <is>
          <t>Yes</t>
        </is>
      </c>
      <c r="T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SA103204</t>
        </is>
      </c>
      <c r="B3213" s="68" t="n">
        <v>46125</v>
      </c>
      <c r="C3213" s="69" t="n">
        <v>2026</v>
      </c>
      <c r="D3213" t="inlineStr">
        <is>
          <t>Apr</t>
        </is>
      </c>
      <c r="E3213" t="inlineStr">
        <is>
          <t>Middle East</t>
        </is>
      </c>
      <c r="F3213" t="inlineStr">
        <is>
          <t>UAE</t>
        </is>
      </c>
      <c r="G3213" t="inlineStr">
        <is>
          <t>Arab Heavy</t>
        </is>
      </c>
      <c r="H3213" t="inlineStr">
        <is>
          <t>Term contract</t>
        </is>
      </c>
      <c r="I3213" t="inlineStr">
        <is>
          <t>National oil company</t>
        </is>
      </c>
      <c r="J3213" t="inlineStr">
        <is>
          <t>Zoya Ahmed</t>
        </is>
      </c>
      <c r="K3213" s="70" t="n">
        <v>1841894</v>
      </c>
      <c r="L3213" s="71" t="n">
        <v>70.92</v>
      </c>
      <c r="M3213" s="71" t="n">
        <v>130627122.48</v>
      </c>
      <c r="N3213" s="71" t="n">
        <v>1306271.22</v>
      </c>
      <c r="O3213" s="71" t="n">
        <v>129320851.26</v>
      </c>
      <c r="P3213" s="71" t="n">
        <v>31953943.77</v>
      </c>
      <c r="Q3213" s="71" t="n">
        <v>97366907.48999999</v>
      </c>
      <c r="R3213" t="inlineStr">
        <is>
          <t>Crude</t>
        </is>
      </c>
      <c r="S3213" t="inlineStr">
        <is>
          <t>Yes</t>
        </is>
      </c>
      <c r="T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SA103205</t>
        </is>
      </c>
      <c r="B3214" s="68" t="n">
        <v>46125</v>
      </c>
      <c r="C3214" s="69" t="n">
        <v>2026</v>
      </c>
      <c r="D3214" t="inlineStr">
        <is>
          <t>Apr</t>
        </is>
      </c>
      <c r="E3214" t="inlineStr">
        <is>
          <t>Asia</t>
        </is>
      </c>
      <c r="F3214" t="inlineStr">
        <is>
          <t>Japan</t>
        </is>
      </c>
      <c r="G3214" t="inlineStr">
        <is>
          <t>Gasoline</t>
        </is>
      </c>
      <c r="H3214" t="inlineStr">
        <is>
          <t>Spot</t>
        </is>
      </c>
      <c r="I3214" t="inlineStr">
        <is>
          <t>Refiner</t>
        </is>
      </c>
      <c r="J3214" t="inlineStr">
        <is>
          <t>Omar Haddad</t>
        </is>
      </c>
      <c r="K3214" s="70" t="n">
        <v>127060</v>
      </c>
      <c r="L3214" s="71" t="n">
        <v>97.14</v>
      </c>
      <c r="M3214" s="71" t="n">
        <v>12342608.4</v>
      </c>
      <c r="N3214" s="71" t="n">
        <v>123426.08</v>
      </c>
      <c r="O3214" s="71" t="n">
        <v>12219182.32</v>
      </c>
      <c r="P3214" s="71" t="n">
        <v>8647813.960000001</v>
      </c>
      <c r="Q3214" s="71" t="n">
        <v>3571368.36</v>
      </c>
      <c r="R3214" t="inlineStr">
        <is>
          <t>Refined</t>
        </is>
      </c>
      <c r="S3214" t="inlineStr">
        <is>
          <t>Yes</t>
        </is>
      </c>
      <c r="T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SA103206</t>
        </is>
      </c>
      <c r="B3215" s="68" t="n">
        <v>46125</v>
      </c>
      <c r="C3215" s="69" t="n">
        <v>2026</v>
      </c>
      <c r="D3215" t="inlineStr">
        <is>
          <t>Apr</t>
        </is>
      </c>
      <c r="E3215" t="inlineStr">
        <is>
          <t>Europe</t>
        </is>
      </c>
      <c r="F3215" t="inlineStr">
        <is>
          <t>Italy</t>
        </is>
      </c>
      <c r="G3215" t="inlineStr">
        <is>
          <t>Arab Heavy</t>
        </is>
      </c>
      <c r="H3215" t="inlineStr">
        <is>
          <t>Spot</t>
        </is>
      </c>
      <c r="I3215" t="inlineStr">
        <is>
          <t>Refiner</t>
        </is>
      </c>
      <c r="J3215" t="inlineStr">
        <is>
          <t>Kofi Mensah</t>
        </is>
      </c>
      <c r="K3215" s="70" t="n">
        <v>1851447</v>
      </c>
      <c r="L3215" s="71" t="n">
        <v>75.98999999999999</v>
      </c>
      <c r="M3215" s="71" t="n">
        <v>140691457.53</v>
      </c>
      <c r="N3215" s="71" t="n">
        <v>0</v>
      </c>
      <c r="O3215" s="71" t="n">
        <v>140691457.53</v>
      </c>
      <c r="P3215" s="71" t="n">
        <v>31738820.46</v>
      </c>
      <c r="Q3215" s="71" t="n">
        <v>108952637.07</v>
      </c>
      <c r="R3215" t="inlineStr">
        <is>
          <t>Crude</t>
        </is>
      </c>
      <c r="S3215" t="inlineStr">
        <is>
          <t>Yes</t>
        </is>
      </c>
      <c r="T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SA103207</t>
        </is>
      </c>
      <c r="B3216" s="68" t="n">
        <v>46125</v>
      </c>
      <c r="C3216" s="69" t="n">
        <v>2026</v>
      </c>
      <c r="D3216" t="inlineStr">
        <is>
          <t>Apr</t>
        </is>
      </c>
      <c r="E3216" t="inlineStr">
        <is>
          <t>Asia</t>
        </is>
      </c>
      <c r="F3216" t="inlineStr">
        <is>
          <t>South Korea</t>
        </is>
      </c>
      <c r="G3216" t="inlineStr">
        <is>
          <t>Arab Light</t>
        </is>
      </c>
      <c r="H3216" t="inlineStr">
        <is>
          <t>Term contract</t>
        </is>
      </c>
      <c r="I3216" t="inlineStr">
        <is>
          <t>Refiner</t>
        </is>
      </c>
      <c r="J3216" t="inlineStr">
        <is>
          <t>Priya Nair</t>
        </is>
      </c>
      <c r="K3216" s="70" t="n">
        <v>552186</v>
      </c>
      <c r="L3216" s="71" t="n">
        <v>74.84999999999999</v>
      </c>
      <c r="M3216" s="71" t="n">
        <v>41331122.1</v>
      </c>
      <c r="N3216" s="71" t="n">
        <v>826622.4399999999</v>
      </c>
      <c r="O3216" s="71" t="n">
        <v>40504499.66</v>
      </c>
      <c r="P3216" s="71" t="n">
        <v>10231773.17</v>
      </c>
      <c r="Q3216" s="71" t="n">
        <v>30272726.49</v>
      </c>
      <c r="R3216" t="inlineStr">
        <is>
          <t>Crude</t>
        </is>
      </c>
      <c r="S3216" t="inlineStr">
        <is>
          <t>Yes</t>
        </is>
      </c>
      <c r="T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SA103208</t>
        </is>
      </c>
      <c r="B3217" s="68" t="n">
        <v>46125</v>
      </c>
      <c r="C3217" s="69" t="n">
        <v>2026</v>
      </c>
      <c r="D3217" t="inlineStr">
        <is>
          <t>Apr</t>
        </is>
      </c>
      <c r="E3217" t="inlineStr">
        <is>
          <t>Asia</t>
        </is>
      </c>
      <c r="F3217" t="inlineStr">
        <is>
          <t>India</t>
        </is>
      </c>
      <c r="G3217" t="inlineStr">
        <is>
          <t>Arab Medium</t>
        </is>
      </c>
      <c r="H3217" t="inlineStr">
        <is>
          <t>Term contract</t>
        </is>
      </c>
      <c r="I3217" t="inlineStr">
        <is>
          <t>Refiner</t>
        </is>
      </c>
      <c r="J3217" t="inlineStr">
        <is>
          <t>Zoya Ahmed</t>
        </is>
      </c>
      <c r="K3217" s="70" t="n">
        <v>455697</v>
      </c>
      <c r="L3217" s="71" t="n">
        <v>80.72</v>
      </c>
      <c r="M3217" s="71" t="n">
        <v>36783861.84</v>
      </c>
      <c r="N3217" s="71" t="n">
        <v>0</v>
      </c>
      <c r="O3217" s="71" t="n">
        <v>36783861.84</v>
      </c>
      <c r="P3217" s="71" t="n">
        <v>8060346.5</v>
      </c>
      <c r="Q3217" s="71" t="n">
        <v>28723515.34</v>
      </c>
      <c r="R3217" t="inlineStr">
        <is>
          <t>Crude</t>
        </is>
      </c>
      <c r="S3217" t="inlineStr">
        <is>
          <t>Yes</t>
        </is>
      </c>
      <c r="T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SA103209</t>
        </is>
      </c>
      <c r="B3218" s="68" t="n">
        <v>46125</v>
      </c>
      <c r="C3218" s="69" t="n">
        <v>2026</v>
      </c>
      <c r="D3218" t="inlineStr">
        <is>
          <t>Apr</t>
        </is>
      </c>
      <c r="E3218" t="inlineStr">
        <is>
          <t>Asia</t>
        </is>
      </c>
      <c r="F3218" t="inlineStr">
        <is>
          <t>India</t>
        </is>
      </c>
      <c r="G3218" t="inlineStr">
        <is>
          <t>Arab Heavy</t>
        </is>
      </c>
      <c r="H3218" t="inlineStr">
        <is>
          <t>Term contract</t>
        </is>
      </c>
      <c r="I3218" t="inlineStr">
        <is>
          <t>Refiner</t>
        </is>
      </c>
      <c r="J3218" t="inlineStr">
        <is>
          <t>Aisha Bello</t>
        </is>
      </c>
      <c r="K3218" s="70" t="n">
        <v>877001</v>
      </c>
      <c r="L3218" s="71" t="n">
        <v>69.97</v>
      </c>
      <c r="M3218" s="71" t="n">
        <v>61363759.97</v>
      </c>
      <c r="N3218" s="71" t="n">
        <v>613637.6</v>
      </c>
      <c r="O3218" s="71" t="n">
        <v>60750122.37</v>
      </c>
      <c r="P3218" s="71" t="n">
        <v>15022027.75</v>
      </c>
      <c r="Q3218" s="71" t="n">
        <v>45728094.62</v>
      </c>
      <c r="R3218" t="inlineStr">
        <is>
          <t>Crude</t>
        </is>
      </c>
      <c r="S3218" t="inlineStr">
        <is>
          <t>Yes</t>
        </is>
      </c>
      <c r="T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SA103210</t>
        </is>
      </c>
      <c r="B3219" s="68" t="n">
        <v>46125</v>
      </c>
      <c r="C3219" s="69" t="n">
        <v>2026</v>
      </c>
      <c r="D3219" t="inlineStr">
        <is>
          <t>Apr</t>
        </is>
      </c>
      <c r="E3219" t="inlineStr">
        <is>
          <t>Asia</t>
        </is>
      </c>
      <c r="F3219" t="inlineStr">
        <is>
          <t>South Korea</t>
        </is>
      </c>
      <c r="G3219" t="inlineStr">
        <is>
          <t>Arab Light</t>
        </is>
      </c>
      <c r="H3219" t="inlineStr">
        <is>
          <t>Spot</t>
        </is>
      </c>
      <c r="I3219" t="inlineStr">
        <is>
          <t>Trader</t>
        </is>
      </c>
      <c r="J3219" t="inlineStr">
        <is>
          <t>Priya Nair</t>
        </is>
      </c>
      <c r="K3219" s="70" t="n">
        <v>1364224</v>
      </c>
      <c r="L3219" s="71" t="n">
        <v>74.59999999999999</v>
      </c>
      <c r="M3219" s="71" t="n">
        <v>101771110.4</v>
      </c>
      <c r="N3219" s="71" t="n">
        <v>0</v>
      </c>
      <c r="O3219" s="71" t="n">
        <v>101771110.4</v>
      </c>
      <c r="P3219" s="71" t="n">
        <v>25291068.57</v>
      </c>
      <c r="Q3219" s="71" t="n">
        <v>76480041.83</v>
      </c>
      <c r="R3219" t="inlineStr">
        <is>
          <t>Crude</t>
        </is>
      </c>
      <c r="S3219" t="inlineStr">
        <is>
          <t>Yes</t>
        </is>
      </c>
      <c r="T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SA103211</t>
        </is>
      </c>
      <c r="B3220" s="68" t="n">
        <v>46125</v>
      </c>
      <c r="C3220" s="69" t="n">
        <v>2026</v>
      </c>
      <c r="D3220" t="inlineStr">
        <is>
          <t>Apr</t>
        </is>
      </c>
      <c r="E3220" t="inlineStr">
        <is>
          <t>North America</t>
        </is>
      </c>
      <c r="F3220" t="inlineStr">
        <is>
          <t>USA</t>
        </is>
      </c>
      <c r="G3220" t="inlineStr">
        <is>
          <t>Arab Light</t>
        </is>
      </c>
      <c r="H3220" t="inlineStr">
        <is>
          <t>Term contract</t>
        </is>
      </c>
      <c r="I3220" t="inlineStr">
        <is>
          <t>National oil company</t>
        </is>
      </c>
      <c r="J3220" t="inlineStr">
        <is>
          <t>Wei Chen</t>
        </is>
      </c>
      <c r="K3220" s="70" t="n">
        <v>1026990</v>
      </c>
      <c r="L3220" s="71" t="n">
        <v>84.70999999999999</v>
      </c>
      <c r="M3220" s="71" t="n">
        <v>86996322.90000001</v>
      </c>
      <c r="N3220" s="71" t="n">
        <v>0</v>
      </c>
      <c r="O3220" s="71" t="n">
        <v>86996322.90000001</v>
      </c>
      <c r="P3220" s="71" t="n">
        <v>18045445.89</v>
      </c>
      <c r="Q3220" s="71" t="n">
        <v>68950877.01000001</v>
      </c>
      <c r="R3220" t="inlineStr">
        <is>
          <t>Crude</t>
        </is>
      </c>
      <c r="S3220" t="inlineStr">
        <is>
          <t>Yes</t>
        </is>
      </c>
      <c r="T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SA103212</t>
        </is>
      </c>
      <c r="B3221" s="68" t="n">
        <v>46125</v>
      </c>
      <c r="C3221" s="69" t="n">
        <v>2026</v>
      </c>
      <c r="D3221" t="inlineStr">
        <is>
          <t>Apr</t>
        </is>
      </c>
      <c r="E3221" t="inlineStr">
        <is>
          <t>Asia</t>
        </is>
      </c>
      <c r="F3221" t="inlineStr">
        <is>
          <t>China</t>
        </is>
      </c>
      <c r="G3221" t="inlineStr">
        <is>
          <t>Diesel</t>
        </is>
      </c>
      <c r="H3221" t="inlineStr">
        <is>
          <t>Term contract</t>
        </is>
      </c>
      <c r="I3221" t="inlineStr">
        <is>
          <t>National oil company</t>
        </is>
      </c>
      <c r="J3221" t="inlineStr">
        <is>
          <t>Olivia Brown</t>
        </is>
      </c>
      <c r="K3221" s="70" t="n">
        <v>381835</v>
      </c>
      <c r="L3221" s="71" t="n">
        <v>96.29000000000001</v>
      </c>
      <c r="M3221" s="71" t="n">
        <v>36766892.15</v>
      </c>
      <c r="N3221" s="71" t="n">
        <v>735337.84</v>
      </c>
      <c r="O3221" s="71" t="n">
        <v>36031554.31</v>
      </c>
      <c r="P3221" s="71" t="n">
        <v>27031797.65</v>
      </c>
      <c r="Q3221" s="71" t="n">
        <v>8999756.66</v>
      </c>
      <c r="R3221" t="inlineStr">
        <is>
          <t>Refined</t>
        </is>
      </c>
      <c r="S3221" t="inlineStr">
        <is>
          <t>Yes</t>
        </is>
      </c>
      <c r="T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SA103213</t>
        </is>
      </c>
      <c r="B3222" s="68" t="n">
        <v>46125</v>
      </c>
      <c r="C3222" s="69" t="n">
        <v>2026</v>
      </c>
      <c r="D3222" t="inlineStr">
        <is>
          <t>Apr</t>
        </is>
      </c>
      <c r="E3222" t="inlineStr">
        <is>
          <t>Middle East</t>
        </is>
      </c>
      <c r="F3222" t="inlineStr">
        <is>
          <t>Bahrain</t>
        </is>
      </c>
      <c r="G3222" t="inlineStr">
        <is>
          <t>Arab Heavy</t>
        </is>
      </c>
      <c r="H3222" t="inlineStr">
        <is>
          <t>Term contract</t>
        </is>
      </c>
      <c r="I3222" t="inlineStr">
        <is>
          <t>National oil company</t>
        </is>
      </c>
      <c r="J3222" t="inlineStr">
        <is>
          <t>Zoya Ahmed</t>
        </is>
      </c>
      <c r="K3222" s="70" t="n">
        <v>477670</v>
      </c>
      <c r="L3222" s="71" t="n">
        <v>68.11</v>
      </c>
      <c r="M3222" s="71" t="n">
        <v>32534103.7</v>
      </c>
      <c r="N3222" s="71" t="n">
        <v>0</v>
      </c>
      <c r="O3222" s="71" t="n">
        <v>32534103.7</v>
      </c>
      <c r="P3222" s="71" t="n">
        <v>8602486.140000001</v>
      </c>
      <c r="Q3222" s="71" t="n">
        <v>23931617.56</v>
      </c>
      <c r="R3222" t="inlineStr">
        <is>
          <t>Crude</t>
        </is>
      </c>
      <c r="S3222" t="inlineStr">
        <is>
          <t>Yes</t>
        </is>
      </c>
      <c r="T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SA103214</t>
        </is>
      </c>
      <c r="B3223" s="68" t="n">
        <v>46125</v>
      </c>
      <c r="C3223" s="69" t="n">
        <v>2026</v>
      </c>
      <c r="D3223" t="inlineStr">
        <is>
          <t>Apr</t>
        </is>
      </c>
      <c r="E3223" t="inlineStr">
        <is>
          <t>Asia</t>
        </is>
      </c>
      <c r="F3223" t="inlineStr">
        <is>
          <t>Japan</t>
        </is>
      </c>
      <c r="G3223" t="inlineStr">
        <is>
          <t>Arab Light</t>
        </is>
      </c>
      <c r="H3223" t="inlineStr">
        <is>
          <t>Term contract</t>
        </is>
      </c>
      <c r="I3223" t="inlineStr">
        <is>
          <t>Refiner</t>
        </is>
      </c>
      <c r="J3223" t="inlineStr">
        <is>
          <t>Wei Chen</t>
        </is>
      </c>
      <c r="K3223" s="70" t="n">
        <v>1031766</v>
      </c>
      <c r="L3223" s="71" t="n">
        <v>77.95999999999999</v>
      </c>
      <c r="M3223" s="71" t="n">
        <v>80436477.36</v>
      </c>
      <c r="N3223" s="71" t="n">
        <v>804364.77</v>
      </c>
      <c r="O3223" s="71" t="n">
        <v>79632112.59</v>
      </c>
      <c r="P3223" s="71" t="n">
        <v>18799084.04</v>
      </c>
      <c r="Q3223" s="71" t="n">
        <v>60833028.55</v>
      </c>
      <c r="R3223" t="inlineStr">
        <is>
          <t>Crude</t>
        </is>
      </c>
      <c r="S3223" t="inlineStr">
        <is>
          <t>Yes</t>
        </is>
      </c>
      <c r="T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SA103215</t>
        </is>
      </c>
      <c r="B3224" s="68" t="n">
        <v>46126</v>
      </c>
      <c r="C3224" s="69" t="n">
        <v>2026</v>
      </c>
      <c r="D3224" t="inlineStr">
        <is>
          <t>Apr</t>
        </is>
      </c>
      <c r="E3224" t="inlineStr">
        <is>
          <t>Asia</t>
        </is>
      </c>
      <c r="F3224" t="inlineStr">
        <is>
          <t>China</t>
        </is>
      </c>
      <c r="G3224" t="inlineStr">
        <is>
          <t>Arab Light</t>
        </is>
      </c>
      <c r="H3224" t="inlineStr">
        <is>
          <t>Term contract</t>
        </is>
      </c>
      <c r="I3224" t="inlineStr">
        <is>
          <t>National oil company</t>
        </is>
      </c>
      <c r="J3224" t="inlineStr">
        <is>
          <t>Sara Rossi</t>
        </is>
      </c>
      <c r="K3224" s="70" t="n">
        <v>606640</v>
      </c>
      <c r="L3224" s="71" t="n">
        <v>71.63</v>
      </c>
      <c r="M3224" s="71" t="n">
        <v>43453623.2</v>
      </c>
      <c r="N3224" s="71" t="n">
        <v>869072.46</v>
      </c>
      <c r="O3224" s="71" t="n">
        <v>42584550.74</v>
      </c>
      <c r="P3224" s="71" t="n">
        <v>11367913.48</v>
      </c>
      <c r="Q3224" s="71" t="n">
        <v>31216637.26</v>
      </c>
      <c r="R3224" t="inlineStr">
        <is>
          <t>Crude</t>
        </is>
      </c>
      <c r="S3224" t="inlineStr">
        <is>
          <t>Yes</t>
        </is>
      </c>
      <c r="T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SA103216</t>
        </is>
      </c>
      <c r="B3225" s="68" t="n">
        <v>46126</v>
      </c>
      <c r="C3225" s="69" t="n">
        <v>2026</v>
      </c>
      <c r="D3225" t="inlineStr">
        <is>
          <t>Apr</t>
        </is>
      </c>
      <c r="E3225" t="inlineStr">
        <is>
          <t>Asia</t>
        </is>
      </c>
      <c r="F3225" t="inlineStr">
        <is>
          <t>India</t>
        </is>
      </c>
      <c r="G3225" t="inlineStr">
        <is>
          <t>Arab Light</t>
        </is>
      </c>
      <c r="H3225" t="inlineStr">
        <is>
          <t>Term contract</t>
        </is>
      </c>
      <c r="I3225" t="inlineStr">
        <is>
          <t>National oil company</t>
        </is>
      </c>
      <c r="J3225" t="inlineStr">
        <is>
          <t>Wei Chen</t>
        </is>
      </c>
      <c r="K3225" s="70" t="n">
        <v>497732</v>
      </c>
      <c r="L3225" s="71" t="n">
        <v>83.31</v>
      </c>
      <c r="M3225" s="71" t="n">
        <v>41466052.92</v>
      </c>
      <c r="N3225" s="71" t="n">
        <v>0</v>
      </c>
      <c r="O3225" s="71" t="n">
        <v>41466052.92</v>
      </c>
      <c r="P3225" s="71" t="n">
        <v>8651043.039999999</v>
      </c>
      <c r="Q3225" s="71" t="n">
        <v>32815009.88</v>
      </c>
      <c r="R3225" t="inlineStr">
        <is>
          <t>Crude</t>
        </is>
      </c>
      <c r="S3225" t="inlineStr">
        <is>
          <t>Yes</t>
        </is>
      </c>
      <c r="T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SA103217</t>
        </is>
      </c>
      <c r="B3226" s="68" t="n">
        <v>46126</v>
      </c>
      <c r="C3226" s="69" t="n">
        <v>2026</v>
      </c>
      <c r="D3226" t="inlineStr">
        <is>
          <t>Apr</t>
        </is>
      </c>
      <c r="E3226" t="inlineStr">
        <is>
          <t>Asia</t>
        </is>
      </c>
      <c r="F3226" t="inlineStr">
        <is>
          <t>China</t>
        </is>
      </c>
      <c r="G3226" t="inlineStr">
        <is>
          <t>Jet fuel</t>
        </is>
      </c>
      <c r="H3226" t="inlineStr">
        <is>
          <t>Term contract</t>
        </is>
      </c>
      <c r="I3226" t="inlineStr">
        <is>
          <t>National oil company</t>
        </is>
      </c>
      <c r="J3226" t="inlineStr">
        <is>
          <t>Olivia Brown</t>
        </is>
      </c>
      <c r="K3226" s="70" t="n">
        <v>152797</v>
      </c>
      <c r="L3226" s="71" t="n">
        <v>104.33</v>
      </c>
      <c r="M3226" s="71" t="n">
        <v>15941311.01</v>
      </c>
      <c r="N3226" s="71" t="n">
        <v>159413.11</v>
      </c>
      <c r="O3226" s="71" t="n">
        <v>15781897.9</v>
      </c>
      <c r="P3226" s="71" t="n">
        <v>10718238.45</v>
      </c>
      <c r="Q3226" s="71" t="n">
        <v>5063659.45</v>
      </c>
      <c r="R3226" t="inlineStr">
        <is>
          <t>Refined</t>
        </is>
      </c>
      <c r="S3226" t="inlineStr">
        <is>
          <t>Yes</t>
        </is>
      </c>
      <c r="T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SA103218</t>
        </is>
      </c>
      <c r="B3227" s="68" t="n">
        <v>46126</v>
      </c>
      <c r="C3227" s="69" t="n">
        <v>2026</v>
      </c>
      <c r="D3227" t="inlineStr">
        <is>
          <t>Apr</t>
        </is>
      </c>
      <c r="E3227" t="inlineStr">
        <is>
          <t>Asia</t>
        </is>
      </c>
      <c r="F3227" t="inlineStr">
        <is>
          <t>South Korea</t>
        </is>
      </c>
      <c r="G3227" t="inlineStr">
        <is>
          <t>Arab Light</t>
        </is>
      </c>
      <c r="H3227" t="inlineStr">
        <is>
          <t>Term contract</t>
        </is>
      </c>
      <c r="I3227" t="inlineStr">
        <is>
          <t>Refiner</t>
        </is>
      </c>
      <c r="J3227" t="inlineStr">
        <is>
          <t>Omar Haddad</t>
        </is>
      </c>
      <c r="K3227" s="70" t="n">
        <v>1667067</v>
      </c>
      <c r="L3227" s="71" t="n">
        <v>71.7</v>
      </c>
      <c r="M3227" s="71" t="n">
        <v>119528703.9</v>
      </c>
      <c r="N3227" s="71" t="n">
        <v>0</v>
      </c>
      <c r="O3227" s="71" t="n">
        <v>119528703.9</v>
      </c>
      <c r="P3227" s="71" t="n">
        <v>29335064.47</v>
      </c>
      <c r="Q3227" s="71" t="n">
        <v>90193639.43000001</v>
      </c>
      <c r="R3227" t="inlineStr">
        <is>
          <t>Crude</t>
        </is>
      </c>
      <c r="S3227" t="inlineStr">
        <is>
          <t>Yes</t>
        </is>
      </c>
      <c r="T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SA103219</t>
        </is>
      </c>
      <c r="B3228" s="68" t="n">
        <v>46126</v>
      </c>
      <c r="C3228" s="69" t="n">
        <v>2026</v>
      </c>
      <c r="D3228" t="inlineStr">
        <is>
          <t>Apr</t>
        </is>
      </c>
      <c r="E3228" t="inlineStr">
        <is>
          <t>Asia</t>
        </is>
      </c>
      <c r="F3228" t="inlineStr">
        <is>
          <t>South Korea</t>
        </is>
      </c>
      <c r="G3228" t="inlineStr">
        <is>
          <t>Arab Medium</t>
        </is>
      </c>
      <c r="H3228" t="inlineStr">
        <is>
          <t>Spot</t>
        </is>
      </c>
      <c r="I3228" t="inlineStr">
        <is>
          <t>Refiner</t>
        </is>
      </c>
      <c r="J3228" t="inlineStr">
        <is>
          <t>Olivia Brown</t>
        </is>
      </c>
      <c r="K3228" s="70" t="n">
        <v>456652</v>
      </c>
      <c r="L3228" s="71" t="n">
        <v>69.95999999999999</v>
      </c>
      <c r="M3228" s="71" t="n">
        <v>31947373.92</v>
      </c>
      <c r="N3228" s="71" t="n">
        <v>319473.74</v>
      </c>
      <c r="O3228" s="71" t="n">
        <v>31627900.18</v>
      </c>
      <c r="P3228" s="71" t="n">
        <v>7727072.5</v>
      </c>
      <c r="Q3228" s="71" t="n">
        <v>23900827.68</v>
      </c>
      <c r="R3228" t="inlineStr">
        <is>
          <t>Crude</t>
        </is>
      </c>
      <c r="S3228" t="inlineStr">
        <is>
          <t>Yes</t>
        </is>
      </c>
      <c r="T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SA103220</t>
        </is>
      </c>
      <c r="B3229" s="68" t="n">
        <v>46126</v>
      </c>
      <c r="C3229" s="69" t="n">
        <v>2026</v>
      </c>
      <c r="D3229" t="inlineStr">
        <is>
          <t>Apr</t>
        </is>
      </c>
      <c r="E3229" t="inlineStr">
        <is>
          <t>Europe</t>
        </is>
      </c>
      <c r="F3229" t="inlineStr">
        <is>
          <t>France</t>
        </is>
      </c>
      <c r="G3229" t="inlineStr">
        <is>
          <t>Arab Heavy</t>
        </is>
      </c>
      <c r="H3229" t="inlineStr">
        <is>
          <t>Term contract</t>
        </is>
      </c>
      <c r="I3229" t="inlineStr">
        <is>
          <t>National oil company</t>
        </is>
      </c>
      <c r="J3229" t="inlineStr">
        <is>
          <t>Liam O'Brien</t>
        </is>
      </c>
      <c r="K3229" s="70" t="n">
        <v>601864</v>
      </c>
      <c r="L3229" s="71" t="n">
        <v>67.95</v>
      </c>
      <c r="M3229" s="71" t="n">
        <v>40896658.8</v>
      </c>
      <c r="N3229" s="71" t="n">
        <v>817933.1800000001</v>
      </c>
      <c r="O3229" s="71" t="n">
        <v>40078725.62</v>
      </c>
      <c r="P3229" s="71" t="n">
        <v>10236558.07</v>
      </c>
      <c r="Q3229" s="71" t="n">
        <v>29842167.55</v>
      </c>
      <c r="R3229" t="inlineStr">
        <is>
          <t>Crude</t>
        </is>
      </c>
      <c r="S3229" t="inlineStr">
        <is>
          <t>Yes</t>
        </is>
      </c>
      <c r="T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SA103221</t>
        </is>
      </c>
      <c r="B3230" s="68" t="n">
        <v>46126</v>
      </c>
      <c r="C3230" s="69" t="n">
        <v>2026</v>
      </c>
      <c r="D3230" t="inlineStr">
        <is>
          <t>Apr</t>
        </is>
      </c>
      <c r="E3230" t="inlineStr">
        <is>
          <t>Asia</t>
        </is>
      </c>
      <c r="F3230" t="inlineStr">
        <is>
          <t>South Korea</t>
        </is>
      </c>
      <c r="G3230" t="inlineStr">
        <is>
          <t>Arab Heavy</t>
        </is>
      </c>
      <c r="H3230" t="inlineStr">
        <is>
          <t>Term contract</t>
        </is>
      </c>
      <c r="I3230" t="inlineStr">
        <is>
          <t>Refiner</t>
        </is>
      </c>
      <c r="J3230" t="inlineStr">
        <is>
          <t>Sophie Müller</t>
        </is>
      </c>
      <c r="K3230" s="70" t="n">
        <v>1631719</v>
      </c>
      <c r="L3230" s="71" t="n">
        <v>74.76000000000001</v>
      </c>
      <c r="M3230" s="71" t="n">
        <v>121987312.44</v>
      </c>
      <c r="N3230" s="71" t="n">
        <v>0</v>
      </c>
      <c r="O3230" s="71" t="n">
        <v>121987312.44</v>
      </c>
      <c r="P3230" s="71" t="n">
        <v>28459642.09</v>
      </c>
      <c r="Q3230" s="71" t="n">
        <v>93527670.34999999</v>
      </c>
      <c r="R3230" t="inlineStr">
        <is>
          <t>Crude</t>
        </is>
      </c>
      <c r="S3230" t="inlineStr">
        <is>
          <t>Yes</t>
        </is>
      </c>
      <c r="T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SA103222</t>
        </is>
      </c>
      <c r="B3231" s="68" t="n">
        <v>46126</v>
      </c>
      <c r="C3231" s="69" t="n">
        <v>2026</v>
      </c>
      <c r="D3231" t="inlineStr">
        <is>
          <t>Apr</t>
        </is>
      </c>
      <c r="E3231" t="inlineStr">
        <is>
          <t>Asia</t>
        </is>
      </c>
      <c r="F3231" t="inlineStr">
        <is>
          <t>South Korea</t>
        </is>
      </c>
      <c r="G3231" t="inlineStr">
        <is>
          <t>Arab Heavy</t>
        </is>
      </c>
      <c r="H3231" t="inlineStr">
        <is>
          <t>Term contract</t>
        </is>
      </c>
      <c r="I3231" t="inlineStr">
        <is>
          <t>National oil company</t>
        </is>
      </c>
      <c r="J3231" t="inlineStr">
        <is>
          <t>Priya Nair</t>
        </is>
      </c>
      <c r="K3231" s="70" t="n">
        <v>1280155</v>
      </c>
      <c r="L3231" s="71" t="n">
        <v>67.20999999999999</v>
      </c>
      <c r="M3231" s="71" t="n">
        <v>86039217.55</v>
      </c>
      <c r="N3231" s="71" t="n">
        <v>0</v>
      </c>
      <c r="O3231" s="71" t="n">
        <v>86039217.55</v>
      </c>
      <c r="P3231" s="71" t="n">
        <v>23401598.61</v>
      </c>
      <c r="Q3231" s="71" t="n">
        <v>62637618.94</v>
      </c>
      <c r="R3231" t="inlineStr">
        <is>
          <t>Crude</t>
        </is>
      </c>
      <c r="S3231" t="inlineStr">
        <is>
          <t>Yes</t>
        </is>
      </c>
      <c r="T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SA103223</t>
        </is>
      </c>
      <c r="B3232" s="68" t="n">
        <v>46126</v>
      </c>
      <c r="C3232" s="69" t="n">
        <v>2026</v>
      </c>
      <c r="D3232" t="inlineStr">
        <is>
          <t>Apr</t>
        </is>
      </c>
      <c r="E3232" t="inlineStr">
        <is>
          <t>Asia</t>
        </is>
      </c>
      <c r="F3232" t="inlineStr">
        <is>
          <t>South Korea</t>
        </is>
      </c>
      <c r="G3232" t="inlineStr">
        <is>
          <t>Arab Medium</t>
        </is>
      </c>
      <c r="H3232" t="inlineStr">
        <is>
          <t>Spot</t>
        </is>
      </c>
      <c r="I3232" t="inlineStr">
        <is>
          <t>Refiner</t>
        </is>
      </c>
      <c r="J3232" t="inlineStr">
        <is>
          <t>Olivia Brown</t>
        </is>
      </c>
      <c r="K3232" s="70" t="n">
        <v>393600</v>
      </c>
      <c r="L3232" s="71" t="n">
        <v>78.36</v>
      </c>
      <c r="M3232" s="71" t="n">
        <v>30842496</v>
      </c>
      <c r="N3232" s="71" t="n">
        <v>0</v>
      </c>
      <c r="O3232" s="71" t="n">
        <v>30842496</v>
      </c>
      <c r="P3232" s="71" t="n">
        <v>6928589.75</v>
      </c>
      <c r="Q3232" s="71" t="n">
        <v>23913906.25</v>
      </c>
      <c r="R3232" t="inlineStr">
        <is>
          <t>Crude</t>
        </is>
      </c>
      <c r="S3232" t="inlineStr">
        <is>
          <t>Yes</t>
        </is>
      </c>
      <c r="T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SA103224</t>
        </is>
      </c>
      <c r="B3233" s="68" t="n">
        <v>46126</v>
      </c>
      <c r="C3233" s="69" t="n">
        <v>2026</v>
      </c>
      <c r="D3233" t="inlineStr">
        <is>
          <t>Apr</t>
        </is>
      </c>
      <c r="E3233" t="inlineStr">
        <is>
          <t>Middle East</t>
        </is>
      </c>
      <c r="F3233" t="inlineStr">
        <is>
          <t>UAE</t>
        </is>
      </c>
      <c r="G3233" t="inlineStr">
        <is>
          <t>Diesel</t>
        </is>
      </c>
      <c r="H3233" t="inlineStr">
        <is>
          <t>Term contract</t>
        </is>
      </c>
      <c r="I3233" t="inlineStr">
        <is>
          <t>National oil company</t>
        </is>
      </c>
      <c r="J3233" t="inlineStr">
        <is>
          <t>Yuki Sato</t>
        </is>
      </c>
      <c r="K3233" s="70" t="n">
        <v>580666</v>
      </c>
      <c r="L3233" s="71" t="n">
        <v>88.77</v>
      </c>
      <c r="M3233" s="71" t="n">
        <v>51545720.82</v>
      </c>
      <c r="N3233" s="71" t="n">
        <v>515457.21</v>
      </c>
      <c r="O3233" s="71" t="n">
        <v>51030263.61</v>
      </c>
      <c r="P3233" s="71" t="n">
        <v>42224076.61</v>
      </c>
      <c r="Q3233" s="71" t="n">
        <v>8806187</v>
      </c>
      <c r="R3233" t="inlineStr">
        <is>
          <t>Refined</t>
        </is>
      </c>
      <c r="S3233" t="inlineStr">
        <is>
          <t>Yes</t>
        </is>
      </c>
      <c r="T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SA103225</t>
        </is>
      </c>
      <c r="B3234" s="68" t="n">
        <v>46127</v>
      </c>
      <c r="C3234" s="69" t="n">
        <v>2026</v>
      </c>
      <c r="D3234" t="inlineStr">
        <is>
          <t>Apr</t>
        </is>
      </c>
      <c r="E3234" t="inlineStr">
        <is>
          <t>Asia</t>
        </is>
      </c>
      <c r="F3234" t="inlineStr">
        <is>
          <t>Japan</t>
        </is>
      </c>
      <c r="G3234" t="inlineStr">
        <is>
          <t>Arab Light</t>
        </is>
      </c>
      <c r="H3234" t="inlineStr">
        <is>
          <t>Spot</t>
        </is>
      </c>
      <c r="I3234" t="inlineStr">
        <is>
          <t>Refiner</t>
        </is>
      </c>
      <c r="J3234" t="inlineStr">
        <is>
          <t>Omar Haddad</t>
        </is>
      </c>
      <c r="K3234" s="70" t="n">
        <v>1461669</v>
      </c>
      <c r="L3234" s="71" t="n">
        <v>77.15000000000001</v>
      </c>
      <c r="M3234" s="71" t="n">
        <v>112767763.35</v>
      </c>
      <c r="N3234" s="71" t="n">
        <v>1127677.63</v>
      </c>
      <c r="O3234" s="71" t="n">
        <v>111640085.72</v>
      </c>
      <c r="P3234" s="71" t="n">
        <v>26203402.93</v>
      </c>
      <c r="Q3234" s="71" t="n">
        <v>85436682.79000001</v>
      </c>
      <c r="R3234" t="inlineStr">
        <is>
          <t>Crude</t>
        </is>
      </c>
      <c r="S3234" t="inlineStr">
        <is>
          <t>Yes</t>
        </is>
      </c>
      <c r="T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SA103226</t>
        </is>
      </c>
      <c r="B3235" s="68" t="n">
        <v>46127</v>
      </c>
      <c r="C3235" s="69" t="n">
        <v>2026</v>
      </c>
      <c r="D3235" t="inlineStr">
        <is>
          <t>Apr</t>
        </is>
      </c>
      <c r="E3235" t="inlineStr">
        <is>
          <t>Europe</t>
        </is>
      </c>
      <c r="F3235" t="inlineStr">
        <is>
          <t>France</t>
        </is>
      </c>
      <c r="G3235" t="inlineStr">
        <is>
          <t>Arab Light</t>
        </is>
      </c>
      <c r="H3235" t="inlineStr">
        <is>
          <t>Term contract</t>
        </is>
      </c>
      <c r="I3235" t="inlineStr">
        <is>
          <t>National oil company</t>
        </is>
      </c>
      <c r="J3235" t="inlineStr">
        <is>
          <t>Ruhi Shaikh</t>
        </is>
      </c>
      <c r="K3235" s="70" t="n">
        <v>1549560</v>
      </c>
      <c r="L3235" s="71" t="n">
        <v>75</v>
      </c>
      <c r="M3235" s="71" t="n">
        <v>116217000</v>
      </c>
      <c r="N3235" s="71" t="n">
        <v>0</v>
      </c>
      <c r="O3235" s="71" t="n">
        <v>116217000</v>
      </c>
      <c r="P3235" s="71" t="n">
        <v>28625526.56</v>
      </c>
      <c r="Q3235" s="71" t="n">
        <v>87591473.44</v>
      </c>
      <c r="R3235" t="inlineStr">
        <is>
          <t>Crude</t>
        </is>
      </c>
      <c r="S3235" t="inlineStr">
        <is>
          <t>Yes</t>
        </is>
      </c>
      <c r="T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SA103227</t>
        </is>
      </c>
      <c r="B3236" s="68" t="n">
        <v>46127</v>
      </c>
      <c r="C3236" s="69" t="n">
        <v>2026</v>
      </c>
      <c r="D3236" t="inlineStr">
        <is>
          <t>Apr</t>
        </is>
      </c>
      <c r="E3236" t="inlineStr">
        <is>
          <t>Asia</t>
        </is>
      </c>
      <c r="F3236" t="inlineStr">
        <is>
          <t>India</t>
        </is>
      </c>
      <c r="G3236" t="inlineStr">
        <is>
          <t>Arab Extra Light</t>
        </is>
      </c>
      <c r="H3236" t="inlineStr">
        <is>
          <t>Term contract</t>
        </is>
      </c>
      <c r="I3236" t="inlineStr">
        <is>
          <t>Trader</t>
        </is>
      </c>
      <c r="J3236" t="inlineStr">
        <is>
          <t>Wei Chen</t>
        </is>
      </c>
      <c r="K3236" s="70" t="n">
        <v>425126</v>
      </c>
      <c r="L3236" s="71" t="n">
        <v>86.31</v>
      </c>
      <c r="M3236" s="71" t="n">
        <v>36692625.06</v>
      </c>
      <c r="N3236" s="71" t="n">
        <v>0</v>
      </c>
      <c r="O3236" s="71" t="n">
        <v>36692625.06</v>
      </c>
      <c r="P3236" s="71" t="n">
        <v>8045035.82</v>
      </c>
      <c r="Q3236" s="71" t="n">
        <v>28647589.24</v>
      </c>
      <c r="R3236" t="inlineStr">
        <is>
          <t>Crude</t>
        </is>
      </c>
      <c r="S3236" t="inlineStr">
        <is>
          <t>Yes</t>
        </is>
      </c>
      <c r="T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SA103228</t>
        </is>
      </c>
      <c r="B3237" s="68" t="n">
        <v>46127</v>
      </c>
      <c r="C3237" s="69" t="n">
        <v>2026</v>
      </c>
      <c r="D3237" t="inlineStr">
        <is>
          <t>Apr</t>
        </is>
      </c>
      <c r="E3237" t="inlineStr">
        <is>
          <t>Europe</t>
        </is>
      </c>
      <c r="F3237" t="inlineStr">
        <is>
          <t>Italy</t>
        </is>
      </c>
      <c r="G3237" t="inlineStr">
        <is>
          <t>Diesel</t>
        </is>
      </c>
      <c r="H3237" t="inlineStr">
        <is>
          <t>Term contract</t>
        </is>
      </c>
      <c r="I3237" t="inlineStr">
        <is>
          <t>Refiner</t>
        </is>
      </c>
      <c r="J3237" t="inlineStr">
        <is>
          <t>Kofi Mensah</t>
        </is>
      </c>
      <c r="K3237" s="70" t="n">
        <v>586601</v>
      </c>
      <c r="L3237" s="71" t="n">
        <v>96.37</v>
      </c>
      <c r="M3237" s="71" t="n">
        <v>56530738.37</v>
      </c>
      <c r="N3237" s="71" t="n">
        <v>0</v>
      </c>
      <c r="O3237" s="71" t="n">
        <v>56530738.37</v>
      </c>
      <c r="P3237" s="71" t="n">
        <v>42126385.65</v>
      </c>
      <c r="Q3237" s="71" t="n">
        <v>14404352.72</v>
      </c>
      <c r="R3237" t="inlineStr">
        <is>
          <t>Refined</t>
        </is>
      </c>
      <c r="S3237" t="inlineStr">
        <is>
          <t>Yes</t>
        </is>
      </c>
      <c r="T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SA103229</t>
        </is>
      </c>
      <c r="B3238" s="68" t="n">
        <v>46127</v>
      </c>
      <c r="C3238" s="69" t="n">
        <v>2026</v>
      </c>
      <c r="D3238" t="inlineStr">
        <is>
          <t>Apr</t>
        </is>
      </c>
      <c r="E3238" t="inlineStr">
        <is>
          <t>Middle East</t>
        </is>
      </c>
      <c r="F3238" t="inlineStr">
        <is>
          <t>Saudi Arabia</t>
        </is>
      </c>
      <c r="G3238" t="inlineStr">
        <is>
          <t>Arab Extra Light</t>
        </is>
      </c>
      <c r="H3238" t="inlineStr">
        <is>
          <t>Domestic</t>
        </is>
      </c>
      <c r="I3238" t="inlineStr">
        <is>
          <t>Refiner</t>
        </is>
      </c>
      <c r="J3238" t="inlineStr">
        <is>
          <t>Lucas Martin</t>
        </is>
      </c>
      <c r="K3238" s="70" t="n">
        <v>537856</v>
      </c>
      <c r="L3238" s="71" t="n">
        <v>81.09</v>
      </c>
      <c r="M3238" s="71" t="n">
        <v>43614743.04</v>
      </c>
      <c r="N3238" s="71" t="n">
        <v>0</v>
      </c>
      <c r="O3238" s="71" t="n">
        <v>43614743.04</v>
      </c>
      <c r="P3238" s="71" t="n">
        <v>10312720.85</v>
      </c>
      <c r="Q3238" s="71" t="n">
        <v>33302022.19</v>
      </c>
      <c r="R3238" t="inlineStr">
        <is>
          <t>Crude</t>
        </is>
      </c>
      <c r="S3238" t="inlineStr">
        <is>
          <t>No</t>
        </is>
      </c>
      <c r="T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SA103230</t>
        </is>
      </c>
      <c r="B3239" s="68" t="n">
        <v>46128</v>
      </c>
      <c r="C3239" s="69" t="n">
        <v>2026</v>
      </c>
      <c r="D3239" t="inlineStr">
        <is>
          <t>Apr</t>
        </is>
      </c>
      <c r="E3239" t="inlineStr">
        <is>
          <t>Middle East</t>
        </is>
      </c>
      <c r="F3239" t="inlineStr">
        <is>
          <t>Saudi Arabia</t>
        </is>
      </c>
      <c r="G3239" t="inlineStr">
        <is>
          <t>Arab Extra Light</t>
        </is>
      </c>
      <c r="H3239" t="inlineStr">
        <is>
          <t>Domestic</t>
        </is>
      </c>
      <c r="I3239" t="inlineStr">
        <is>
          <t>National oil company</t>
        </is>
      </c>
      <c r="J3239" t="inlineStr">
        <is>
          <t>Aisha Bello</t>
        </is>
      </c>
      <c r="K3239" s="70" t="n">
        <v>338190</v>
      </c>
      <c r="L3239" s="71" t="n">
        <v>76.95999999999999</v>
      </c>
      <c r="M3239" s="71" t="n">
        <v>26027102.4</v>
      </c>
      <c r="N3239" s="71" t="n">
        <v>0</v>
      </c>
      <c r="O3239" s="71" t="n">
        <v>26027102.4</v>
      </c>
      <c r="P3239" s="71" t="n">
        <v>6192309.7</v>
      </c>
      <c r="Q3239" s="71" t="n">
        <v>19834792.7</v>
      </c>
      <c r="R3239" t="inlineStr">
        <is>
          <t>Crude</t>
        </is>
      </c>
      <c r="S3239" t="inlineStr">
        <is>
          <t>No</t>
        </is>
      </c>
      <c r="T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SA103231</t>
        </is>
      </c>
      <c r="B3240" s="68" t="n">
        <v>46128</v>
      </c>
      <c r="C3240" s="69" t="n">
        <v>2026</v>
      </c>
      <c r="D3240" t="inlineStr">
        <is>
          <t>Apr</t>
        </is>
      </c>
      <c r="E3240" t="inlineStr">
        <is>
          <t>Asia</t>
        </is>
      </c>
      <c r="F3240" t="inlineStr">
        <is>
          <t>South Korea</t>
        </is>
      </c>
      <c r="G3240" t="inlineStr">
        <is>
          <t>Arab Medium</t>
        </is>
      </c>
      <c r="H3240" t="inlineStr">
        <is>
          <t>Term contract</t>
        </is>
      </c>
      <c r="I3240" t="inlineStr">
        <is>
          <t>National oil company</t>
        </is>
      </c>
      <c r="J3240" t="inlineStr">
        <is>
          <t>Kofi Mensah</t>
        </is>
      </c>
      <c r="K3240" s="70" t="n">
        <v>1672799</v>
      </c>
      <c r="L3240" s="71" t="n">
        <v>72.12</v>
      </c>
      <c r="M3240" s="71" t="n">
        <v>120642263.88</v>
      </c>
      <c r="N3240" s="71" t="n">
        <v>0</v>
      </c>
      <c r="O3240" s="71" t="n">
        <v>120642263.88</v>
      </c>
      <c r="P3240" s="71" t="n">
        <v>30304535.88</v>
      </c>
      <c r="Q3240" s="71" t="n">
        <v>90337728</v>
      </c>
      <c r="R3240" t="inlineStr">
        <is>
          <t>Crude</t>
        </is>
      </c>
      <c r="S3240" t="inlineStr">
        <is>
          <t>Yes</t>
        </is>
      </c>
      <c r="T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SA103232</t>
        </is>
      </c>
      <c r="B3241" s="68" t="n">
        <v>46128</v>
      </c>
      <c r="C3241" s="69" t="n">
        <v>2026</v>
      </c>
      <c r="D3241" t="inlineStr">
        <is>
          <t>Apr</t>
        </is>
      </c>
      <c r="E3241" t="inlineStr">
        <is>
          <t>Asia</t>
        </is>
      </c>
      <c r="F3241" t="inlineStr">
        <is>
          <t>Japan</t>
        </is>
      </c>
      <c r="G3241" t="inlineStr">
        <is>
          <t>Arab Light</t>
        </is>
      </c>
      <c r="H3241" t="inlineStr">
        <is>
          <t>Spot</t>
        </is>
      </c>
      <c r="I3241" t="inlineStr">
        <is>
          <t>National oil company</t>
        </is>
      </c>
      <c r="J3241" t="inlineStr">
        <is>
          <t>Amir Khan</t>
        </is>
      </c>
      <c r="K3241" s="70" t="n">
        <v>826368</v>
      </c>
      <c r="L3241" s="71" t="n">
        <v>75.13</v>
      </c>
      <c r="M3241" s="71" t="n">
        <v>62085027.84</v>
      </c>
      <c r="N3241" s="71" t="n">
        <v>620850.28</v>
      </c>
      <c r="O3241" s="71" t="n">
        <v>61464177.56</v>
      </c>
      <c r="P3241" s="71" t="n">
        <v>14542362.15</v>
      </c>
      <c r="Q3241" s="71" t="n">
        <v>46921815.41</v>
      </c>
      <c r="R3241" t="inlineStr">
        <is>
          <t>Crude</t>
        </is>
      </c>
      <c r="S3241" t="inlineStr">
        <is>
          <t>Yes</t>
        </is>
      </c>
      <c r="T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SA103233</t>
        </is>
      </c>
      <c r="B3242" s="68" t="n">
        <v>46128</v>
      </c>
      <c r="C3242" s="69" t="n">
        <v>2026</v>
      </c>
      <c r="D3242" t="inlineStr">
        <is>
          <t>Apr</t>
        </is>
      </c>
      <c r="E3242" t="inlineStr">
        <is>
          <t>North America</t>
        </is>
      </c>
      <c r="F3242" t="inlineStr">
        <is>
          <t>USA</t>
        </is>
      </c>
      <c r="G3242" t="inlineStr">
        <is>
          <t>Arab Extra Light</t>
        </is>
      </c>
      <c r="H3242" t="inlineStr">
        <is>
          <t>Term contract</t>
        </is>
      </c>
      <c r="I3242" t="inlineStr">
        <is>
          <t>National oil company</t>
        </is>
      </c>
      <c r="J3242" t="inlineStr">
        <is>
          <t>Shraddha Kulkarni</t>
        </is>
      </c>
      <c r="K3242" s="70" t="n">
        <v>1822787</v>
      </c>
      <c r="L3242" s="71" t="n">
        <v>76.98</v>
      </c>
      <c r="M3242" s="71" t="n">
        <v>140318143.26</v>
      </c>
      <c r="N3242" s="71" t="n">
        <v>0</v>
      </c>
      <c r="O3242" s="71" t="n">
        <v>140318143.26</v>
      </c>
      <c r="P3242" s="71" t="n">
        <v>34083879.51</v>
      </c>
      <c r="Q3242" s="71" t="n">
        <v>106234263.75</v>
      </c>
      <c r="R3242" t="inlineStr">
        <is>
          <t>Crude</t>
        </is>
      </c>
      <c r="S3242" t="inlineStr">
        <is>
          <t>Yes</t>
        </is>
      </c>
      <c r="T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SA103234</t>
        </is>
      </c>
      <c r="B3243" s="68" t="n">
        <v>46128</v>
      </c>
      <c r="C3243" s="69" t="n">
        <v>2026</v>
      </c>
      <c r="D3243" t="inlineStr">
        <is>
          <t>Apr</t>
        </is>
      </c>
      <c r="E3243" t="inlineStr">
        <is>
          <t>Middle East</t>
        </is>
      </c>
      <c r="F3243" t="inlineStr">
        <is>
          <t>UAE</t>
        </is>
      </c>
      <c r="G3243" t="inlineStr">
        <is>
          <t>Gasoline</t>
        </is>
      </c>
      <c r="H3243" t="inlineStr">
        <is>
          <t>Spot</t>
        </is>
      </c>
      <c r="I3243" t="inlineStr">
        <is>
          <t>National oil company</t>
        </is>
      </c>
      <c r="J3243" t="inlineStr">
        <is>
          <t>Yuki Sato</t>
        </is>
      </c>
      <c r="K3243" s="70" t="n">
        <v>109864</v>
      </c>
      <c r="L3243" s="71" t="n">
        <v>88.55</v>
      </c>
      <c r="M3243" s="71" t="n">
        <v>9728457.199999999</v>
      </c>
      <c r="N3243" s="71" t="n">
        <v>194569.14</v>
      </c>
      <c r="O3243" s="71" t="n">
        <v>9533888.060000001</v>
      </c>
      <c r="P3243" s="71" t="n">
        <v>7944552.07</v>
      </c>
      <c r="Q3243" s="71" t="n">
        <v>1589335.99</v>
      </c>
      <c r="R3243" t="inlineStr">
        <is>
          <t>Refined</t>
        </is>
      </c>
      <c r="S3243" t="inlineStr">
        <is>
          <t>Yes</t>
        </is>
      </c>
      <c r="T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SA103235</t>
        </is>
      </c>
      <c r="B3244" s="68" t="n">
        <v>46128</v>
      </c>
      <c r="C3244" s="69" t="n">
        <v>2026</v>
      </c>
      <c r="D3244" t="inlineStr">
        <is>
          <t>Apr</t>
        </is>
      </c>
      <c r="E3244" t="inlineStr">
        <is>
          <t>Europe</t>
        </is>
      </c>
      <c r="F3244" t="inlineStr">
        <is>
          <t>Italy</t>
        </is>
      </c>
      <c r="G3244" t="inlineStr">
        <is>
          <t>Gasoline</t>
        </is>
      </c>
      <c r="H3244" t="inlineStr">
        <is>
          <t>Term contract</t>
        </is>
      </c>
      <c r="I3244" t="inlineStr">
        <is>
          <t>Refiner</t>
        </is>
      </c>
      <c r="J3244" t="inlineStr">
        <is>
          <t>Arjun Mehta</t>
        </is>
      </c>
      <c r="K3244" s="70" t="n">
        <v>217817</v>
      </c>
      <c r="L3244" s="71" t="n">
        <v>92.69</v>
      </c>
      <c r="M3244" s="71" t="n">
        <v>20189457.73</v>
      </c>
      <c r="N3244" s="71" t="n">
        <v>403789.15</v>
      </c>
      <c r="O3244" s="71" t="n">
        <v>19785668.58</v>
      </c>
      <c r="P3244" s="71" t="n">
        <v>15152488.79</v>
      </c>
      <c r="Q3244" s="71" t="n">
        <v>4633179.79</v>
      </c>
      <c r="R3244" t="inlineStr">
        <is>
          <t>Refined</t>
        </is>
      </c>
      <c r="S3244" t="inlineStr">
        <is>
          <t>Yes</t>
        </is>
      </c>
      <c r="T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SA103236</t>
        </is>
      </c>
      <c r="B3245" s="68" t="n">
        <v>46128</v>
      </c>
      <c r="C3245" s="69" t="n">
        <v>2026</v>
      </c>
      <c r="D3245" t="inlineStr">
        <is>
          <t>Apr</t>
        </is>
      </c>
      <c r="E3245" t="inlineStr">
        <is>
          <t>Middle East</t>
        </is>
      </c>
      <c r="F3245" t="inlineStr">
        <is>
          <t>UAE</t>
        </is>
      </c>
      <c r="G3245" t="inlineStr">
        <is>
          <t>Arab Heavy</t>
        </is>
      </c>
      <c r="H3245" t="inlineStr">
        <is>
          <t>Term contract</t>
        </is>
      </c>
      <c r="I3245" t="inlineStr">
        <is>
          <t>Refiner</t>
        </is>
      </c>
      <c r="J3245" t="inlineStr">
        <is>
          <t>Lucas Martin</t>
        </is>
      </c>
      <c r="K3245" s="70" t="n">
        <v>1026990</v>
      </c>
      <c r="L3245" s="71" t="n">
        <v>72.72</v>
      </c>
      <c r="M3245" s="71" t="n">
        <v>74682712.8</v>
      </c>
      <c r="N3245" s="71" t="n">
        <v>0</v>
      </c>
      <c r="O3245" s="71" t="n">
        <v>74682712.8</v>
      </c>
      <c r="P3245" s="71" t="n">
        <v>17635419.13</v>
      </c>
      <c r="Q3245" s="71" t="n">
        <v>57047293.67</v>
      </c>
      <c r="R3245" t="inlineStr">
        <is>
          <t>Crude</t>
        </is>
      </c>
      <c r="S3245" t="inlineStr">
        <is>
          <t>Yes</t>
        </is>
      </c>
      <c r="T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SA103237</t>
        </is>
      </c>
      <c r="B3246" s="68" t="n">
        <v>46128</v>
      </c>
      <c r="C3246" s="69" t="n">
        <v>2026</v>
      </c>
      <c r="D3246" t="inlineStr">
        <is>
          <t>Apr</t>
        </is>
      </c>
      <c r="E3246" t="inlineStr">
        <is>
          <t>Asia</t>
        </is>
      </c>
      <c r="F3246" t="inlineStr">
        <is>
          <t>China</t>
        </is>
      </c>
      <c r="G3246" t="inlineStr">
        <is>
          <t>Arab Heavy</t>
        </is>
      </c>
      <c r="H3246" t="inlineStr">
        <is>
          <t>Term contract</t>
        </is>
      </c>
      <c r="I3246" t="inlineStr">
        <is>
          <t>Trader</t>
        </is>
      </c>
      <c r="J3246" t="inlineStr">
        <is>
          <t>Zoya Ahmed</t>
        </is>
      </c>
      <c r="K3246" s="70" t="n">
        <v>704085</v>
      </c>
      <c r="L3246" s="71" t="n">
        <v>69.98</v>
      </c>
      <c r="M3246" s="71" t="n">
        <v>49271868.3</v>
      </c>
      <c r="N3246" s="71" t="n">
        <v>985437.37</v>
      </c>
      <c r="O3246" s="71" t="n">
        <v>48286430.93</v>
      </c>
      <c r="P3246" s="71" t="n">
        <v>12428559.47</v>
      </c>
      <c r="Q3246" s="71" t="n">
        <v>35857871.46</v>
      </c>
      <c r="R3246" t="inlineStr">
        <is>
          <t>Crude</t>
        </is>
      </c>
      <c r="S3246" t="inlineStr">
        <is>
          <t>Yes</t>
        </is>
      </c>
      <c r="T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SA103238</t>
        </is>
      </c>
      <c r="B3247" s="68" t="n">
        <v>46129</v>
      </c>
      <c r="C3247" s="69" t="n">
        <v>2026</v>
      </c>
      <c r="D3247" t="inlineStr">
        <is>
          <t>Apr</t>
        </is>
      </c>
      <c r="E3247" t="inlineStr">
        <is>
          <t>Asia</t>
        </is>
      </c>
      <c r="F3247" t="inlineStr">
        <is>
          <t>South Korea</t>
        </is>
      </c>
      <c r="G3247" t="inlineStr">
        <is>
          <t>Arab Light</t>
        </is>
      </c>
      <c r="H3247" t="inlineStr">
        <is>
          <t>Term contract</t>
        </is>
      </c>
      <c r="I3247" t="inlineStr">
        <is>
          <t>National oil company</t>
        </is>
      </c>
      <c r="J3247" t="inlineStr">
        <is>
          <t>Emma Clarke</t>
        </is>
      </c>
      <c r="K3247" s="70" t="n">
        <v>1076667</v>
      </c>
      <c r="L3247" s="71" t="n">
        <v>83.95</v>
      </c>
      <c r="M3247" s="71" t="n">
        <v>90386194.65000001</v>
      </c>
      <c r="N3247" s="71" t="n">
        <v>1807723.89</v>
      </c>
      <c r="O3247" s="71" t="n">
        <v>88578470.76000001</v>
      </c>
      <c r="P3247" s="71" t="n">
        <v>20147192.31</v>
      </c>
      <c r="Q3247" s="71" t="n">
        <v>68431278.45</v>
      </c>
      <c r="R3247" t="inlineStr">
        <is>
          <t>Crude</t>
        </is>
      </c>
      <c r="S3247" t="inlineStr">
        <is>
          <t>Yes</t>
        </is>
      </c>
      <c r="T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SA103239</t>
        </is>
      </c>
      <c r="B3248" s="68" t="n">
        <v>46129</v>
      </c>
      <c r="C3248" s="69" t="n">
        <v>2026</v>
      </c>
      <c r="D3248" t="inlineStr">
        <is>
          <t>Apr</t>
        </is>
      </c>
      <c r="E3248" t="inlineStr">
        <is>
          <t>Middle East</t>
        </is>
      </c>
      <c r="F3248" t="inlineStr">
        <is>
          <t>Saudi Arabia</t>
        </is>
      </c>
      <c r="G3248" t="inlineStr">
        <is>
          <t>Diesel</t>
        </is>
      </c>
      <c r="H3248" t="inlineStr">
        <is>
          <t>Domestic</t>
        </is>
      </c>
      <c r="I3248" t="inlineStr">
        <is>
          <t>National oil company</t>
        </is>
      </c>
      <c r="J3248" t="inlineStr">
        <is>
          <t>Noah Smith</t>
        </is>
      </c>
      <c r="K3248" s="70" t="n">
        <v>145414</v>
      </c>
      <c r="L3248" s="71" t="n">
        <v>104.46</v>
      </c>
      <c r="M3248" s="71" t="n">
        <v>15189946.44</v>
      </c>
      <c r="N3248" s="71" t="n">
        <v>0</v>
      </c>
      <c r="O3248" s="71" t="n">
        <v>15189946.44</v>
      </c>
      <c r="P3248" s="71" t="n">
        <v>10137914.03</v>
      </c>
      <c r="Q3248" s="71" t="n">
        <v>5052032.41</v>
      </c>
      <c r="R3248" t="inlineStr">
        <is>
          <t>Refined</t>
        </is>
      </c>
      <c r="S3248" t="inlineStr">
        <is>
          <t>No</t>
        </is>
      </c>
      <c r="T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SA103240</t>
        </is>
      </c>
      <c r="B3249" s="68" t="n">
        <v>46129</v>
      </c>
      <c r="C3249" s="69" t="n">
        <v>2026</v>
      </c>
      <c r="D3249" t="inlineStr">
        <is>
          <t>Apr</t>
        </is>
      </c>
      <c r="E3249" t="inlineStr">
        <is>
          <t>North America</t>
        </is>
      </c>
      <c r="F3249" t="inlineStr">
        <is>
          <t>USA</t>
        </is>
      </c>
      <c r="G3249" t="inlineStr">
        <is>
          <t>Diesel</t>
        </is>
      </c>
      <c r="H3249" t="inlineStr">
        <is>
          <t>Term contract</t>
        </is>
      </c>
      <c r="I3249" t="inlineStr">
        <is>
          <t>Refiner</t>
        </is>
      </c>
      <c r="J3249" t="inlineStr">
        <is>
          <t>Amir Khan</t>
        </is>
      </c>
      <c r="K3249" s="70" t="n">
        <v>275000</v>
      </c>
      <c r="L3249" s="71" t="n">
        <v>90.34</v>
      </c>
      <c r="M3249" s="71" t="n">
        <v>24843500</v>
      </c>
      <c r="N3249" s="71" t="n">
        <v>496870</v>
      </c>
      <c r="O3249" s="71" t="n">
        <v>24346630</v>
      </c>
      <c r="P3249" s="71" t="n">
        <v>19954259.4</v>
      </c>
      <c r="Q3249" s="71" t="n">
        <v>4392370.6</v>
      </c>
      <c r="R3249" t="inlineStr">
        <is>
          <t>Refined</t>
        </is>
      </c>
      <c r="S3249" t="inlineStr">
        <is>
          <t>Yes</t>
        </is>
      </c>
      <c r="T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SA103241</t>
        </is>
      </c>
      <c r="B3250" s="68" t="n">
        <v>46129</v>
      </c>
      <c r="C3250" s="69" t="n">
        <v>2026</v>
      </c>
      <c r="D3250" t="inlineStr">
        <is>
          <t>Apr</t>
        </is>
      </c>
      <c r="E3250" t="inlineStr">
        <is>
          <t>North America</t>
        </is>
      </c>
      <c r="F3250" t="inlineStr">
        <is>
          <t>USA</t>
        </is>
      </c>
      <c r="G3250" t="inlineStr">
        <is>
          <t>Diesel</t>
        </is>
      </c>
      <c r="H3250" t="inlineStr">
        <is>
          <t>Spot</t>
        </is>
      </c>
      <c r="I3250" t="inlineStr">
        <is>
          <t>National oil company</t>
        </is>
      </c>
      <c r="J3250" t="inlineStr">
        <is>
          <t>Amir Khan</t>
        </is>
      </c>
      <c r="K3250" s="70" t="n">
        <v>534173</v>
      </c>
      <c r="L3250" s="71" t="n">
        <v>94.68000000000001</v>
      </c>
      <c r="M3250" s="71" t="n">
        <v>50575499.64</v>
      </c>
      <c r="N3250" s="71" t="n">
        <v>1011509.99</v>
      </c>
      <c r="O3250" s="71" t="n">
        <v>49563989.65</v>
      </c>
      <c r="P3250" s="71" t="n">
        <v>37670097.99</v>
      </c>
      <c r="Q3250" s="71" t="n">
        <v>11893891.66</v>
      </c>
      <c r="R3250" t="inlineStr">
        <is>
          <t>Refined</t>
        </is>
      </c>
      <c r="S3250" t="inlineStr">
        <is>
          <t>Yes</t>
        </is>
      </c>
      <c r="T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SA103242</t>
        </is>
      </c>
      <c r="B3251" s="68" t="n">
        <v>46129</v>
      </c>
      <c r="C3251" s="69" t="n">
        <v>2026</v>
      </c>
      <c r="D3251" t="inlineStr">
        <is>
          <t>Apr</t>
        </is>
      </c>
      <c r="E3251" t="inlineStr">
        <is>
          <t>Asia</t>
        </is>
      </c>
      <c r="F3251" t="inlineStr">
        <is>
          <t>Japan</t>
        </is>
      </c>
      <c r="G3251" t="inlineStr">
        <is>
          <t>Arab Heavy</t>
        </is>
      </c>
      <c r="H3251" t="inlineStr">
        <is>
          <t>Term contract</t>
        </is>
      </c>
      <c r="I3251" t="inlineStr">
        <is>
          <t>Trader</t>
        </is>
      </c>
      <c r="J3251" t="inlineStr">
        <is>
          <t>Amir Khan</t>
        </is>
      </c>
      <c r="K3251" s="70" t="n">
        <v>641988</v>
      </c>
      <c r="L3251" s="71" t="n">
        <v>71.45999999999999</v>
      </c>
      <c r="M3251" s="71" t="n">
        <v>45876462.48</v>
      </c>
      <c r="N3251" s="71" t="n">
        <v>458764.62</v>
      </c>
      <c r="O3251" s="71" t="n">
        <v>45417697.86</v>
      </c>
      <c r="P3251" s="71" t="n">
        <v>11372776.38</v>
      </c>
      <c r="Q3251" s="71" t="n">
        <v>34044921.48</v>
      </c>
      <c r="R3251" t="inlineStr">
        <is>
          <t>Crude</t>
        </is>
      </c>
      <c r="S3251" t="inlineStr">
        <is>
          <t>Yes</t>
        </is>
      </c>
      <c r="T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SA103243</t>
        </is>
      </c>
      <c r="B3252" s="68" t="n">
        <v>46129</v>
      </c>
      <c r="C3252" s="69" t="n">
        <v>2026</v>
      </c>
      <c r="D3252" t="inlineStr">
        <is>
          <t>Apr</t>
        </is>
      </c>
      <c r="E3252" t="inlineStr">
        <is>
          <t>Middle East</t>
        </is>
      </c>
      <c r="F3252" t="inlineStr">
        <is>
          <t>UAE</t>
        </is>
      </c>
      <c r="G3252" t="inlineStr">
        <is>
          <t>Arab Heavy</t>
        </is>
      </c>
      <c r="H3252" t="inlineStr">
        <is>
          <t>Spot</t>
        </is>
      </c>
      <c r="I3252" t="inlineStr">
        <is>
          <t>National oil company</t>
        </is>
      </c>
      <c r="J3252" t="inlineStr">
        <is>
          <t>Wei Chen</t>
        </is>
      </c>
      <c r="K3252" s="70" t="n">
        <v>1422500</v>
      </c>
      <c r="L3252" s="71" t="n">
        <v>75.64</v>
      </c>
      <c r="M3252" s="71" t="n">
        <v>107597900</v>
      </c>
      <c r="N3252" s="71" t="n">
        <v>0</v>
      </c>
      <c r="O3252" s="71" t="n">
        <v>107597900</v>
      </c>
      <c r="P3252" s="71" t="n">
        <v>24481005.29</v>
      </c>
      <c r="Q3252" s="71" t="n">
        <v>83116894.70999999</v>
      </c>
      <c r="R3252" t="inlineStr">
        <is>
          <t>Crude</t>
        </is>
      </c>
      <c r="S3252" t="inlineStr">
        <is>
          <t>Yes</t>
        </is>
      </c>
      <c r="T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SA103244</t>
        </is>
      </c>
      <c r="B3253" s="68" t="n">
        <v>46130</v>
      </c>
      <c r="C3253" s="69" t="n">
        <v>2026</v>
      </c>
      <c r="D3253" t="inlineStr">
        <is>
          <t>Apr</t>
        </is>
      </c>
      <c r="E3253" t="inlineStr">
        <is>
          <t>Middle East</t>
        </is>
      </c>
      <c r="F3253" t="inlineStr">
        <is>
          <t>Saudi Arabia</t>
        </is>
      </c>
      <c r="G3253" t="inlineStr">
        <is>
          <t>Diesel</t>
        </is>
      </c>
      <c r="H3253" t="inlineStr">
        <is>
          <t>Domestic</t>
        </is>
      </c>
      <c r="I3253" t="inlineStr">
        <is>
          <t>Refiner</t>
        </is>
      </c>
      <c r="J3253" t="inlineStr">
        <is>
          <t>Zoya Ahmed</t>
        </is>
      </c>
      <c r="K3253" s="70" t="n">
        <v>576709</v>
      </c>
      <c r="L3253" s="71" t="n">
        <v>100.14</v>
      </c>
      <c r="M3253" s="71" t="n">
        <v>57751639.26</v>
      </c>
      <c r="N3253" s="71" t="n">
        <v>1155032.79</v>
      </c>
      <c r="O3253" s="71" t="n">
        <v>56596606.47</v>
      </c>
      <c r="P3253" s="71" t="n">
        <v>41547206.89</v>
      </c>
      <c r="Q3253" s="71" t="n">
        <v>15049399.58</v>
      </c>
      <c r="R3253" t="inlineStr">
        <is>
          <t>Refined</t>
        </is>
      </c>
      <c r="S3253" t="inlineStr">
        <is>
          <t>No</t>
        </is>
      </c>
      <c r="T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SA103245</t>
        </is>
      </c>
      <c r="B3254" s="68" t="n">
        <v>46130</v>
      </c>
      <c r="C3254" s="69" t="n">
        <v>2026</v>
      </c>
      <c r="D3254" t="inlineStr">
        <is>
          <t>Apr</t>
        </is>
      </c>
      <c r="E3254" t="inlineStr">
        <is>
          <t>North America</t>
        </is>
      </c>
      <c r="F3254" t="inlineStr">
        <is>
          <t>USA</t>
        </is>
      </c>
      <c r="G3254" t="inlineStr">
        <is>
          <t>Arab Light</t>
        </is>
      </c>
      <c r="H3254" t="inlineStr">
        <is>
          <t>Term contract</t>
        </is>
      </c>
      <c r="I3254" t="inlineStr">
        <is>
          <t>Refiner</t>
        </is>
      </c>
      <c r="J3254" t="inlineStr">
        <is>
          <t>Omar Haddad</t>
        </is>
      </c>
      <c r="K3254" s="70" t="n">
        <v>492955</v>
      </c>
      <c r="L3254" s="71" t="n">
        <v>73.2</v>
      </c>
      <c r="M3254" s="71" t="n">
        <v>36084306</v>
      </c>
      <c r="N3254" s="71" t="n">
        <v>360843.06</v>
      </c>
      <c r="O3254" s="71" t="n">
        <v>35723462.94</v>
      </c>
      <c r="P3254" s="71" t="n">
        <v>9246289.59</v>
      </c>
      <c r="Q3254" s="71" t="n">
        <v>26477173.35</v>
      </c>
      <c r="R3254" t="inlineStr">
        <is>
          <t>Crude</t>
        </is>
      </c>
      <c r="S3254" t="inlineStr">
        <is>
          <t>Yes</t>
        </is>
      </c>
      <c r="T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SA103246</t>
        </is>
      </c>
      <c r="B3255" s="68" t="n">
        <v>46130</v>
      </c>
      <c r="C3255" s="69" t="n">
        <v>2026</v>
      </c>
      <c r="D3255" t="inlineStr">
        <is>
          <t>Apr</t>
        </is>
      </c>
      <c r="E3255" t="inlineStr">
        <is>
          <t>Asia</t>
        </is>
      </c>
      <c r="F3255" t="inlineStr">
        <is>
          <t>China</t>
        </is>
      </c>
      <c r="G3255" t="inlineStr">
        <is>
          <t>Arab Heavy</t>
        </is>
      </c>
      <c r="H3255" t="inlineStr">
        <is>
          <t>Term contract</t>
        </is>
      </c>
      <c r="I3255" t="inlineStr">
        <is>
          <t>National oil company</t>
        </is>
      </c>
      <c r="J3255" t="inlineStr">
        <is>
          <t>Emma Clarke</t>
        </is>
      </c>
      <c r="K3255" s="70" t="n">
        <v>1843805</v>
      </c>
      <c r="L3255" s="71" t="n">
        <v>79.67</v>
      </c>
      <c r="M3255" s="71" t="n">
        <v>146895944.35</v>
      </c>
      <c r="N3255" s="71" t="n">
        <v>1468959.44</v>
      </c>
      <c r="O3255" s="71" t="n">
        <v>145426984.91</v>
      </c>
      <c r="P3255" s="71" t="n">
        <v>33331139.71</v>
      </c>
      <c r="Q3255" s="71" t="n">
        <v>112095845.2</v>
      </c>
      <c r="R3255" t="inlineStr">
        <is>
          <t>Crude</t>
        </is>
      </c>
      <c r="S3255" t="inlineStr">
        <is>
          <t>Yes</t>
        </is>
      </c>
      <c r="T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SA103247</t>
        </is>
      </c>
      <c r="B3256" s="68" t="n">
        <v>46130</v>
      </c>
      <c r="C3256" s="69" t="n">
        <v>2026</v>
      </c>
      <c r="D3256" t="inlineStr">
        <is>
          <t>Apr</t>
        </is>
      </c>
      <c r="E3256" t="inlineStr">
        <is>
          <t>Europe</t>
        </is>
      </c>
      <c r="F3256" t="inlineStr">
        <is>
          <t>France</t>
        </is>
      </c>
      <c r="G3256" t="inlineStr">
        <is>
          <t>Arab Light</t>
        </is>
      </c>
      <c r="H3256" t="inlineStr">
        <is>
          <t>Term contract</t>
        </is>
      </c>
      <c r="I3256" t="inlineStr">
        <is>
          <t>National oil company</t>
        </is>
      </c>
      <c r="J3256" t="inlineStr">
        <is>
          <t>Sara Rossi</t>
        </is>
      </c>
      <c r="K3256" s="70" t="n">
        <v>661095</v>
      </c>
      <c r="L3256" s="71" t="n">
        <v>81.63</v>
      </c>
      <c r="M3256" s="71" t="n">
        <v>53965184.85</v>
      </c>
      <c r="N3256" s="71" t="n">
        <v>0</v>
      </c>
      <c r="O3256" s="71" t="n">
        <v>53965184.85</v>
      </c>
      <c r="P3256" s="71" t="n">
        <v>12163299.35</v>
      </c>
      <c r="Q3256" s="71" t="n">
        <v>41801885.5</v>
      </c>
      <c r="R3256" t="inlineStr">
        <is>
          <t>Crude</t>
        </is>
      </c>
      <c r="S3256" t="inlineStr">
        <is>
          <t>Yes</t>
        </is>
      </c>
      <c r="T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SA103248</t>
        </is>
      </c>
      <c r="B3257" s="68" t="n">
        <v>46130</v>
      </c>
      <c r="C3257" s="69" t="n">
        <v>2026</v>
      </c>
      <c r="D3257" t="inlineStr">
        <is>
          <t>Apr</t>
        </is>
      </c>
      <c r="E3257" t="inlineStr">
        <is>
          <t>Asia</t>
        </is>
      </c>
      <c r="F3257" t="inlineStr">
        <is>
          <t>India</t>
        </is>
      </c>
      <c r="G3257" t="inlineStr">
        <is>
          <t>Arab Light</t>
        </is>
      </c>
      <c r="H3257" t="inlineStr">
        <is>
          <t>Term contract</t>
        </is>
      </c>
      <c r="I3257" t="inlineStr">
        <is>
          <t>Refiner</t>
        </is>
      </c>
      <c r="J3257" t="inlineStr">
        <is>
          <t>Liam O'Brien</t>
        </is>
      </c>
      <c r="K3257" s="70" t="n">
        <v>1252450</v>
      </c>
      <c r="L3257" s="71" t="n">
        <v>84.58</v>
      </c>
      <c r="M3257" s="71" t="n">
        <v>105932221</v>
      </c>
      <c r="N3257" s="71" t="n">
        <v>0</v>
      </c>
      <c r="O3257" s="71" t="n">
        <v>105932221</v>
      </c>
      <c r="P3257" s="71" t="n">
        <v>22384237.7</v>
      </c>
      <c r="Q3257" s="71" t="n">
        <v>83547983.3</v>
      </c>
      <c r="R3257" t="inlineStr">
        <is>
          <t>Crude</t>
        </is>
      </c>
      <c r="S3257" t="inlineStr">
        <is>
          <t>Yes</t>
        </is>
      </c>
      <c r="T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SA103249</t>
        </is>
      </c>
      <c r="B3258" s="68" t="n">
        <v>46130</v>
      </c>
      <c r="C3258" s="69" t="n">
        <v>2026</v>
      </c>
      <c r="D3258" t="inlineStr">
        <is>
          <t>Apr</t>
        </is>
      </c>
      <c r="E3258" t="inlineStr">
        <is>
          <t>Asia</t>
        </is>
      </c>
      <c r="F3258" t="inlineStr">
        <is>
          <t>South Korea</t>
        </is>
      </c>
      <c r="G3258" t="inlineStr">
        <is>
          <t>Jet fuel</t>
        </is>
      </c>
      <c r="H3258" t="inlineStr">
        <is>
          <t>Term contract</t>
        </is>
      </c>
      <c r="I3258" t="inlineStr">
        <is>
          <t>Refiner</t>
        </is>
      </c>
      <c r="J3258" t="inlineStr">
        <is>
          <t>Fatima Al-Saud</t>
        </is>
      </c>
      <c r="K3258" s="70" t="n">
        <v>227698</v>
      </c>
      <c r="L3258" s="71" t="n">
        <v>89.88</v>
      </c>
      <c r="M3258" s="71" t="n">
        <v>20465496.24</v>
      </c>
      <c r="N3258" s="71" t="n">
        <v>204654.96</v>
      </c>
      <c r="O3258" s="71" t="n">
        <v>20260841.28</v>
      </c>
      <c r="P3258" s="71" t="n">
        <v>16630628.58</v>
      </c>
      <c r="Q3258" s="71" t="n">
        <v>3630212.7</v>
      </c>
      <c r="R3258" t="inlineStr">
        <is>
          <t>Refined</t>
        </is>
      </c>
      <c r="S3258" t="inlineStr">
        <is>
          <t>Yes</t>
        </is>
      </c>
      <c r="T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SA103250</t>
        </is>
      </c>
      <c r="B3259" s="68" t="n">
        <v>46130</v>
      </c>
      <c r="C3259" s="69" t="n">
        <v>2026</v>
      </c>
      <c r="D3259" t="inlineStr">
        <is>
          <t>Apr</t>
        </is>
      </c>
      <c r="E3259" t="inlineStr">
        <is>
          <t>Middle East</t>
        </is>
      </c>
      <c r="F3259" t="inlineStr">
        <is>
          <t>Saudi Arabia</t>
        </is>
      </c>
      <c r="G3259" t="inlineStr">
        <is>
          <t>Arab Light</t>
        </is>
      </c>
      <c r="H3259" t="inlineStr">
        <is>
          <t>Domestic</t>
        </is>
      </c>
      <c r="I3259" t="inlineStr">
        <is>
          <t>Trader</t>
        </is>
      </c>
      <c r="J3259" t="inlineStr">
        <is>
          <t>Aisha Bello</t>
        </is>
      </c>
      <c r="K3259" s="70" t="n">
        <v>584668</v>
      </c>
      <c r="L3259" s="71" t="n">
        <v>79.62</v>
      </c>
      <c r="M3259" s="71" t="n">
        <v>46551266.16</v>
      </c>
      <c r="N3259" s="71" t="n">
        <v>0</v>
      </c>
      <c r="O3259" s="71" t="n">
        <v>46551266.16</v>
      </c>
      <c r="P3259" s="71" t="n">
        <v>10649599.94</v>
      </c>
      <c r="Q3259" s="71" t="n">
        <v>35901666.22</v>
      </c>
      <c r="R3259" t="inlineStr">
        <is>
          <t>Crude</t>
        </is>
      </c>
      <c r="S3259" t="inlineStr">
        <is>
          <t>No</t>
        </is>
      </c>
      <c r="T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SA103251</t>
        </is>
      </c>
      <c r="B3260" s="68" t="n">
        <v>46130</v>
      </c>
      <c r="C3260" s="69" t="n">
        <v>2026</v>
      </c>
      <c r="D3260" t="inlineStr">
        <is>
          <t>Apr</t>
        </is>
      </c>
      <c r="E3260" t="inlineStr">
        <is>
          <t>Middle East</t>
        </is>
      </c>
      <c r="F3260" t="inlineStr">
        <is>
          <t>Saudi Arabia</t>
        </is>
      </c>
      <c r="G3260" t="inlineStr">
        <is>
          <t>Arab Light</t>
        </is>
      </c>
      <c r="H3260" t="inlineStr">
        <is>
          <t>Domestic</t>
        </is>
      </c>
      <c r="I3260" t="inlineStr">
        <is>
          <t>National oil company</t>
        </is>
      </c>
      <c r="J3260" t="inlineStr">
        <is>
          <t>Amir Khan</t>
        </is>
      </c>
      <c r="K3260" s="70" t="n">
        <v>1678531</v>
      </c>
      <c r="L3260" s="71" t="n">
        <v>73.20999999999999</v>
      </c>
      <c r="M3260" s="71" t="n">
        <v>122885254.51</v>
      </c>
      <c r="N3260" s="71" t="n">
        <v>0</v>
      </c>
      <c r="O3260" s="71" t="n">
        <v>122885254.51</v>
      </c>
      <c r="P3260" s="71" t="n">
        <v>29424935.18</v>
      </c>
      <c r="Q3260" s="71" t="n">
        <v>93460319.33</v>
      </c>
      <c r="R3260" t="inlineStr">
        <is>
          <t>Crude</t>
        </is>
      </c>
      <c r="S3260" t="inlineStr">
        <is>
          <t>No</t>
        </is>
      </c>
      <c r="T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SA103252</t>
        </is>
      </c>
      <c r="B3261" s="68" t="n">
        <v>46131</v>
      </c>
      <c r="C3261" s="69" t="n">
        <v>2026</v>
      </c>
      <c r="D3261" t="inlineStr">
        <is>
          <t>Apr</t>
        </is>
      </c>
      <c r="E3261" t="inlineStr">
        <is>
          <t>Middle East</t>
        </is>
      </c>
      <c r="F3261" t="inlineStr">
        <is>
          <t>Bahrain</t>
        </is>
      </c>
      <c r="G3261" t="inlineStr">
        <is>
          <t>Arab Heavy</t>
        </is>
      </c>
      <c r="H3261" t="inlineStr">
        <is>
          <t>Term contract</t>
        </is>
      </c>
      <c r="I3261" t="inlineStr">
        <is>
          <t>Refiner</t>
        </is>
      </c>
      <c r="J3261" t="inlineStr">
        <is>
          <t>Ravindra Patil</t>
        </is>
      </c>
      <c r="K3261" s="70" t="n">
        <v>1499883</v>
      </c>
      <c r="L3261" s="71" t="n">
        <v>71.56</v>
      </c>
      <c r="M3261" s="71" t="n">
        <v>107331627.48</v>
      </c>
      <c r="N3261" s="71" t="n">
        <v>1073316.27</v>
      </c>
      <c r="O3261" s="71" t="n">
        <v>106258311.21</v>
      </c>
      <c r="P3261" s="71" t="n">
        <v>27321288.81</v>
      </c>
      <c r="Q3261" s="71" t="n">
        <v>78937022.40000001</v>
      </c>
      <c r="R3261" t="inlineStr">
        <is>
          <t>Crude</t>
        </is>
      </c>
      <c r="S3261" t="inlineStr">
        <is>
          <t>Yes</t>
        </is>
      </c>
      <c r="T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SA103253</t>
        </is>
      </c>
      <c r="B3262" s="68" t="n">
        <v>46131</v>
      </c>
      <c r="C3262" s="69" t="n">
        <v>2026</v>
      </c>
      <c r="D3262" t="inlineStr">
        <is>
          <t>Apr</t>
        </is>
      </c>
      <c r="E3262" t="inlineStr">
        <is>
          <t>Asia</t>
        </is>
      </c>
      <c r="F3262" t="inlineStr">
        <is>
          <t>South Korea</t>
        </is>
      </c>
      <c r="G3262" t="inlineStr">
        <is>
          <t>Arab Medium</t>
        </is>
      </c>
      <c r="H3262" t="inlineStr">
        <is>
          <t>Term contract</t>
        </is>
      </c>
      <c r="I3262" t="inlineStr">
        <is>
          <t>Trader</t>
        </is>
      </c>
      <c r="J3262" t="inlineStr">
        <is>
          <t>Ravindra Patil</t>
        </is>
      </c>
      <c r="K3262" s="70" t="n">
        <v>1378554</v>
      </c>
      <c r="L3262" s="71" t="n">
        <v>81.06999999999999</v>
      </c>
      <c r="M3262" s="71" t="n">
        <v>111759372.78</v>
      </c>
      <c r="N3262" s="71" t="n">
        <v>1117593.73</v>
      </c>
      <c r="O3262" s="71" t="n">
        <v>110641779.05</v>
      </c>
      <c r="P3262" s="71" t="n">
        <v>24467342.09</v>
      </c>
      <c r="Q3262" s="71" t="n">
        <v>86174436.95999999</v>
      </c>
      <c r="R3262" t="inlineStr">
        <is>
          <t>Crude</t>
        </is>
      </c>
      <c r="S3262" t="inlineStr">
        <is>
          <t>Yes</t>
        </is>
      </c>
      <c r="T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SA103254</t>
        </is>
      </c>
      <c r="B3263" s="68" t="n">
        <v>46131</v>
      </c>
      <c r="C3263" s="69" t="n">
        <v>2026</v>
      </c>
      <c r="D3263" t="inlineStr">
        <is>
          <t>Apr</t>
        </is>
      </c>
      <c r="E3263" t="inlineStr">
        <is>
          <t>Asia</t>
        </is>
      </c>
      <c r="F3263" t="inlineStr">
        <is>
          <t>South Korea</t>
        </is>
      </c>
      <c r="G3263" t="inlineStr">
        <is>
          <t>Arab Light</t>
        </is>
      </c>
      <c r="H3263" t="inlineStr">
        <is>
          <t>Term contract</t>
        </is>
      </c>
      <c r="I3263" t="inlineStr">
        <is>
          <t>Trader</t>
        </is>
      </c>
      <c r="J3263" t="inlineStr">
        <is>
          <t>Yuki Sato</t>
        </is>
      </c>
      <c r="K3263" s="70" t="n">
        <v>758539</v>
      </c>
      <c r="L3263" s="71" t="n">
        <v>75.23999999999999</v>
      </c>
      <c r="M3263" s="71" t="n">
        <v>57072474.36</v>
      </c>
      <c r="N3263" s="71" t="n">
        <v>0</v>
      </c>
      <c r="O3263" s="71" t="n">
        <v>57072474.36</v>
      </c>
      <c r="P3263" s="71" t="n">
        <v>13769296.16</v>
      </c>
      <c r="Q3263" s="71" t="n">
        <v>43303178.2</v>
      </c>
      <c r="R3263" t="inlineStr">
        <is>
          <t>Crude</t>
        </is>
      </c>
      <c r="S3263" t="inlineStr">
        <is>
          <t>Yes</t>
        </is>
      </c>
      <c r="T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SA103255</t>
        </is>
      </c>
      <c r="B3264" s="68" t="n">
        <v>46131</v>
      </c>
      <c r="C3264" s="69" t="n">
        <v>2026</v>
      </c>
      <c r="D3264" t="inlineStr">
        <is>
          <t>Apr</t>
        </is>
      </c>
      <c r="E3264" t="inlineStr">
        <is>
          <t>Middle East</t>
        </is>
      </c>
      <c r="F3264" t="inlineStr">
        <is>
          <t>Bahrain</t>
        </is>
      </c>
      <c r="G3264" t="inlineStr">
        <is>
          <t>Arab Light</t>
        </is>
      </c>
      <c r="H3264" t="inlineStr">
        <is>
          <t>Term contract</t>
        </is>
      </c>
      <c r="I3264" t="inlineStr">
        <is>
          <t>National oil company</t>
        </is>
      </c>
      <c r="J3264" t="inlineStr">
        <is>
          <t>Ravindra Patil</t>
        </is>
      </c>
      <c r="K3264" s="70" t="n">
        <v>1571533</v>
      </c>
      <c r="L3264" s="71" t="n">
        <v>83.45</v>
      </c>
      <c r="M3264" s="71" t="n">
        <v>131144428.85</v>
      </c>
      <c r="N3264" s="71" t="n">
        <v>2622888.58</v>
      </c>
      <c r="O3264" s="71" t="n">
        <v>128521540.27</v>
      </c>
      <c r="P3264" s="71" t="n">
        <v>29051261.28</v>
      </c>
      <c r="Q3264" s="71" t="n">
        <v>99470278.98999999</v>
      </c>
      <c r="R3264" t="inlineStr">
        <is>
          <t>Crude</t>
        </is>
      </c>
      <c r="S3264" t="inlineStr">
        <is>
          <t>Yes</t>
        </is>
      </c>
      <c r="T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SA103256</t>
        </is>
      </c>
      <c r="B3265" s="68" t="n">
        <v>46131</v>
      </c>
      <c r="C3265" s="69" t="n">
        <v>2026</v>
      </c>
      <c r="D3265" t="inlineStr">
        <is>
          <t>Apr</t>
        </is>
      </c>
      <c r="E3265" t="inlineStr">
        <is>
          <t>Asia</t>
        </is>
      </c>
      <c r="F3265" t="inlineStr">
        <is>
          <t>India</t>
        </is>
      </c>
      <c r="G3265" t="inlineStr">
        <is>
          <t>Arab Medium</t>
        </is>
      </c>
      <c r="H3265" t="inlineStr">
        <is>
          <t>Term contract</t>
        </is>
      </c>
      <c r="I3265" t="inlineStr">
        <is>
          <t>National oil company</t>
        </is>
      </c>
      <c r="J3265" t="inlineStr">
        <is>
          <t>Aisha Bello</t>
        </is>
      </c>
      <c r="K3265" s="70" t="n">
        <v>1333654</v>
      </c>
      <c r="L3265" s="71" t="n">
        <v>73.45999999999999</v>
      </c>
      <c r="M3265" s="71" t="n">
        <v>97970222.84</v>
      </c>
      <c r="N3265" s="71" t="n">
        <v>0</v>
      </c>
      <c r="O3265" s="71" t="n">
        <v>97970222.84</v>
      </c>
      <c r="P3265" s="71" t="n">
        <v>22649023.76</v>
      </c>
      <c r="Q3265" s="71" t="n">
        <v>75321199.08</v>
      </c>
      <c r="R3265" t="inlineStr">
        <is>
          <t>Crude</t>
        </is>
      </c>
      <c r="S3265" t="inlineStr">
        <is>
          <t>Yes</t>
        </is>
      </c>
      <c r="T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SA103257</t>
        </is>
      </c>
      <c r="B3266" s="68" t="n">
        <v>46131</v>
      </c>
      <c r="C3266" s="69" t="n">
        <v>2026</v>
      </c>
      <c r="D3266" t="inlineStr">
        <is>
          <t>Apr</t>
        </is>
      </c>
      <c r="E3266" t="inlineStr">
        <is>
          <t>Europe</t>
        </is>
      </c>
      <c r="F3266" t="inlineStr">
        <is>
          <t>France</t>
        </is>
      </c>
      <c r="G3266" t="inlineStr">
        <is>
          <t>Gasoline</t>
        </is>
      </c>
      <c r="H3266" t="inlineStr">
        <is>
          <t>Term contract</t>
        </is>
      </c>
      <c r="I3266" t="inlineStr">
        <is>
          <t>National oil company</t>
        </is>
      </c>
      <c r="J3266" t="inlineStr">
        <is>
          <t>Arjun Mehta</t>
        </is>
      </c>
      <c r="K3266" s="70" t="n">
        <v>196800</v>
      </c>
      <c r="L3266" s="71" t="n">
        <v>97.36</v>
      </c>
      <c r="M3266" s="71" t="n">
        <v>19160448</v>
      </c>
      <c r="N3266" s="71" t="n">
        <v>191604.48</v>
      </c>
      <c r="O3266" s="71" t="n">
        <v>18968843.52</v>
      </c>
      <c r="P3266" s="71" t="n">
        <v>13868220.79</v>
      </c>
      <c r="Q3266" s="71" t="n">
        <v>5100622.73</v>
      </c>
      <c r="R3266" t="inlineStr">
        <is>
          <t>Refined</t>
        </is>
      </c>
      <c r="S3266" t="inlineStr">
        <is>
          <t>Yes</t>
        </is>
      </c>
      <c r="T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SA103258</t>
        </is>
      </c>
      <c r="B3267" s="68" t="n">
        <v>46131</v>
      </c>
      <c r="C3267" s="69" t="n">
        <v>2026</v>
      </c>
      <c r="D3267" t="inlineStr">
        <is>
          <t>Apr</t>
        </is>
      </c>
      <c r="E3267" t="inlineStr">
        <is>
          <t>Europe</t>
        </is>
      </c>
      <c r="F3267" t="inlineStr">
        <is>
          <t>Netherlands</t>
        </is>
      </c>
      <c r="G3267" t="inlineStr">
        <is>
          <t>Arab Extra Light</t>
        </is>
      </c>
      <c r="H3267" t="inlineStr">
        <is>
          <t>Spot</t>
        </is>
      </c>
      <c r="I3267" t="inlineStr">
        <is>
          <t>National oil company</t>
        </is>
      </c>
      <c r="J3267" t="inlineStr">
        <is>
          <t>Ana Costa</t>
        </is>
      </c>
      <c r="K3267" s="70" t="n">
        <v>1713879</v>
      </c>
      <c r="L3267" s="71" t="n">
        <v>71.70999999999999</v>
      </c>
      <c r="M3267" s="71" t="n">
        <v>122902263.09</v>
      </c>
      <c r="N3267" s="71" t="n">
        <v>0</v>
      </c>
      <c r="O3267" s="71" t="n">
        <v>122902263.09</v>
      </c>
      <c r="P3267" s="71" t="n">
        <v>32467588.94</v>
      </c>
      <c r="Q3267" s="71" t="n">
        <v>90434674.15000001</v>
      </c>
      <c r="R3267" t="inlineStr">
        <is>
          <t>Crude</t>
        </is>
      </c>
      <c r="S3267" t="inlineStr">
        <is>
          <t>Yes</t>
        </is>
      </c>
      <c r="T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SA103259</t>
        </is>
      </c>
      <c r="B3268" s="68" t="n">
        <v>46131</v>
      </c>
      <c r="C3268" s="69" t="n">
        <v>2026</v>
      </c>
      <c r="D3268" t="inlineStr">
        <is>
          <t>Apr</t>
        </is>
      </c>
      <c r="E3268" t="inlineStr">
        <is>
          <t>Asia</t>
        </is>
      </c>
      <c r="F3268" t="inlineStr">
        <is>
          <t>India</t>
        </is>
      </c>
      <c r="G3268" t="inlineStr">
        <is>
          <t>Arab Extra Light</t>
        </is>
      </c>
      <c r="H3268" t="inlineStr">
        <is>
          <t>Spot</t>
        </is>
      </c>
      <c r="I3268" t="inlineStr">
        <is>
          <t>National oil company</t>
        </is>
      </c>
      <c r="J3268" t="inlineStr">
        <is>
          <t>Zoya Ahmed</t>
        </is>
      </c>
      <c r="K3268" s="70" t="n">
        <v>1340341</v>
      </c>
      <c r="L3268" s="71" t="n">
        <v>83.93000000000001</v>
      </c>
      <c r="M3268" s="71" t="n">
        <v>112494820.13</v>
      </c>
      <c r="N3268" s="71" t="n">
        <v>0</v>
      </c>
      <c r="O3268" s="71" t="n">
        <v>112494820.13</v>
      </c>
      <c r="P3268" s="71" t="n">
        <v>25044258.43</v>
      </c>
      <c r="Q3268" s="71" t="n">
        <v>87450561.7</v>
      </c>
      <c r="R3268" t="inlineStr">
        <is>
          <t>Crude</t>
        </is>
      </c>
      <c r="S3268" t="inlineStr">
        <is>
          <t>Yes</t>
        </is>
      </c>
      <c r="T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SA103260</t>
        </is>
      </c>
      <c r="B3269" s="68" t="n">
        <v>46131</v>
      </c>
      <c r="C3269" s="69" t="n">
        <v>2026</v>
      </c>
      <c r="D3269" t="inlineStr">
        <is>
          <t>Apr</t>
        </is>
      </c>
      <c r="E3269" t="inlineStr">
        <is>
          <t>Asia</t>
        </is>
      </c>
      <c r="F3269" t="inlineStr">
        <is>
          <t>Japan</t>
        </is>
      </c>
      <c r="G3269" t="inlineStr">
        <is>
          <t>Gasoline</t>
        </is>
      </c>
      <c r="H3269" t="inlineStr">
        <is>
          <t>Term contract</t>
        </is>
      </c>
      <c r="I3269" t="inlineStr">
        <is>
          <t>Trader</t>
        </is>
      </c>
      <c r="J3269" t="inlineStr">
        <is>
          <t>Wei Chen</t>
        </is>
      </c>
      <c r="K3269" s="70" t="n">
        <v>458563</v>
      </c>
      <c r="L3269" s="71" t="n">
        <v>95.18000000000001</v>
      </c>
      <c r="M3269" s="71" t="n">
        <v>43646026.34</v>
      </c>
      <c r="N3269" s="71" t="n">
        <v>0</v>
      </c>
      <c r="O3269" s="71" t="n">
        <v>43646026.34</v>
      </c>
      <c r="P3269" s="71" t="n">
        <v>31740209.99</v>
      </c>
      <c r="Q3269" s="71" t="n">
        <v>11905816.35</v>
      </c>
      <c r="R3269" t="inlineStr">
        <is>
          <t>Refined</t>
        </is>
      </c>
      <c r="S3269" t="inlineStr">
        <is>
          <t>Yes</t>
        </is>
      </c>
      <c r="T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SA103261</t>
        </is>
      </c>
      <c r="B3270" s="68" t="n">
        <v>46131</v>
      </c>
      <c r="C3270" s="69" t="n">
        <v>2026</v>
      </c>
      <c r="D3270" t="inlineStr">
        <is>
          <t>Apr</t>
        </is>
      </c>
      <c r="E3270" t="inlineStr">
        <is>
          <t>Asia</t>
        </is>
      </c>
      <c r="F3270" t="inlineStr">
        <is>
          <t>Japan</t>
        </is>
      </c>
      <c r="G3270" t="inlineStr">
        <is>
          <t>Diesel</t>
        </is>
      </c>
      <c r="H3270" t="inlineStr">
        <is>
          <t>Term contract</t>
        </is>
      </c>
      <c r="I3270" t="inlineStr">
        <is>
          <t>Refiner</t>
        </is>
      </c>
      <c r="J3270" t="inlineStr">
        <is>
          <t>Priya Nair</t>
        </is>
      </c>
      <c r="K3270" s="70" t="n">
        <v>196853</v>
      </c>
      <c r="L3270" s="71" t="n">
        <v>96.75</v>
      </c>
      <c r="M3270" s="71" t="n">
        <v>19045527.75</v>
      </c>
      <c r="N3270" s="71" t="n">
        <v>0</v>
      </c>
      <c r="O3270" s="71" t="n">
        <v>19045527.75</v>
      </c>
      <c r="P3270" s="71" t="n">
        <v>13350873.28</v>
      </c>
      <c r="Q3270" s="71" t="n">
        <v>5694654.47</v>
      </c>
      <c r="R3270" t="inlineStr">
        <is>
          <t>Refined</t>
        </is>
      </c>
      <c r="S3270" t="inlineStr">
        <is>
          <t>Yes</t>
        </is>
      </c>
      <c r="T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SA103262</t>
        </is>
      </c>
      <c r="B3271" s="68" t="n">
        <v>46131</v>
      </c>
      <c r="C3271" s="69" t="n">
        <v>2026</v>
      </c>
      <c r="D3271" t="inlineStr">
        <is>
          <t>Apr</t>
        </is>
      </c>
      <c r="E3271" t="inlineStr">
        <is>
          <t>Europe</t>
        </is>
      </c>
      <c r="F3271" t="inlineStr">
        <is>
          <t>Netherlands</t>
        </is>
      </c>
      <c r="G3271" t="inlineStr">
        <is>
          <t>Gasoline</t>
        </is>
      </c>
      <c r="H3271" t="inlineStr">
        <is>
          <t>Spot</t>
        </is>
      </c>
      <c r="I3271" t="inlineStr">
        <is>
          <t>Refiner</t>
        </is>
      </c>
      <c r="J3271" t="inlineStr">
        <is>
          <t>Carlos Silva</t>
        </is>
      </c>
      <c r="K3271" s="70" t="n">
        <v>333413</v>
      </c>
      <c r="L3271" s="71" t="n">
        <v>86.04000000000001</v>
      </c>
      <c r="M3271" s="71" t="n">
        <v>28686854.52</v>
      </c>
      <c r="N3271" s="71" t="n">
        <v>0</v>
      </c>
      <c r="O3271" s="71" t="n">
        <v>28686854.52</v>
      </c>
      <c r="P3271" s="71" t="n">
        <v>24287187.91</v>
      </c>
      <c r="Q3271" s="71" t="n">
        <v>4399666.61</v>
      </c>
      <c r="R3271" t="inlineStr">
        <is>
          <t>Refined</t>
        </is>
      </c>
      <c r="S3271" t="inlineStr">
        <is>
          <t>Yes</t>
        </is>
      </c>
      <c r="T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SA103263</t>
        </is>
      </c>
      <c r="B3272" s="68" t="n">
        <v>46132</v>
      </c>
      <c r="C3272" s="69" t="n">
        <v>2026</v>
      </c>
      <c r="D3272" t="inlineStr">
        <is>
          <t>Apr</t>
        </is>
      </c>
      <c r="E3272" t="inlineStr">
        <is>
          <t>Asia</t>
        </is>
      </c>
      <c r="F3272" t="inlineStr">
        <is>
          <t>China</t>
        </is>
      </c>
      <c r="G3272" t="inlineStr">
        <is>
          <t>Arab Light</t>
        </is>
      </c>
      <c r="H3272" t="inlineStr">
        <is>
          <t>Spot</t>
        </is>
      </c>
      <c r="I3272" t="inlineStr">
        <is>
          <t>Trader</t>
        </is>
      </c>
      <c r="J3272" t="inlineStr">
        <is>
          <t>Sara Rossi</t>
        </is>
      </c>
      <c r="K3272" s="70" t="n">
        <v>830190</v>
      </c>
      <c r="L3272" s="71" t="n">
        <v>71.72</v>
      </c>
      <c r="M3272" s="71" t="n">
        <v>59541226.8</v>
      </c>
      <c r="N3272" s="71" t="n">
        <v>0</v>
      </c>
      <c r="O3272" s="71" t="n">
        <v>59541226.8</v>
      </c>
      <c r="P3272" s="71" t="n">
        <v>15370742.77</v>
      </c>
      <c r="Q3272" s="71" t="n">
        <v>44170484.03</v>
      </c>
      <c r="R3272" t="inlineStr">
        <is>
          <t>Crude</t>
        </is>
      </c>
      <c r="S3272" t="inlineStr">
        <is>
          <t>Yes</t>
        </is>
      </c>
      <c r="T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SA103264</t>
        </is>
      </c>
      <c r="B3273" s="68" t="n">
        <v>46132</v>
      </c>
      <c r="C3273" s="69" t="n">
        <v>2026</v>
      </c>
      <c r="D3273" t="inlineStr">
        <is>
          <t>Apr</t>
        </is>
      </c>
      <c r="E3273" t="inlineStr">
        <is>
          <t>Asia</t>
        </is>
      </c>
      <c r="F3273" t="inlineStr">
        <is>
          <t>China</t>
        </is>
      </c>
      <c r="G3273" t="inlineStr">
        <is>
          <t>Arab Medium</t>
        </is>
      </c>
      <c r="H3273" t="inlineStr">
        <is>
          <t>Term contract</t>
        </is>
      </c>
      <c r="I3273" t="inlineStr">
        <is>
          <t>National oil company</t>
        </is>
      </c>
      <c r="J3273" t="inlineStr">
        <is>
          <t>Shraddha Kulkarni</t>
        </is>
      </c>
      <c r="K3273" s="70" t="n">
        <v>1779797</v>
      </c>
      <c r="L3273" s="71" t="n">
        <v>80.66</v>
      </c>
      <c r="M3273" s="71" t="n">
        <v>143558426.02</v>
      </c>
      <c r="N3273" s="71" t="n">
        <v>1435584.26</v>
      </c>
      <c r="O3273" s="71" t="n">
        <v>142122841.76</v>
      </c>
      <c r="P3273" s="71" t="n">
        <v>31362216.28</v>
      </c>
      <c r="Q3273" s="71" t="n">
        <v>110760625.48</v>
      </c>
      <c r="R3273" t="inlineStr">
        <is>
          <t>Crude</t>
        </is>
      </c>
      <c r="S3273" t="inlineStr">
        <is>
          <t>Yes</t>
        </is>
      </c>
      <c r="T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SA103265</t>
        </is>
      </c>
      <c r="B3274" s="68" t="n">
        <v>46132</v>
      </c>
      <c r="C3274" s="69" t="n">
        <v>2026</v>
      </c>
      <c r="D3274" t="inlineStr">
        <is>
          <t>Apr</t>
        </is>
      </c>
      <c r="E3274" t="inlineStr">
        <is>
          <t>North America</t>
        </is>
      </c>
      <c r="F3274" t="inlineStr">
        <is>
          <t>USA</t>
        </is>
      </c>
      <c r="G3274" t="inlineStr">
        <is>
          <t>Arab Light</t>
        </is>
      </c>
      <c r="H3274" t="inlineStr">
        <is>
          <t>Term contract</t>
        </is>
      </c>
      <c r="I3274" t="inlineStr">
        <is>
          <t>National oil company</t>
        </is>
      </c>
      <c r="J3274" t="inlineStr">
        <is>
          <t>Emma Clarke</t>
        </is>
      </c>
      <c r="K3274" s="70" t="n">
        <v>1018392</v>
      </c>
      <c r="L3274" s="71" t="n">
        <v>76.84</v>
      </c>
      <c r="M3274" s="71" t="n">
        <v>78253241.28</v>
      </c>
      <c r="N3274" s="71" t="n">
        <v>1565064.83</v>
      </c>
      <c r="O3274" s="71" t="n">
        <v>76688176.45</v>
      </c>
      <c r="P3274" s="71" t="n">
        <v>17815336.29</v>
      </c>
      <c r="Q3274" s="71" t="n">
        <v>58872840.16</v>
      </c>
      <c r="R3274" t="inlineStr">
        <is>
          <t>Crude</t>
        </is>
      </c>
      <c r="S3274" t="inlineStr">
        <is>
          <t>Yes</t>
        </is>
      </c>
      <c r="T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SA103266</t>
        </is>
      </c>
      <c r="B3275" s="68" t="n">
        <v>46132</v>
      </c>
      <c r="C3275" s="69" t="n">
        <v>2026</v>
      </c>
      <c r="D3275" t="inlineStr">
        <is>
          <t>Apr</t>
        </is>
      </c>
      <c r="E3275" t="inlineStr">
        <is>
          <t>Middle East</t>
        </is>
      </c>
      <c r="F3275" t="inlineStr">
        <is>
          <t>Saudi Arabia</t>
        </is>
      </c>
      <c r="G3275" t="inlineStr">
        <is>
          <t>Arab Light</t>
        </is>
      </c>
      <c r="H3275" t="inlineStr">
        <is>
          <t>Domestic</t>
        </is>
      </c>
      <c r="I3275" t="inlineStr">
        <is>
          <t>Refiner</t>
        </is>
      </c>
      <c r="J3275" t="inlineStr">
        <is>
          <t>Priya Nair</t>
        </is>
      </c>
      <c r="K3275" s="70" t="n">
        <v>489134</v>
      </c>
      <c r="L3275" s="71" t="n">
        <v>75.22</v>
      </c>
      <c r="M3275" s="71" t="n">
        <v>36792659.48</v>
      </c>
      <c r="N3275" s="71" t="n">
        <v>0</v>
      </c>
      <c r="O3275" s="71" t="n">
        <v>36792659.48</v>
      </c>
      <c r="P3275" s="71" t="n">
        <v>8561960.130000001</v>
      </c>
      <c r="Q3275" s="71" t="n">
        <v>28230699.35</v>
      </c>
      <c r="R3275" t="inlineStr">
        <is>
          <t>Crude</t>
        </is>
      </c>
      <c r="S3275" t="inlineStr">
        <is>
          <t>No</t>
        </is>
      </c>
      <c r="T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SA103267</t>
        </is>
      </c>
      <c r="B3276" s="68" t="n">
        <v>46132</v>
      </c>
      <c r="C3276" s="69" t="n">
        <v>2026</v>
      </c>
      <c r="D3276" t="inlineStr">
        <is>
          <t>Apr</t>
        </is>
      </c>
      <c r="E3276" t="inlineStr">
        <is>
          <t>Middle East</t>
        </is>
      </c>
      <c r="F3276" t="inlineStr">
        <is>
          <t>Saudi Arabia</t>
        </is>
      </c>
      <c r="G3276" t="inlineStr">
        <is>
          <t>Arab Medium</t>
        </is>
      </c>
      <c r="H3276" t="inlineStr">
        <is>
          <t>Domestic</t>
        </is>
      </c>
      <c r="I3276" t="inlineStr">
        <is>
          <t>National oil company</t>
        </is>
      </c>
      <c r="J3276" t="inlineStr">
        <is>
          <t>Emma Clarke</t>
        </is>
      </c>
      <c r="K3276" s="70" t="n">
        <v>1544783</v>
      </c>
      <c r="L3276" s="71" t="n">
        <v>68.16</v>
      </c>
      <c r="M3276" s="71" t="n">
        <v>105292409.28</v>
      </c>
      <c r="N3276" s="71" t="n">
        <v>1052924.09</v>
      </c>
      <c r="O3276" s="71" t="n">
        <v>104239485.19</v>
      </c>
      <c r="P3276" s="71" t="n">
        <v>27546947.86</v>
      </c>
      <c r="Q3276" s="71" t="n">
        <v>76692537.33</v>
      </c>
      <c r="R3276" t="inlineStr">
        <is>
          <t>Crude</t>
        </is>
      </c>
      <c r="S3276" t="inlineStr">
        <is>
          <t>No</t>
        </is>
      </c>
      <c r="T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SA103268</t>
        </is>
      </c>
      <c r="B3277" s="68" t="n">
        <v>46133</v>
      </c>
      <c r="C3277" s="69" t="n">
        <v>2026</v>
      </c>
      <c r="D3277" t="inlineStr">
        <is>
          <t>Apr</t>
        </is>
      </c>
      <c r="E3277" t="inlineStr">
        <is>
          <t>Asia</t>
        </is>
      </c>
      <c r="F3277" t="inlineStr">
        <is>
          <t>South Korea</t>
        </is>
      </c>
      <c r="G3277" t="inlineStr">
        <is>
          <t>Arab Light</t>
        </is>
      </c>
      <c r="H3277" t="inlineStr">
        <is>
          <t>Term contract</t>
        </is>
      </c>
      <c r="I3277" t="inlineStr">
        <is>
          <t>Refiner</t>
        </is>
      </c>
      <c r="J3277" t="inlineStr">
        <is>
          <t>Lucas Martin</t>
        </is>
      </c>
      <c r="K3277" s="70" t="n">
        <v>555052</v>
      </c>
      <c r="L3277" s="71" t="n">
        <v>74.81999999999999</v>
      </c>
      <c r="M3277" s="71" t="n">
        <v>41528990.64</v>
      </c>
      <c r="N3277" s="71" t="n">
        <v>415289.91</v>
      </c>
      <c r="O3277" s="71" t="n">
        <v>41113700.73</v>
      </c>
      <c r="P3277" s="71" t="n">
        <v>9882251.369999999</v>
      </c>
      <c r="Q3277" s="71" t="n">
        <v>31231449.36</v>
      </c>
      <c r="R3277" t="inlineStr">
        <is>
          <t>Crude</t>
        </is>
      </c>
      <c r="S3277" t="inlineStr">
        <is>
          <t>Yes</t>
        </is>
      </c>
      <c r="T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SA103269</t>
        </is>
      </c>
      <c r="B3278" s="68" t="n">
        <v>46133</v>
      </c>
      <c r="C3278" s="69" t="n">
        <v>2026</v>
      </c>
      <c r="D3278" t="inlineStr">
        <is>
          <t>Apr</t>
        </is>
      </c>
      <c r="E3278" t="inlineStr">
        <is>
          <t>Europe</t>
        </is>
      </c>
      <c r="F3278" t="inlineStr">
        <is>
          <t>Netherlands</t>
        </is>
      </c>
      <c r="G3278" t="inlineStr">
        <is>
          <t>Jet fuel</t>
        </is>
      </c>
      <c r="H3278" t="inlineStr">
        <is>
          <t>Term contract</t>
        </is>
      </c>
      <c r="I3278" t="inlineStr">
        <is>
          <t>National oil company</t>
        </is>
      </c>
      <c r="J3278" t="inlineStr">
        <is>
          <t>Wei Chen</t>
        </is>
      </c>
      <c r="K3278" s="70" t="n">
        <v>379497</v>
      </c>
      <c r="L3278" s="71" t="n">
        <v>100.16</v>
      </c>
      <c r="M3278" s="71" t="n">
        <v>38010419.52</v>
      </c>
      <c r="N3278" s="71" t="n">
        <v>760208.39</v>
      </c>
      <c r="O3278" s="71" t="n">
        <v>37250211.13</v>
      </c>
      <c r="P3278" s="71" t="n">
        <v>26709537.71</v>
      </c>
      <c r="Q3278" s="71" t="n">
        <v>10540673.42</v>
      </c>
      <c r="R3278" t="inlineStr">
        <is>
          <t>Refined</t>
        </is>
      </c>
      <c r="S3278" t="inlineStr">
        <is>
          <t>Yes</t>
        </is>
      </c>
      <c r="T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SA103270</t>
        </is>
      </c>
      <c r="B3279" s="68" t="n">
        <v>46133</v>
      </c>
      <c r="C3279" s="69" t="n">
        <v>2026</v>
      </c>
      <c r="D3279" t="inlineStr">
        <is>
          <t>Apr</t>
        </is>
      </c>
      <c r="E3279" t="inlineStr">
        <is>
          <t>Europe</t>
        </is>
      </c>
      <c r="F3279" t="inlineStr">
        <is>
          <t>Netherlands</t>
        </is>
      </c>
      <c r="G3279" t="inlineStr">
        <is>
          <t>Arab Light</t>
        </is>
      </c>
      <c r="H3279" t="inlineStr">
        <is>
          <t>Term contract</t>
        </is>
      </c>
      <c r="I3279" t="inlineStr">
        <is>
          <t>National oil company</t>
        </is>
      </c>
      <c r="J3279" t="inlineStr">
        <is>
          <t>Noah Smith</t>
        </is>
      </c>
      <c r="K3279" s="70" t="n">
        <v>1296395</v>
      </c>
      <c r="L3279" s="71" t="n">
        <v>79.5</v>
      </c>
      <c r="M3279" s="71" t="n">
        <v>103063402.5</v>
      </c>
      <c r="N3279" s="71" t="n">
        <v>0</v>
      </c>
      <c r="O3279" s="71" t="n">
        <v>103063402.5</v>
      </c>
      <c r="P3279" s="71" t="n">
        <v>24186425.64</v>
      </c>
      <c r="Q3279" s="71" t="n">
        <v>78876976.86</v>
      </c>
      <c r="R3279" t="inlineStr">
        <is>
          <t>Crude</t>
        </is>
      </c>
      <c r="S3279" t="inlineStr">
        <is>
          <t>Yes</t>
        </is>
      </c>
      <c r="T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SA103271</t>
        </is>
      </c>
      <c r="B3280" s="68" t="n">
        <v>46133</v>
      </c>
      <c r="C3280" s="69" t="n">
        <v>2026</v>
      </c>
      <c r="D3280" t="inlineStr">
        <is>
          <t>Apr</t>
        </is>
      </c>
      <c r="E3280" t="inlineStr">
        <is>
          <t>Asia</t>
        </is>
      </c>
      <c r="F3280" t="inlineStr">
        <is>
          <t>China</t>
        </is>
      </c>
      <c r="G3280" t="inlineStr">
        <is>
          <t>Arab Heavy</t>
        </is>
      </c>
      <c r="H3280" t="inlineStr">
        <is>
          <t>Term contract</t>
        </is>
      </c>
      <c r="I3280" t="inlineStr">
        <is>
          <t>National oil company</t>
        </is>
      </c>
      <c r="J3280" t="inlineStr">
        <is>
          <t>Sophie Müller</t>
        </is>
      </c>
      <c r="K3280" s="70" t="n">
        <v>1249584</v>
      </c>
      <c r="L3280" s="71" t="n">
        <v>72.47</v>
      </c>
      <c r="M3280" s="71" t="n">
        <v>90557352.48</v>
      </c>
      <c r="N3280" s="71" t="n">
        <v>0</v>
      </c>
      <c r="O3280" s="71" t="n">
        <v>90557352.48</v>
      </c>
      <c r="P3280" s="71" t="n">
        <v>21332335.43</v>
      </c>
      <c r="Q3280" s="71" t="n">
        <v>69225017.05</v>
      </c>
      <c r="R3280" t="inlineStr">
        <is>
          <t>Crude</t>
        </is>
      </c>
      <c r="S3280" t="inlineStr">
        <is>
          <t>Yes</t>
        </is>
      </c>
      <c r="T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SA103272</t>
        </is>
      </c>
      <c r="B3281" s="68" t="n">
        <v>46134</v>
      </c>
      <c r="C3281" s="69" t="n">
        <v>2026</v>
      </c>
      <c r="D3281" t="inlineStr">
        <is>
          <t>Apr</t>
        </is>
      </c>
      <c r="E3281" t="inlineStr">
        <is>
          <t>Asia</t>
        </is>
      </c>
      <c r="F3281" t="inlineStr">
        <is>
          <t>South Korea</t>
        </is>
      </c>
      <c r="G3281" t="inlineStr">
        <is>
          <t>Jet fuel</t>
        </is>
      </c>
      <c r="H3281" t="inlineStr">
        <is>
          <t>Spot</t>
        </is>
      </c>
      <c r="I3281" t="inlineStr">
        <is>
          <t>Refiner</t>
        </is>
      </c>
      <c r="J3281" t="inlineStr">
        <is>
          <t>Noah Smith</t>
        </is>
      </c>
      <c r="K3281" s="70" t="n">
        <v>353531</v>
      </c>
      <c r="L3281" s="71" t="n">
        <v>104.71</v>
      </c>
      <c r="M3281" s="71" t="n">
        <v>37018231.01</v>
      </c>
      <c r="N3281" s="71" t="n">
        <v>0</v>
      </c>
      <c r="O3281" s="71" t="n">
        <v>37018231.01</v>
      </c>
      <c r="P3281" s="71" t="n">
        <v>25945187.55</v>
      </c>
      <c r="Q3281" s="71" t="n">
        <v>11073043.46</v>
      </c>
      <c r="R3281" t="inlineStr">
        <is>
          <t>Refined</t>
        </is>
      </c>
      <c r="S3281" t="inlineStr">
        <is>
          <t>Yes</t>
        </is>
      </c>
      <c r="T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SA103273</t>
        </is>
      </c>
      <c r="B3282" s="68" t="n">
        <v>46134</v>
      </c>
      <c r="C3282" s="69" t="n">
        <v>2026</v>
      </c>
      <c r="D3282" t="inlineStr">
        <is>
          <t>Apr</t>
        </is>
      </c>
      <c r="E3282" t="inlineStr">
        <is>
          <t>Asia</t>
        </is>
      </c>
      <c r="F3282" t="inlineStr">
        <is>
          <t>Japan</t>
        </is>
      </c>
      <c r="G3282" t="inlineStr">
        <is>
          <t>Arab Light</t>
        </is>
      </c>
      <c r="H3282" t="inlineStr">
        <is>
          <t>Term contract</t>
        </is>
      </c>
      <c r="I3282" t="inlineStr">
        <is>
          <t>Trader</t>
        </is>
      </c>
      <c r="J3282" t="inlineStr">
        <is>
          <t>Shraddha Kulkarni</t>
        </is>
      </c>
      <c r="K3282" s="70" t="n">
        <v>1498927</v>
      </c>
      <c r="L3282" s="71" t="n">
        <v>85.14</v>
      </c>
      <c r="M3282" s="71" t="n">
        <v>127618644.78</v>
      </c>
      <c r="N3282" s="71" t="n">
        <v>1276186.45</v>
      </c>
      <c r="O3282" s="71" t="n">
        <v>126342458.33</v>
      </c>
      <c r="P3282" s="71" t="n">
        <v>27510739.45</v>
      </c>
      <c r="Q3282" s="71" t="n">
        <v>98831718.88</v>
      </c>
      <c r="R3282" t="inlineStr">
        <is>
          <t>Crude</t>
        </is>
      </c>
      <c r="S3282" t="inlineStr">
        <is>
          <t>Yes</t>
        </is>
      </c>
      <c r="T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SA103274</t>
        </is>
      </c>
      <c r="B3283" s="68" t="n">
        <v>46134</v>
      </c>
      <c r="C3283" s="69" t="n">
        <v>2026</v>
      </c>
      <c r="D3283" t="inlineStr">
        <is>
          <t>Apr</t>
        </is>
      </c>
      <c r="E3283" t="inlineStr">
        <is>
          <t>Asia</t>
        </is>
      </c>
      <c r="F3283" t="inlineStr">
        <is>
          <t>Japan</t>
        </is>
      </c>
      <c r="G3283" t="inlineStr">
        <is>
          <t>Diesel</t>
        </is>
      </c>
      <c r="H3283" t="inlineStr">
        <is>
          <t>Spot</t>
        </is>
      </c>
      <c r="I3283" t="inlineStr">
        <is>
          <t>Trader</t>
        </is>
      </c>
      <c r="J3283" t="inlineStr">
        <is>
          <t>Arjun Mehta</t>
        </is>
      </c>
      <c r="K3283" s="70" t="n">
        <v>551979</v>
      </c>
      <c r="L3283" s="71" t="n">
        <v>100.92</v>
      </c>
      <c r="M3283" s="71" t="n">
        <v>55705720.68</v>
      </c>
      <c r="N3283" s="71" t="n">
        <v>0</v>
      </c>
      <c r="O3283" s="71" t="n">
        <v>55705720.68</v>
      </c>
      <c r="P3283" s="71" t="n">
        <v>40439222.23</v>
      </c>
      <c r="Q3283" s="71" t="n">
        <v>15266498.45</v>
      </c>
      <c r="R3283" t="inlineStr">
        <is>
          <t>Refined</t>
        </is>
      </c>
      <c r="S3283" t="inlineStr">
        <is>
          <t>Yes</t>
        </is>
      </c>
      <c r="T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SA103275</t>
        </is>
      </c>
      <c r="B3284" s="68" t="n">
        <v>46134</v>
      </c>
      <c r="C3284" s="69" t="n">
        <v>2026</v>
      </c>
      <c r="D3284" t="inlineStr">
        <is>
          <t>Apr</t>
        </is>
      </c>
      <c r="E3284" t="inlineStr">
        <is>
          <t>Asia</t>
        </is>
      </c>
      <c r="F3284" t="inlineStr">
        <is>
          <t>South Korea</t>
        </is>
      </c>
      <c r="G3284" t="inlineStr">
        <is>
          <t>Arab Heavy</t>
        </is>
      </c>
      <c r="H3284" t="inlineStr">
        <is>
          <t>Term contract</t>
        </is>
      </c>
      <c r="I3284" t="inlineStr">
        <is>
          <t>Refiner</t>
        </is>
      </c>
      <c r="J3284" t="inlineStr">
        <is>
          <t>Hiroshi Tanaka</t>
        </is>
      </c>
      <c r="K3284" s="70" t="n">
        <v>334369</v>
      </c>
      <c r="L3284" s="71" t="n">
        <v>69.68000000000001</v>
      </c>
      <c r="M3284" s="71" t="n">
        <v>23298831.92</v>
      </c>
      <c r="N3284" s="71" t="n">
        <v>465976.64</v>
      </c>
      <c r="O3284" s="71" t="n">
        <v>22832855.28</v>
      </c>
      <c r="P3284" s="71" t="n">
        <v>6007763.05</v>
      </c>
      <c r="Q3284" s="71" t="n">
        <v>16825092.23</v>
      </c>
      <c r="R3284" t="inlineStr">
        <is>
          <t>Crude</t>
        </is>
      </c>
      <c r="S3284" t="inlineStr">
        <is>
          <t>Yes</t>
        </is>
      </c>
      <c r="T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SA103276</t>
        </is>
      </c>
      <c r="B3285" s="68" t="n">
        <v>46134</v>
      </c>
      <c r="C3285" s="69" t="n">
        <v>2026</v>
      </c>
      <c r="D3285" t="inlineStr">
        <is>
          <t>Apr</t>
        </is>
      </c>
      <c r="E3285" t="inlineStr">
        <is>
          <t>North America</t>
        </is>
      </c>
      <c r="F3285" t="inlineStr">
        <is>
          <t>USA</t>
        </is>
      </c>
      <c r="G3285" t="inlineStr">
        <is>
          <t>Arab Light</t>
        </is>
      </c>
      <c r="H3285" t="inlineStr">
        <is>
          <t>Term contract</t>
        </is>
      </c>
      <c r="I3285" t="inlineStr">
        <is>
          <t>National oil company</t>
        </is>
      </c>
      <c r="J3285" t="inlineStr">
        <is>
          <t>Lucas Martin</t>
        </is>
      </c>
      <c r="K3285" s="70" t="n">
        <v>1624077</v>
      </c>
      <c r="L3285" s="71" t="n">
        <v>83.26000000000001</v>
      </c>
      <c r="M3285" s="71" t="n">
        <v>135220651.02</v>
      </c>
      <c r="N3285" s="71" t="n">
        <v>2704413.02</v>
      </c>
      <c r="O3285" s="71" t="n">
        <v>132516238</v>
      </c>
      <c r="P3285" s="71" t="n">
        <v>29095143.91</v>
      </c>
      <c r="Q3285" s="71" t="n">
        <v>103421094.09</v>
      </c>
      <c r="R3285" t="inlineStr">
        <is>
          <t>Crude</t>
        </is>
      </c>
      <c r="S3285" t="inlineStr">
        <is>
          <t>Yes</t>
        </is>
      </c>
      <c r="T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SA103277</t>
        </is>
      </c>
      <c r="B3286" s="68" t="n">
        <v>46134</v>
      </c>
      <c r="C3286" s="69" t="n">
        <v>2026</v>
      </c>
      <c r="D3286" t="inlineStr">
        <is>
          <t>Apr</t>
        </is>
      </c>
      <c r="E3286" t="inlineStr">
        <is>
          <t>Middle East</t>
        </is>
      </c>
      <c r="F3286" t="inlineStr">
        <is>
          <t>Saudi Arabia</t>
        </is>
      </c>
      <c r="G3286" t="inlineStr">
        <is>
          <t>Arab Medium</t>
        </is>
      </c>
      <c r="H3286" t="inlineStr">
        <is>
          <t>Domestic</t>
        </is>
      </c>
      <c r="I3286" t="inlineStr">
        <is>
          <t>Trader</t>
        </is>
      </c>
      <c r="J3286" t="inlineStr">
        <is>
          <t>Liam O'Brien</t>
        </is>
      </c>
      <c r="K3286" s="70" t="n">
        <v>1244807</v>
      </c>
      <c r="L3286" s="71" t="n">
        <v>74.95999999999999</v>
      </c>
      <c r="M3286" s="71" t="n">
        <v>93310732.72</v>
      </c>
      <c r="N3286" s="71" t="n">
        <v>933107.33</v>
      </c>
      <c r="O3286" s="71" t="n">
        <v>92377625.39</v>
      </c>
      <c r="P3286" s="71" t="n">
        <v>22112044.06</v>
      </c>
      <c r="Q3286" s="71" t="n">
        <v>70265581.33</v>
      </c>
      <c r="R3286" t="inlineStr">
        <is>
          <t>Crude</t>
        </is>
      </c>
      <c r="S3286" t="inlineStr">
        <is>
          <t>No</t>
        </is>
      </c>
      <c r="T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SA103278</t>
        </is>
      </c>
      <c r="B3287" s="68" t="n">
        <v>46134</v>
      </c>
      <c r="C3287" s="69" t="n">
        <v>2026</v>
      </c>
      <c r="D3287" t="inlineStr">
        <is>
          <t>Apr</t>
        </is>
      </c>
      <c r="E3287" t="inlineStr">
        <is>
          <t>Asia</t>
        </is>
      </c>
      <c r="F3287" t="inlineStr">
        <is>
          <t>South Korea</t>
        </is>
      </c>
      <c r="G3287" t="inlineStr">
        <is>
          <t>Gasoline</t>
        </is>
      </c>
      <c r="H3287" t="inlineStr">
        <is>
          <t>Term contract</t>
        </is>
      </c>
      <c r="I3287" t="inlineStr">
        <is>
          <t>Refiner</t>
        </is>
      </c>
      <c r="J3287" t="inlineStr">
        <is>
          <t>Priya Nair</t>
        </is>
      </c>
      <c r="K3287" s="70" t="n">
        <v>492955</v>
      </c>
      <c r="L3287" s="71" t="n">
        <v>88.31999999999999</v>
      </c>
      <c r="M3287" s="71" t="n">
        <v>43537785.6</v>
      </c>
      <c r="N3287" s="71" t="n">
        <v>0</v>
      </c>
      <c r="O3287" s="71" t="n">
        <v>43537785.6</v>
      </c>
      <c r="P3287" s="71" t="n">
        <v>35294596.57</v>
      </c>
      <c r="Q3287" s="71" t="n">
        <v>8243189.03</v>
      </c>
      <c r="R3287" t="inlineStr">
        <is>
          <t>Refined</t>
        </is>
      </c>
      <c r="S3287" t="inlineStr">
        <is>
          <t>Yes</t>
        </is>
      </c>
      <c r="T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SA103279</t>
        </is>
      </c>
      <c r="B3288" s="68" t="n">
        <v>46134</v>
      </c>
      <c r="C3288" s="69" t="n">
        <v>2026</v>
      </c>
      <c r="D3288" t="inlineStr">
        <is>
          <t>Apr</t>
        </is>
      </c>
      <c r="E3288" t="inlineStr">
        <is>
          <t>Europe</t>
        </is>
      </c>
      <c r="F3288" t="inlineStr">
        <is>
          <t>Netherlands</t>
        </is>
      </c>
      <c r="G3288" t="inlineStr">
        <is>
          <t>Arab Light</t>
        </is>
      </c>
      <c r="H3288" t="inlineStr">
        <is>
          <t>Term contract</t>
        </is>
      </c>
      <c r="I3288" t="inlineStr">
        <is>
          <t>Refiner</t>
        </is>
      </c>
      <c r="J3288" t="inlineStr">
        <is>
          <t>Arjun Mehta</t>
        </is>
      </c>
      <c r="K3288" s="70" t="n">
        <v>1379510</v>
      </c>
      <c r="L3288" s="71" t="n">
        <v>76.79000000000001</v>
      </c>
      <c r="M3288" s="71" t="n">
        <v>105932572.9</v>
      </c>
      <c r="N3288" s="71" t="n">
        <v>0</v>
      </c>
      <c r="O3288" s="71" t="n">
        <v>105932572.9</v>
      </c>
      <c r="P3288" s="71" t="n">
        <v>25716405.71</v>
      </c>
      <c r="Q3288" s="71" t="n">
        <v>80216167.19</v>
      </c>
      <c r="R3288" t="inlineStr">
        <is>
          <t>Crude</t>
        </is>
      </c>
      <c r="S3288" t="inlineStr">
        <is>
          <t>Yes</t>
        </is>
      </c>
      <c r="T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SA103280</t>
        </is>
      </c>
      <c r="B3289" s="68" t="n">
        <v>46134</v>
      </c>
      <c r="C3289" s="69" t="n">
        <v>2026</v>
      </c>
      <c r="D3289" t="inlineStr">
        <is>
          <t>Apr</t>
        </is>
      </c>
      <c r="E3289" t="inlineStr">
        <is>
          <t>Asia</t>
        </is>
      </c>
      <c r="F3289" t="inlineStr">
        <is>
          <t>South Korea</t>
        </is>
      </c>
      <c r="G3289" t="inlineStr">
        <is>
          <t>Diesel</t>
        </is>
      </c>
      <c r="H3289" t="inlineStr">
        <is>
          <t>Term contract</t>
        </is>
      </c>
      <c r="I3289" t="inlineStr">
        <is>
          <t>National oil company</t>
        </is>
      </c>
      <c r="J3289" t="inlineStr">
        <is>
          <t>Emma Clarke</t>
        </is>
      </c>
      <c r="K3289" s="70" t="n">
        <v>528238</v>
      </c>
      <c r="L3289" s="71" t="n">
        <v>88.66</v>
      </c>
      <c r="M3289" s="71" t="n">
        <v>46833581.08</v>
      </c>
      <c r="N3289" s="71" t="n">
        <v>0</v>
      </c>
      <c r="O3289" s="71" t="n">
        <v>46833581.08</v>
      </c>
      <c r="P3289" s="71" t="n">
        <v>36202539.55</v>
      </c>
      <c r="Q3289" s="71" t="n">
        <v>10631041.53</v>
      </c>
      <c r="R3289" t="inlineStr">
        <is>
          <t>Refined</t>
        </is>
      </c>
      <c r="S3289" t="inlineStr">
        <is>
          <t>Yes</t>
        </is>
      </c>
      <c r="T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SA103281</t>
        </is>
      </c>
      <c r="B3290" s="68" t="n">
        <v>46134</v>
      </c>
      <c r="C3290" s="69" t="n">
        <v>2026</v>
      </c>
      <c r="D3290" t="inlineStr">
        <is>
          <t>Apr</t>
        </is>
      </c>
      <c r="E3290" t="inlineStr">
        <is>
          <t>Europe</t>
        </is>
      </c>
      <c r="F3290" t="inlineStr">
        <is>
          <t>Italy</t>
        </is>
      </c>
      <c r="G3290" t="inlineStr">
        <is>
          <t>Arab Medium</t>
        </is>
      </c>
      <c r="H3290" t="inlineStr">
        <is>
          <t>Term contract</t>
        </is>
      </c>
      <c r="I3290" t="inlineStr">
        <is>
          <t>Trader</t>
        </is>
      </c>
      <c r="J3290" t="inlineStr">
        <is>
          <t>Aisha Bello</t>
        </is>
      </c>
      <c r="K3290" s="70" t="n">
        <v>1449250</v>
      </c>
      <c r="L3290" s="71" t="n">
        <v>81.94</v>
      </c>
      <c r="M3290" s="71" t="n">
        <v>118751545</v>
      </c>
      <c r="N3290" s="71" t="n">
        <v>2375030.9</v>
      </c>
      <c r="O3290" s="71" t="n">
        <v>116376514.1</v>
      </c>
      <c r="P3290" s="71" t="n">
        <v>24612075.35</v>
      </c>
      <c r="Q3290" s="71" t="n">
        <v>91764438.75</v>
      </c>
      <c r="R3290" t="inlineStr">
        <is>
          <t>Crude</t>
        </is>
      </c>
      <c r="S3290" t="inlineStr">
        <is>
          <t>Yes</t>
        </is>
      </c>
      <c r="T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SA103282</t>
        </is>
      </c>
      <c r="B3291" s="68" t="n">
        <v>46135</v>
      </c>
      <c r="C3291" s="69" t="n">
        <v>2026</v>
      </c>
      <c r="D3291" t="inlineStr">
        <is>
          <t>Apr</t>
        </is>
      </c>
      <c r="E3291" t="inlineStr">
        <is>
          <t>Asia</t>
        </is>
      </c>
      <c r="F3291" t="inlineStr">
        <is>
          <t>Japan</t>
        </is>
      </c>
      <c r="G3291" t="inlineStr">
        <is>
          <t>Arab Light</t>
        </is>
      </c>
      <c r="H3291" t="inlineStr">
        <is>
          <t>Term contract</t>
        </is>
      </c>
      <c r="I3291" t="inlineStr">
        <is>
          <t>National oil company</t>
        </is>
      </c>
      <c r="J3291" t="inlineStr">
        <is>
          <t>Noah Smith</t>
        </is>
      </c>
      <c r="K3291" s="70" t="n">
        <v>1373778</v>
      </c>
      <c r="L3291" s="71" t="n">
        <v>80.26000000000001</v>
      </c>
      <c r="M3291" s="71" t="n">
        <v>110259422.28</v>
      </c>
      <c r="N3291" s="71" t="n">
        <v>0</v>
      </c>
      <c r="O3291" s="71" t="n">
        <v>110259422.28</v>
      </c>
      <c r="P3291" s="71" t="n">
        <v>24382758.39</v>
      </c>
      <c r="Q3291" s="71" t="n">
        <v>85876663.89</v>
      </c>
      <c r="R3291" t="inlineStr">
        <is>
          <t>Crude</t>
        </is>
      </c>
      <c r="S3291" t="inlineStr">
        <is>
          <t>Yes</t>
        </is>
      </c>
      <c r="T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SA103283</t>
        </is>
      </c>
      <c r="B3292" s="68" t="n">
        <v>46135</v>
      </c>
      <c r="C3292" s="69" t="n">
        <v>2026</v>
      </c>
      <c r="D3292" t="inlineStr">
        <is>
          <t>Apr</t>
        </is>
      </c>
      <c r="E3292" t="inlineStr">
        <is>
          <t>Asia</t>
        </is>
      </c>
      <c r="F3292" t="inlineStr">
        <is>
          <t>China</t>
        </is>
      </c>
      <c r="G3292" t="inlineStr">
        <is>
          <t>Arab Light</t>
        </is>
      </c>
      <c r="H3292" t="inlineStr">
        <is>
          <t>Spot</t>
        </is>
      </c>
      <c r="I3292" t="inlineStr">
        <is>
          <t>National oil company</t>
        </is>
      </c>
      <c r="J3292" t="inlineStr">
        <is>
          <t>Lucas Martin</t>
        </is>
      </c>
      <c r="K3292" s="70" t="n">
        <v>1407215</v>
      </c>
      <c r="L3292" s="71" t="n">
        <v>77.89</v>
      </c>
      <c r="M3292" s="71" t="n">
        <v>109607976.35</v>
      </c>
      <c r="N3292" s="71" t="n">
        <v>0</v>
      </c>
      <c r="O3292" s="71" t="n">
        <v>109607976.35</v>
      </c>
      <c r="P3292" s="71" t="n">
        <v>25390531.46</v>
      </c>
      <c r="Q3292" s="71" t="n">
        <v>84217444.89</v>
      </c>
      <c r="R3292" t="inlineStr">
        <is>
          <t>Crude</t>
        </is>
      </c>
      <c r="S3292" t="inlineStr">
        <is>
          <t>Yes</t>
        </is>
      </c>
      <c r="T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SA103284</t>
        </is>
      </c>
      <c r="B3293" s="68" t="n">
        <v>46135</v>
      </c>
      <c r="C3293" s="69" t="n">
        <v>2026</v>
      </c>
      <c r="D3293" t="inlineStr">
        <is>
          <t>Apr</t>
        </is>
      </c>
      <c r="E3293" t="inlineStr">
        <is>
          <t>Asia</t>
        </is>
      </c>
      <c r="F3293" t="inlineStr">
        <is>
          <t>China</t>
        </is>
      </c>
      <c r="G3293" t="inlineStr">
        <is>
          <t>Arab Medium</t>
        </is>
      </c>
      <c r="H3293" t="inlineStr">
        <is>
          <t>Spot</t>
        </is>
      </c>
      <c r="I3293" t="inlineStr">
        <is>
          <t>Trader</t>
        </is>
      </c>
      <c r="J3293" t="inlineStr">
        <is>
          <t>Kofi Mensah</t>
        </is>
      </c>
      <c r="K3293" s="70" t="n">
        <v>791976</v>
      </c>
      <c r="L3293" s="71" t="n">
        <v>78.08</v>
      </c>
      <c r="M3293" s="71" t="n">
        <v>61837486.08</v>
      </c>
      <c r="N3293" s="71" t="n">
        <v>0</v>
      </c>
      <c r="O3293" s="71" t="n">
        <v>61837486.08</v>
      </c>
      <c r="P3293" s="71" t="n">
        <v>13728246.58</v>
      </c>
      <c r="Q3293" s="71" t="n">
        <v>48109239.5</v>
      </c>
      <c r="R3293" t="inlineStr">
        <is>
          <t>Crude</t>
        </is>
      </c>
      <c r="S3293" t="inlineStr">
        <is>
          <t>Yes</t>
        </is>
      </c>
      <c r="T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SA103285</t>
        </is>
      </c>
      <c r="B3294" s="68" t="n">
        <v>46135</v>
      </c>
      <c r="C3294" s="69" t="n">
        <v>2026</v>
      </c>
      <c r="D3294" t="inlineStr">
        <is>
          <t>Apr</t>
        </is>
      </c>
      <c r="E3294" t="inlineStr">
        <is>
          <t>Asia</t>
        </is>
      </c>
      <c r="F3294" t="inlineStr">
        <is>
          <t>China</t>
        </is>
      </c>
      <c r="G3294" t="inlineStr">
        <is>
          <t>Diesel</t>
        </is>
      </c>
      <c r="H3294" t="inlineStr">
        <is>
          <t>Term contract</t>
        </is>
      </c>
      <c r="I3294" t="inlineStr">
        <is>
          <t>Trader</t>
        </is>
      </c>
      <c r="J3294" t="inlineStr">
        <is>
          <t>Arjun Mehta</t>
        </is>
      </c>
      <c r="K3294" s="70" t="n">
        <v>435252</v>
      </c>
      <c r="L3294" s="71" t="n">
        <v>86.88</v>
      </c>
      <c r="M3294" s="71" t="n">
        <v>37814693.76</v>
      </c>
      <c r="N3294" s="71" t="n">
        <v>756293.88</v>
      </c>
      <c r="O3294" s="71" t="n">
        <v>37058399.88</v>
      </c>
      <c r="P3294" s="71" t="n">
        <v>29646012.79</v>
      </c>
      <c r="Q3294" s="71" t="n">
        <v>7412387.09</v>
      </c>
      <c r="R3294" t="inlineStr">
        <is>
          <t>Refined</t>
        </is>
      </c>
      <c r="S3294" t="inlineStr">
        <is>
          <t>Yes</t>
        </is>
      </c>
      <c r="T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SA103286</t>
        </is>
      </c>
      <c r="B3295" s="68" t="n">
        <v>46135</v>
      </c>
      <c r="C3295" s="69" t="n">
        <v>2026</v>
      </c>
      <c r="D3295" t="inlineStr">
        <is>
          <t>Apr</t>
        </is>
      </c>
      <c r="E3295" t="inlineStr">
        <is>
          <t>Asia</t>
        </is>
      </c>
      <c r="F3295" t="inlineStr">
        <is>
          <t>Japan</t>
        </is>
      </c>
      <c r="G3295" t="inlineStr">
        <is>
          <t>Arab Heavy</t>
        </is>
      </c>
      <c r="H3295" t="inlineStr">
        <is>
          <t>Term contract</t>
        </is>
      </c>
      <c r="I3295" t="inlineStr">
        <is>
          <t>Trader</t>
        </is>
      </c>
      <c r="J3295" t="inlineStr">
        <is>
          <t>Hiroshi Tanaka</t>
        </is>
      </c>
      <c r="K3295" s="70" t="n">
        <v>337235</v>
      </c>
      <c r="L3295" s="71" t="n">
        <v>76.67</v>
      </c>
      <c r="M3295" s="71" t="n">
        <v>25855807.45</v>
      </c>
      <c r="N3295" s="71" t="n">
        <v>517116.15</v>
      </c>
      <c r="O3295" s="71" t="n">
        <v>25338691.3</v>
      </c>
      <c r="P3295" s="71" t="n">
        <v>6049917.44</v>
      </c>
      <c r="Q3295" s="71" t="n">
        <v>19288773.86</v>
      </c>
      <c r="R3295" t="inlineStr">
        <is>
          <t>Crude</t>
        </is>
      </c>
      <c r="S3295" t="inlineStr">
        <is>
          <t>Yes</t>
        </is>
      </c>
      <c r="T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SA103287</t>
        </is>
      </c>
      <c r="B3296" s="68" t="n">
        <v>46135</v>
      </c>
      <c r="C3296" s="69" t="n">
        <v>2026</v>
      </c>
      <c r="D3296" t="inlineStr">
        <is>
          <t>Apr</t>
        </is>
      </c>
      <c r="E3296" t="inlineStr">
        <is>
          <t>Asia</t>
        </is>
      </c>
      <c r="F3296" t="inlineStr">
        <is>
          <t>China</t>
        </is>
      </c>
      <c r="G3296" t="inlineStr">
        <is>
          <t>Arab Light</t>
        </is>
      </c>
      <c r="H3296" t="inlineStr">
        <is>
          <t>Term contract</t>
        </is>
      </c>
      <c r="I3296" t="inlineStr">
        <is>
          <t>Refiner</t>
        </is>
      </c>
      <c r="J3296" t="inlineStr">
        <is>
          <t>Liam O'Brien</t>
        </is>
      </c>
      <c r="K3296" s="70" t="n">
        <v>817770</v>
      </c>
      <c r="L3296" s="71" t="n">
        <v>80.34999999999999</v>
      </c>
      <c r="M3296" s="71" t="n">
        <v>65707819.5</v>
      </c>
      <c r="N3296" s="71" t="n">
        <v>657078.2</v>
      </c>
      <c r="O3296" s="71" t="n">
        <v>65050741.3</v>
      </c>
      <c r="P3296" s="71" t="n">
        <v>14274058.6</v>
      </c>
      <c r="Q3296" s="71" t="n">
        <v>50776682.7</v>
      </c>
      <c r="R3296" t="inlineStr">
        <is>
          <t>Crude</t>
        </is>
      </c>
      <c r="S3296" t="inlineStr">
        <is>
          <t>Yes</t>
        </is>
      </c>
      <c r="T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SA103288</t>
        </is>
      </c>
      <c r="B3297" s="68" t="n">
        <v>46135</v>
      </c>
      <c r="C3297" s="69" t="n">
        <v>2026</v>
      </c>
      <c r="D3297" t="inlineStr">
        <is>
          <t>Apr</t>
        </is>
      </c>
      <c r="E3297" t="inlineStr">
        <is>
          <t>Europe</t>
        </is>
      </c>
      <c r="F3297" t="inlineStr">
        <is>
          <t>Italy</t>
        </is>
      </c>
      <c r="G3297" t="inlineStr">
        <is>
          <t>Diesel</t>
        </is>
      </c>
      <c r="H3297" t="inlineStr">
        <is>
          <t>Term contract</t>
        </is>
      </c>
      <c r="I3297" t="inlineStr">
        <is>
          <t>Refiner</t>
        </is>
      </c>
      <c r="J3297" t="inlineStr">
        <is>
          <t>Mei Lin</t>
        </is>
      </c>
      <c r="K3297" s="70" t="n">
        <v>508454</v>
      </c>
      <c r="L3297" s="71" t="n">
        <v>95.01000000000001</v>
      </c>
      <c r="M3297" s="71" t="n">
        <v>48308214.54</v>
      </c>
      <c r="N3297" s="71" t="n">
        <v>483082.15</v>
      </c>
      <c r="O3297" s="71" t="n">
        <v>47825132.39</v>
      </c>
      <c r="P3297" s="71" t="n">
        <v>37253195.25</v>
      </c>
      <c r="Q3297" s="71" t="n">
        <v>10571937.14</v>
      </c>
      <c r="R3297" t="inlineStr">
        <is>
          <t>Refined</t>
        </is>
      </c>
      <c r="S3297" t="inlineStr">
        <is>
          <t>Yes</t>
        </is>
      </c>
      <c r="T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SA103289</t>
        </is>
      </c>
      <c r="B3298" s="68" t="n">
        <v>46136</v>
      </c>
      <c r="C3298" s="69" t="n">
        <v>2026</v>
      </c>
      <c r="D3298" t="inlineStr">
        <is>
          <t>Apr</t>
        </is>
      </c>
      <c r="E3298" t="inlineStr">
        <is>
          <t>Asia</t>
        </is>
      </c>
      <c r="F3298" t="inlineStr">
        <is>
          <t>South Korea</t>
        </is>
      </c>
      <c r="G3298" t="inlineStr">
        <is>
          <t>Gasoline</t>
        </is>
      </c>
      <c r="H3298" t="inlineStr">
        <is>
          <t>Term contract</t>
        </is>
      </c>
      <c r="I3298" t="inlineStr">
        <is>
          <t>Trader</t>
        </is>
      </c>
      <c r="J3298" t="inlineStr">
        <is>
          <t>Aisha Bello</t>
        </is>
      </c>
      <c r="K3298" s="70" t="n">
        <v>449009</v>
      </c>
      <c r="L3298" s="71" t="n">
        <v>89.23</v>
      </c>
      <c r="M3298" s="71" t="n">
        <v>40065073.07</v>
      </c>
      <c r="N3298" s="71" t="n">
        <v>400650.73</v>
      </c>
      <c r="O3298" s="71" t="n">
        <v>39664422.34</v>
      </c>
      <c r="P3298" s="71" t="n">
        <v>30626011.81</v>
      </c>
      <c r="Q3298" s="71" t="n">
        <v>9038410.529999999</v>
      </c>
      <c r="R3298" t="inlineStr">
        <is>
          <t>Refined</t>
        </is>
      </c>
      <c r="S3298" t="inlineStr">
        <is>
          <t>Yes</t>
        </is>
      </c>
      <c r="T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SA103290</t>
        </is>
      </c>
      <c r="B3299" s="68" t="n">
        <v>46136</v>
      </c>
      <c r="C3299" s="69" t="n">
        <v>2026</v>
      </c>
      <c r="D3299" t="inlineStr">
        <is>
          <t>Apr</t>
        </is>
      </c>
      <c r="E3299" t="inlineStr">
        <is>
          <t>Middle East</t>
        </is>
      </c>
      <c r="F3299" t="inlineStr">
        <is>
          <t>Saudi Arabia</t>
        </is>
      </c>
      <c r="G3299" t="inlineStr">
        <is>
          <t>Arab Light</t>
        </is>
      </c>
      <c r="H3299" t="inlineStr">
        <is>
          <t>Domestic</t>
        </is>
      </c>
      <c r="I3299" t="inlineStr">
        <is>
          <t>Refiner</t>
        </is>
      </c>
      <c r="J3299" t="inlineStr">
        <is>
          <t>Arjun Mehta</t>
        </is>
      </c>
      <c r="K3299" s="70" t="n">
        <v>894197</v>
      </c>
      <c r="L3299" s="71" t="n">
        <v>71.98999999999999</v>
      </c>
      <c r="M3299" s="71" t="n">
        <v>64373242.03</v>
      </c>
      <c r="N3299" s="71" t="n">
        <v>1287464.84</v>
      </c>
      <c r="O3299" s="71" t="n">
        <v>63085777.19</v>
      </c>
      <c r="P3299" s="71" t="n">
        <v>15802965.71</v>
      </c>
      <c r="Q3299" s="71" t="n">
        <v>47282811.48</v>
      </c>
      <c r="R3299" t="inlineStr">
        <is>
          <t>Crude</t>
        </is>
      </c>
      <c r="S3299" t="inlineStr">
        <is>
          <t>No</t>
        </is>
      </c>
      <c r="T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SA103291</t>
        </is>
      </c>
      <c r="B3300" s="68" t="n">
        <v>46136</v>
      </c>
      <c r="C3300" s="69" t="n">
        <v>2026</v>
      </c>
      <c r="D3300" t="inlineStr">
        <is>
          <t>Apr</t>
        </is>
      </c>
      <c r="E3300" t="inlineStr">
        <is>
          <t>Asia</t>
        </is>
      </c>
      <c r="F3300" t="inlineStr">
        <is>
          <t>South Korea</t>
        </is>
      </c>
      <c r="G3300" t="inlineStr">
        <is>
          <t>Arab Light</t>
        </is>
      </c>
      <c r="H3300" t="inlineStr">
        <is>
          <t>Term contract</t>
        </is>
      </c>
      <c r="I3300" t="inlineStr">
        <is>
          <t>Refiner</t>
        </is>
      </c>
      <c r="J3300" t="inlineStr">
        <is>
          <t>Liam O'Brien</t>
        </is>
      </c>
      <c r="K3300" s="70" t="n">
        <v>1381420</v>
      </c>
      <c r="L3300" s="71" t="n">
        <v>73.38</v>
      </c>
      <c r="M3300" s="71" t="n">
        <v>101368599.6</v>
      </c>
      <c r="N3300" s="71" t="n">
        <v>0</v>
      </c>
      <c r="O3300" s="71" t="n">
        <v>101368599.6</v>
      </c>
      <c r="P3300" s="71" t="n">
        <v>24194897.62</v>
      </c>
      <c r="Q3300" s="71" t="n">
        <v>77173701.98</v>
      </c>
      <c r="R3300" t="inlineStr">
        <is>
          <t>Crude</t>
        </is>
      </c>
      <c r="S3300" t="inlineStr">
        <is>
          <t>Yes</t>
        </is>
      </c>
      <c r="T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SA103292</t>
        </is>
      </c>
      <c r="B3301" s="68" t="n">
        <v>46136</v>
      </c>
      <c r="C3301" s="69" t="n">
        <v>2026</v>
      </c>
      <c r="D3301" t="inlineStr">
        <is>
          <t>Apr</t>
        </is>
      </c>
      <c r="E3301" t="inlineStr">
        <is>
          <t>Asia</t>
        </is>
      </c>
      <c r="F3301" t="inlineStr">
        <is>
          <t>China</t>
        </is>
      </c>
      <c r="G3301" t="inlineStr">
        <is>
          <t>Gasoline</t>
        </is>
      </c>
      <c r="H3301" t="inlineStr">
        <is>
          <t>Term contract</t>
        </is>
      </c>
      <c r="I3301" t="inlineStr">
        <is>
          <t>National oil company</t>
        </is>
      </c>
      <c r="J3301" t="inlineStr">
        <is>
          <t>Hiroshi Tanaka</t>
        </is>
      </c>
      <c r="K3301" s="70" t="n">
        <v>360163</v>
      </c>
      <c r="L3301" s="71" t="n">
        <v>84.08</v>
      </c>
      <c r="M3301" s="71" t="n">
        <v>30282505.04</v>
      </c>
      <c r="N3301" s="71" t="n">
        <v>605650.1</v>
      </c>
      <c r="O3301" s="71" t="n">
        <v>29676854.94</v>
      </c>
      <c r="P3301" s="71" t="n">
        <v>24977511.02</v>
      </c>
      <c r="Q3301" s="71" t="n">
        <v>4699343.92</v>
      </c>
      <c r="R3301" t="inlineStr">
        <is>
          <t>Refined</t>
        </is>
      </c>
      <c r="S3301" t="inlineStr">
        <is>
          <t>Yes</t>
        </is>
      </c>
      <c r="T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SA103293</t>
        </is>
      </c>
      <c r="B3302" s="68" t="n">
        <v>46136</v>
      </c>
      <c r="C3302" s="69" t="n">
        <v>2026</v>
      </c>
      <c r="D3302" t="inlineStr">
        <is>
          <t>Apr</t>
        </is>
      </c>
      <c r="E3302" t="inlineStr">
        <is>
          <t>Asia</t>
        </is>
      </c>
      <c r="F3302" t="inlineStr">
        <is>
          <t>India</t>
        </is>
      </c>
      <c r="G3302" t="inlineStr">
        <is>
          <t>Arab Light</t>
        </is>
      </c>
      <c r="H3302" t="inlineStr">
        <is>
          <t>Term contract</t>
        </is>
      </c>
      <c r="I3302" t="inlineStr">
        <is>
          <t>Refiner</t>
        </is>
      </c>
      <c r="J3302" t="inlineStr">
        <is>
          <t>Lucas Martin</t>
        </is>
      </c>
      <c r="K3302" s="70" t="n">
        <v>771914</v>
      </c>
      <c r="L3302" s="71" t="n">
        <v>74.18000000000001</v>
      </c>
      <c r="M3302" s="71" t="n">
        <v>57260580.52</v>
      </c>
      <c r="N3302" s="71" t="n">
        <v>572605.8100000001</v>
      </c>
      <c r="O3302" s="71" t="n">
        <v>56687974.71</v>
      </c>
      <c r="P3302" s="71" t="n">
        <v>13384472.96</v>
      </c>
      <c r="Q3302" s="71" t="n">
        <v>43303501.75</v>
      </c>
      <c r="R3302" t="inlineStr">
        <is>
          <t>Crude</t>
        </is>
      </c>
      <c r="S3302" t="inlineStr">
        <is>
          <t>Yes</t>
        </is>
      </c>
      <c r="T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SA103294</t>
        </is>
      </c>
      <c r="B3303" s="68" t="n">
        <v>46137</v>
      </c>
      <c r="C3303" s="69" t="n">
        <v>2026</v>
      </c>
      <c r="D3303" t="inlineStr">
        <is>
          <t>Apr</t>
        </is>
      </c>
      <c r="E3303" t="inlineStr">
        <is>
          <t>Asia</t>
        </is>
      </c>
      <c r="F3303" t="inlineStr">
        <is>
          <t>Japan</t>
        </is>
      </c>
      <c r="G3303" t="inlineStr">
        <is>
          <t>Arab Extra Light</t>
        </is>
      </c>
      <c r="H3303" t="inlineStr">
        <is>
          <t>Term contract</t>
        </is>
      </c>
      <c r="I3303" t="inlineStr">
        <is>
          <t>National oil company</t>
        </is>
      </c>
      <c r="J3303" t="inlineStr">
        <is>
          <t>Noah Smith</t>
        </is>
      </c>
      <c r="K3303" s="70" t="n">
        <v>290423</v>
      </c>
      <c r="L3303" s="71" t="n">
        <v>78.70999999999999</v>
      </c>
      <c r="M3303" s="71" t="n">
        <v>22859194.33</v>
      </c>
      <c r="N3303" s="71" t="n">
        <v>0</v>
      </c>
      <c r="O3303" s="71" t="n">
        <v>22859194.33</v>
      </c>
      <c r="P3303" s="71" t="n">
        <v>5386916.76</v>
      </c>
      <c r="Q3303" s="71" t="n">
        <v>17472277.57</v>
      </c>
      <c r="R3303" t="inlineStr">
        <is>
          <t>Crude</t>
        </is>
      </c>
      <c r="S3303" t="inlineStr">
        <is>
          <t>Yes</t>
        </is>
      </c>
      <c r="T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SA103295</t>
        </is>
      </c>
      <c r="B3304" s="68" t="n">
        <v>46137</v>
      </c>
      <c r="C3304" s="69" t="n">
        <v>2026</v>
      </c>
      <c r="D3304" t="inlineStr">
        <is>
          <t>Apr</t>
        </is>
      </c>
      <c r="E3304" t="inlineStr">
        <is>
          <t>Asia</t>
        </is>
      </c>
      <c r="F3304" t="inlineStr">
        <is>
          <t>South Korea</t>
        </is>
      </c>
      <c r="G3304" t="inlineStr">
        <is>
          <t>Arab Light</t>
        </is>
      </c>
      <c r="H3304" t="inlineStr">
        <is>
          <t>Term contract</t>
        </is>
      </c>
      <c r="I3304" t="inlineStr">
        <is>
          <t>National oil company</t>
        </is>
      </c>
      <c r="J3304" t="inlineStr">
        <is>
          <t>Mei Lin</t>
        </is>
      </c>
      <c r="K3304" s="70" t="n">
        <v>1433009</v>
      </c>
      <c r="L3304" s="71" t="n">
        <v>74.28</v>
      </c>
      <c r="M3304" s="71" t="n">
        <v>106443908.52</v>
      </c>
      <c r="N3304" s="71" t="n">
        <v>0</v>
      </c>
      <c r="O3304" s="71" t="n">
        <v>106443908.52</v>
      </c>
      <c r="P3304" s="71" t="n">
        <v>25017147.48</v>
      </c>
      <c r="Q3304" s="71" t="n">
        <v>81426761.04000001</v>
      </c>
      <c r="R3304" t="inlineStr">
        <is>
          <t>Crude</t>
        </is>
      </c>
      <c r="S3304" t="inlineStr">
        <is>
          <t>Yes</t>
        </is>
      </c>
      <c r="T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SA103296</t>
        </is>
      </c>
      <c r="B3305" s="68" t="n">
        <v>46137</v>
      </c>
      <c r="C3305" s="69" t="n">
        <v>2026</v>
      </c>
      <c r="D3305" t="inlineStr">
        <is>
          <t>Apr</t>
        </is>
      </c>
      <c r="E3305" t="inlineStr">
        <is>
          <t>Asia</t>
        </is>
      </c>
      <c r="F3305" t="inlineStr">
        <is>
          <t>China</t>
        </is>
      </c>
      <c r="G3305" t="inlineStr">
        <is>
          <t>Gasoline</t>
        </is>
      </c>
      <c r="H3305" t="inlineStr">
        <is>
          <t>Term contract</t>
        </is>
      </c>
      <c r="I3305" t="inlineStr">
        <is>
          <t>Refiner</t>
        </is>
      </c>
      <c r="J3305" t="inlineStr">
        <is>
          <t>Sara Rossi</t>
        </is>
      </c>
      <c r="K3305" s="70" t="n">
        <v>439456</v>
      </c>
      <c r="L3305" s="71" t="n">
        <v>81.37</v>
      </c>
      <c r="M3305" s="71" t="n">
        <v>35758534.72</v>
      </c>
      <c r="N3305" s="71" t="n">
        <v>0</v>
      </c>
      <c r="O3305" s="71" t="n">
        <v>35758534.72</v>
      </c>
      <c r="P3305" s="71" t="n">
        <v>30408423.09</v>
      </c>
      <c r="Q3305" s="71" t="n">
        <v>5350111.63</v>
      </c>
      <c r="R3305" t="inlineStr">
        <is>
          <t>Refined</t>
        </is>
      </c>
      <c r="S3305" t="inlineStr">
        <is>
          <t>Yes</t>
        </is>
      </c>
      <c r="T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SA103297</t>
        </is>
      </c>
      <c r="B3306" s="68" t="n">
        <v>46137</v>
      </c>
      <c r="C3306" s="69" t="n">
        <v>2026</v>
      </c>
      <c r="D3306" t="inlineStr">
        <is>
          <t>Apr</t>
        </is>
      </c>
      <c r="E3306" t="inlineStr">
        <is>
          <t>Asia</t>
        </is>
      </c>
      <c r="F3306" t="inlineStr">
        <is>
          <t>South Korea</t>
        </is>
      </c>
      <c r="G3306" t="inlineStr">
        <is>
          <t>Arab Extra Light</t>
        </is>
      </c>
      <c r="H3306" t="inlineStr">
        <is>
          <t>Term contract</t>
        </is>
      </c>
      <c r="I3306" t="inlineStr">
        <is>
          <t>National oil company</t>
        </is>
      </c>
      <c r="J3306" t="inlineStr">
        <is>
          <t>Ana Costa</t>
        </is>
      </c>
      <c r="K3306" s="70" t="n">
        <v>1401483</v>
      </c>
      <c r="L3306" s="71" t="n">
        <v>72.3</v>
      </c>
      <c r="M3306" s="71" t="n">
        <v>101327220.9</v>
      </c>
      <c r="N3306" s="71" t="n">
        <v>1013272.21</v>
      </c>
      <c r="O3306" s="71" t="n">
        <v>100313948.69</v>
      </c>
      <c r="P3306" s="71" t="n">
        <v>25675465.1</v>
      </c>
      <c r="Q3306" s="71" t="n">
        <v>74638483.59</v>
      </c>
      <c r="R3306" t="inlineStr">
        <is>
          <t>Crude</t>
        </is>
      </c>
      <c r="S3306" t="inlineStr">
        <is>
          <t>Yes</t>
        </is>
      </c>
      <c r="T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SA103298</t>
        </is>
      </c>
      <c r="B3307" s="68" t="n">
        <v>46137</v>
      </c>
      <c r="C3307" s="69" t="n">
        <v>2026</v>
      </c>
      <c r="D3307" t="inlineStr">
        <is>
          <t>Apr</t>
        </is>
      </c>
      <c r="E3307" t="inlineStr">
        <is>
          <t>North America</t>
        </is>
      </c>
      <c r="F3307" t="inlineStr">
        <is>
          <t>USA</t>
        </is>
      </c>
      <c r="G3307" t="inlineStr">
        <is>
          <t>Diesel</t>
        </is>
      </c>
      <c r="H3307" t="inlineStr">
        <is>
          <t>Term contract</t>
        </is>
      </c>
      <c r="I3307" t="inlineStr">
        <is>
          <t>Refiner</t>
        </is>
      </c>
      <c r="J3307" t="inlineStr">
        <is>
          <t>Noah Smith</t>
        </is>
      </c>
      <c r="K3307" s="70" t="n">
        <v>314569</v>
      </c>
      <c r="L3307" s="71" t="n">
        <v>90.37</v>
      </c>
      <c r="M3307" s="71" t="n">
        <v>28427600.53</v>
      </c>
      <c r="N3307" s="71" t="n">
        <v>568552.01</v>
      </c>
      <c r="O3307" s="71" t="n">
        <v>27859048.52</v>
      </c>
      <c r="P3307" s="71" t="n">
        <v>21636505.57</v>
      </c>
      <c r="Q3307" s="71" t="n">
        <v>6222542.95</v>
      </c>
      <c r="R3307" t="inlineStr">
        <is>
          <t>Refined</t>
        </is>
      </c>
      <c r="S3307" t="inlineStr">
        <is>
          <t>Yes</t>
        </is>
      </c>
      <c r="T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SA103299</t>
        </is>
      </c>
      <c r="B3308" s="68" t="n">
        <v>46137</v>
      </c>
      <c r="C3308" s="69" t="n">
        <v>2026</v>
      </c>
      <c r="D3308" t="inlineStr">
        <is>
          <t>Apr</t>
        </is>
      </c>
      <c r="E3308" t="inlineStr">
        <is>
          <t>Europe</t>
        </is>
      </c>
      <c r="F3308" t="inlineStr">
        <is>
          <t>Netherlands</t>
        </is>
      </c>
      <c r="G3308" t="inlineStr">
        <is>
          <t>Arab Light</t>
        </is>
      </c>
      <c r="H3308" t="inlineStr">
        <is>
          <t>Term contract</t>
        </is>
      </c>
      <c r="I3308" t="inlineStr">
        <is>
          <t>National oil company</t>
        </is>
      </c>
      <c r="J3308" t="inlineStr">
        <is>
          <t>Ruhi Shaikh</t>
        </is>
      </c>
      <c r="K3308" s="70" t="n">
        <v>385957</v>
      </c>
      <c r="L3308" s="71" t="n">
        <v>81.18000000000001</v>
      </c>
      <c r="M3308" s="71" t="n">
        <v>31331989.26</v>
      </c>
      <c r="N3308" s="71" t="n">
        <v>0</v>
      </c>
      <c r="O3308" s="71" t="n">
        <v>31331989.26</v>
      </c>
      <c r="P3308" s="71" t="n">
        <v>7127442.65</v>
      </c>
      <c r="Q3308" s="71" t="n">
        <v>24204546.61</v>
      </c>
      <c r="R3308" t="inlineStr">
        <is>
          <t>Crude</t>
        </is>
      </c>
      <c r="S3308" t="inlineStr">
        <is>
          <t>Yes</t>
        </is>
      </c>
      <c r="T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SA103300</t>
        </is>
      </c>
      <c r="B3309" s="68" t="n">
        <v>46137</v>
      </c>
      <c r="C3309" s="69" t="n">
        <v>2026</v>
      </c>
      <c r="D3309" t="inlineStr">
        <is>
          <t>Apr</t>
        </is>
      </c>
      <c r="E3309" t="inlineStr">
        <is>
          <t>Asia</t>
        </is>
      </c>
      <c r="F3309" t="inlineStr">
        <is>
          <t>China</t>
        </is>
      </c>
      <c r="G3309" t="inlineStr">
        <is>
          <t>Gasoline</t>
        </is>
      </c>
      <c r="H3309" t="inlineStr">
        <is>
          <t>Term contract</t>
        </is>
      </c>
      <c r="I3309" t="inlineStr">
        <is>
          <t>Refiner</t>
        </is>
      </c>
      <c r="J3309" t="inlineStr">
        <is>
          <t>Carlos Silva</t>
        </is>
      </c>
      <c r="K3309" s="70" t="n">
        <v>470027</v>
      </c>
      <c r="L3309" s="71" t="n">
        <v>81.76000000000001</v>
      </c>
      <c r="M3309" s="71" t="n">
        <v>38429407.52</v>
      </c>
      <c r="N3309" s="71" t="n">
        <v>0</v>
      </c>
      <c r="O3309" s="71" t="n">
        <v>38429407.52</v>
      </c>
      <c r="P3309" s="71" t="n">
        <v>32297274.94</v>
      </c>
      <c r="Q3309" s="71" t="n">
        <v>6132132.58</v>
      </c>
      <c r="R3309" t="inlineStr">
        <is>
          <t>Refined</t>
        </is>
      </c>
      <c r="S3309" t="inlineStr">
        <is>
          <t>Yes</t>
        </is>
      </c>
      <c r="T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SA103301</t>
        </is>
      </c>
      <c r="B3310" s="68" t="n">
        <v>46137</v>
      </c>
      <c r="C3310" s="69" t="n">
        <v>2026</v>
      </c>
      <c r="D3310" t="inlineStr">
        <is>
          <t>Apr</t>
        </is>
      </c>
      <c r="E3310" t="inlineStr">
        <is>
          <t>Middle East</t>
        </is>
      </c>
      <c r="F3310" t="inlineStr">
        <is>
          <t>Bahrain</t>
        </is>
      </c>
      <c r="G3310" t="inlineStr">
        <is>
          <t>Arab Extra Light</t>
        </is>
      </c>
      <c r="H3310" t="inlineStr">
        <is>
          <t>Term contract</t>
        </is>
      </c>
      <c r="I3310" t="inlineStr">
        <is>
          <t>Refiner</t>
        </is>
      </c>
      <c r="J3310" t="inlineStr">
        <is>
          <t>Arjun Mehta</t>
        </is>
      </c>
      <c r="K3310" s="70" t="n">
        <v>1165514</v>
      </c>
      <c r="L3310" s="71" t="n">
        <v>76.78</v>
      </c>
      <c r="M3310" s="71" t="n">
        <v>89488164.92</v>
      </c>
      <c r="N3310" s="71" t="n">
        <v>0</v>
      </c>
      <c r="O3310" s="71" t="n">
        <v>89488164.92</v>
      </c>
      <c r="P3310" s="71" t="n">
        <v>21676888.86</v>
      </c>
      <c r="Q3310" s="71" t="n">
        <v>67811276.06</v>
      </c>
      <c r="R3310" t="inlineStr">
        <is>
          <t>Crude</t>
        </is>
      </c>
      <c r="S3310" t="inlineStr">
        <is>
          <t>Yes</t>
        </is>
      </c>
      <c r="T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SA103302</t>
        </is>
      </c>
      <c r="B3311" s="68" t="n">
        <v>46138</v>
      </c>
      <c r="C3311" s="69" t="n">
        <v>2026</v>
      </c>
      <c r="D3311" t="inlineStr">
        <is>
          <t>Apr</t>
        </is>
      </c>
      <c r="E3311" t="inlineStr">
        <is>
          <t>Asia</t>
        </is>
      </c>
      <c r="F3311" t="inlineStr">
        <is>
          <t>Japan</t>
        </is>
      </c>
      <c r="G3311" t="inlineStr">
        <is>
          <t>Arab Medium</t>
        </is>
      </c>
      <c r="H3311" t="inlineStr">
        <is>
          <t>Term contract</t>
        </is>
      </c>
      <c r="I3311" t="inlineStr">
        <is>
          <t>National oil company</t>
        </is>
      </c>
      <c r="J3311" t="inlineStr">
        <is>
          <t>Sophie Müller</t>
        </is>
      </c>
      <c r="K3311" s="70" t="n">
        <v>1430143</v>
      </c>
      <c r="L3311" s="71" t="n">
        <v>73.68000000000001</v>
      </c>
      <c r="M3311" s="71" t="n">
        <v>105372936.24</v>
      </c>
      <c r="N3311" s="71" t="n">
        <v>0</v>
      </c>
      <c r="O3311" s="71" t="n">
        <v>105372936.24</v>
      </c>
      <c r="P3311" s="71" t="n">
        <v>24456291.14</v>
      </c>
      <c r="Q3311" s="71" t="n">
        <v>80916645.09999999</v>
      </c>
      <c r="R3311" t="inlineStr">
        <is>
          <t>Crude</t>
        </is>
      </c>
      <c r="S3311" t="inlineStr">
        <is>
          <t>Yes</t>
        </is>
      </c>
      <c r="T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SA103303</t>
        </is>
      </c>
      <c r="B3312" s="68" t="n">
        <v>46138</v>
      </c>
      <c r="C3312" s="69" t="n">
        <v>2026</v>
      </c>
      <c r="D3312" t="inlineStr">
        <is>
          <t>Apr</t>
        </is>
      </c>
      <c r="E3312" t="inlineStr">
        <is>
          <t>Asia</t>
        </is>
      </c>
      <c r="F3312" t="inlineStr">
        <is>
          <t>India</t>
        </is>
      </c>
      <c r="G3312" t="inlineStr">
        <is>
          <t>Gasoline</t>
        </is>
      </c>
      <c r="H3312" t="inlineStr">
        <is>
          <t>Term contract</t>
        </is>
      </c>
      <c r="I3312" t="inlineStr">
        <is>
          <t>National oil company</t>
        </is>
      </c>
      <c r="J3312" t="inlineStr">
        <is>
          <t>Zoya Ahmed</t>
        </is>
      </c>
      <c r="K3312" s="70" t="n">
        <v>539767</v>
      </c>
      <c r="L3312" s="71" t="n">
        <v>95.48</v>
      </c>
      <c r="M3312" s="71" t="n">
        <v>51536953.16</v>
      </c>
      <c r="N3312" s="71" t="n">
        <v>1030739.06</v>
      </c>
      <c r="O3312" s="71" t="n">
        <v>50506214.1</v>
      </c>
      <c r="P3312" s="71" t="n">
        <v>37391170.99</v>
      </c>
      <c r="Q3312" s="71" t="n">
        <v>13115043.11</v>
      </c>
      <c r="R3312" t="inlineStr">
        <is>
          <t>Refined</t>
        </is>
      </c>
      <c r="S3312" t="inlineStr">
        <is>
          <t>Yes</t>
        </is>
      </c>
      <c r="T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SA103304</t>
        </is>
      </c>
      <c r="B3313" s="68" t="n">
        <v>46138</v>
      </c>
      <c r="C3313" s="69" t="n">
        <v>2026</v>
      </c>
      <c r="D3313" t="inlineStr">
        <is>
          <t>Apr</t>
        </is>
      </c>
      <c r="E3313" t="inlineStr">
        <is>
          <t>Europe</t>
        </is>
      </c>
      <c r="F3313" t="inlineStr">
        <is>
          <t>France</t>
        </is>
      </c>
      <c r="G3313" t="inlineStr">
        <is>
          <t>Arab Heavy</t>
        </is>
      </c>
      <c r="H3313" t="inlineStr">
        <is>
          <t>Term contract</t>
        </is>
      </c>
      <c r="I3313" t="inlineStr">
        <is>
          <t>Refiner</t>
        </is>
      </c>
      <c r="J3313" t="inlineStr">
        <is>
          <t>Liam O'Brien</t>
        </is>
      </c>
      <c r="K3313" s="70" t="n">
        <v>1087176</v>
      </c>
      <c r="L3313" s="71" t="n">
        <v>66.86</v>
      </c>
      <c r="M3313" s="71" t="n">
        <v>72688587.36</v>
      </c>
      <c r="N3313" s="71" t="n">
        <v>1453771.75</v>
      </c>
      <c r="O3313" s="71" t="n">
        <v>71234815.61</v>
      </c>
      <c r="P3313" s="71" t="n">
        <v>19419703.7</v>
      </c>
      <c r="Q3313" s="71" t="n">
        <v>51815111.91</v>
      </c>
      <c r="R3313" t="inlineStr">
        <is>
          <t>Crude</t>
        </is>
      </c>
      <c r="S3313" t="inlineStr">
        <is>
          <t>Yes</t>
        </is>
      </c>
      <c r="T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SA103305</t>
        </is>
      </c>
      <c r="B3314" s="68" t="n">
        <v>46138</v>
      </c>
      <c r="C3314" s="69" t="n">
        <v>2026</v>
      </c>
      <c r="D3314" t="inlineStr">
        <is>
          <t>Apr</t>
        </is>
      </c>
      <c r="E3314" t="inlineStr">
        <is>
          <t>Asia</t>
        </is>
      </c>
      <c r="F3314" t="inlineStr">
        <is>
          <t>India</t>
        </is>
      </c>
      <c r="G3314" t="inlineStr">
        <is>
          <t>Arab Heavy</t>
        </is>
      </c>
      <c r="H3314" t="inlineStr">
        <is>
          <t>Spot</t>
        </is>
      </c>
      <c r="I3314" t="inlineStr">
        <is>
          <t>Refiner</t>
        </is>
      </c>
      <c r="J3314" t="inlineStr">
        <is>
          <t>Ana Costa</t>
        </is>
      </c>
      <c r="K3314" s="70" t="n">
        <v>743254</v>
      </c>
      <c r="L3314" s="71" t="n">
        <v>70.93000000000001</v>
      </c>
      <c r="M3314" s="71" t="n">
        <v>52719006.22</v>
      </c>
      <c r="N3314" s="71" t="n">
        <v>1054380.12</v>
      </c>
      <c r="O3314" s="71" t="n">
        <v>51664626.1</v>
      </c>
      <c r="P3314" s="71" t="n">
        <v>12860681.61</v>
      </c>
      <c r="Q3314" s="71" t="n">
        <v>38803944.49</v>
      </c>
      <c r="R3314" t="inlineStr">
        <is>
          <t>Crude</t>
        </is>
      </c>
      <c r="S3314" t="inlineStr">
        <is>
          <t>Yes</t>
        </is>
      </c>
      <c r="T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SA103306</t>
        </is>
      </c>
      <c r="B3315" s="68" t="n">
        <v>46138</v>
      </c>
      <c r="C3315" s="69" t="n">
        <v>2026</v>
      </c>
      <c r="D3315" t="inlineStr">
        <is>
          <t>Apr</t>
        </is>
      </c>
      <c r="E3315" t="inlineStr">
        <is>
          <t>Middle East</t>
        </is>
      </c>
      <c r="F3315" t="inlineStr">
        <is>
          <t>Bahrain</t>
        </is>
      </c>
      <c r="G3315" t="inlineStr">
        <is>
          <t>Arab Light</t>
        </is>
      </c>
      <c r="H3315" t="inlineStr">
        <is>
          <t>Term contract</t>
        </is>
      </c>
      <c r="I3315" t="inlineStr">
        <is>
          <t>National oil company</t>
        </is>
      </c>
      <c r="J3315" t="inlineStr">
        <is>
          <t>Ana Costa</t>
        </is>
      </c>
      <c r="K3315" s="70" t="n">
        <v>447099</v>
      </c>
      <c r="L3315" s="71" t="n">
        <v>79.94</v>
      </c>
      <c r="M3315" s="71" t="n">
        <v>35741094.06</v>
      </c>
      <c r="N3315" s="71" t="n">
        <v>714821.88</v>
      </c>
      <c r="O3315" s="71" t="n">
        <v>35026272.18</v>
      </c>
      <c r="P3315" s="71" t="n">
        <v>8037546.93</v>
      </c>
      <c r="Q3315" s="71" t="n">
        <v>26988725.25</v>
      </c>
      <c r="R3315" t="inlineStr">
        <is>
          <t>Crude</t>
        </is>
      </c>
      <c r="S3315" t="inlineStr">
        <is>
          <t>Yes</t>
        </is>
      </c>
      <c r="T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SA103307</t>
        </is>
      </c>
      <c r="B3316" s="68" t="n">
        <v>46138</v>
      </c>
      <c r="C3316" s="69" t="n">
        <v>2026</v>
      </c>
      <c r="D3316" t="inlineStr">
        <is>
          <t>Apr</t>
        </is>
      </c>
      <c r="E3316" t="inlineStr">
        <is>
          <t>Asia</t>
        </is>
      </c>
      <c r="F3316" t="inlineStr">
        <is>
          <t>India</t>
        </is>
      </c>
      <c r="G3316" t="inlineStr">
        <is>
          <t>Arab Medium</t>
        </is>
      </c>
      <c r="H3316" t="inlineStr">
        <is>
          <t>Term contract</t>
        </is>
      </c>
      <c r="I3316" t="inlineStr">
        <is>
          <t>National oil company</t>
        </is>
      </c>
      <c r="J3316" t="inlineStr">
        <is>
          <t>Mei Lin</t>
        </is>
      </c>
      <c r="K3316" s="70" t="n">
        <v>1879152</v>
      </c>
      <c r="L3316" s="71" t="n">
        <v>70.90000000000001</v>
      </c>
      <c r="M3316" s="71" t="n">
        <v>133231876.8</v>
      </c>
      <c r="N3316" s="71" t="n">
        <v>0</v>
      </c>
      <c r="O3316" s="71" t="n">
        <v>133231876.8</v>
      </c>
      <c r="P3316" s="71" t="n">
        <v>33048038.08</v>
      </c>
      <c r="Q3316" s="71" t="n">
        <v>100183838.72</v>
      </c>
      <c r="R3316" t="inlineStr">
        <is>
          <t>Crude</t>
        </is>
      </c>
      <c r="S3316" t="inlineStr">
        <is>
          <t>Yes</t>
        </is>
      </c>
      <c r="T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SA103308</t>
        </is>
      </c>
      <c r="B3317" s="68" t="n">
        <v>46138</v>
      </c>
      <c r="C3317" s="69" t="n">
        <v>2026</v>
      </c>
      <c r="D3317" t="inlineStr">
        <is>
          <t>Apr</t>
        </is>
      </c>
      <c r="E3317" t="inlineStr">
        <is>
          <t>Europe</t>
        </is>
      </c>
      <c r="F3317" t="inlineStr">
        <is>
          <t>Netherlands</t>
        </is>
      </c>
      <c r="G3317" t="inlineStr">
        <is>
          <t>Arab Light</t>
        </is>
      </c>
      <c r="H3317" t="inlineStr">
        <is>
          <t>Term contract</t>
        </is>
      </c>
      <c r="I3317" t="inlineStr">
        <is>
          <t>Trader</t>
        </is>
      </c>
      <c r="J3317" t="inlineStr">
        <is>
          <t>Priya Nair</t>
        </is>
      </c>
      <c r="K3317" s="70" t="n">
        <v>1167425</v>
      </c>
      <c r="L3317" s="71" t="n">
        <v>81.27</v>
      </c>
      <c r="M3317" s="71" t="n">
        <v>94876629.75</v>
      </c>
      <c r="N3317" s="71" t="n">
        <v>0</v>
      </c>
      <c r="O3317" s="71" t="n">
        <v>94876629.75</v>
      </c>
      <c r="P3317" s="71" t="n">
        <v>21229633.32</v>
      </c>
      <c r="Q3317" s="71" t="n">
        <v>73646996.43000001</v>
      </c>
      <c r="R3317" t="inlineStr">
        <is>
          <t>Crude</t>
        </is>
      </c>
      <c r="S3317" t="inlineStr">
        <is>
          <t>Yes</t>
        </is>
      </c>
      <c r="T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SA103309</t>
        </is>
      </c>
      <c r="B3318" s="68" t="n">
        <v>46139</v>
      </c>
      <c r="C3318" s="69" t="n">
        <v>2026</v>
      </c>
      <c r="D3318" t="inlineStr">
        <is>
          <t>Apr</t>
        </is>
      </c>
      <c r="E3318" t="inlineStr">
        <is>
          <t>Asia</t>
        </is>
      </c>
      <c r="F3318" t="inlineStr">
        <is>
          <t>India</t>
        </is>
      </c>
      <c r="G3318" t="inlineStr">
        <is>
          <t>Arab Light</t>
        </is>
      </c>
      <c r="H3318" t="inlineStr">
        <is>
          <t>Term contract</t>
        </is>
      </c>
      <c r="I3318" t="inlineStr">
        <is>
          <t>National oil company</t>
        </is>
      </c>
      <c r="J3318" t="inlineStr">
        <is>
          <t>Liam O'Brien</t>
        </is>
      </c>
      <c r="K3318" s="70" t="n">
        <v>489134</v>
      </c>
      <c r="L3318" s="71" t="n">
        <v>79.65000000000001</v>
      </c>
      <c r="M3318" s="71" t="n">
        <v>38959523.1</v>
      </c>
      <c r="N3318" s="71" t="n">
        <v>779190.46</v>
      </c>
      <c r="O3318" s="71" t="n">
        <v>38180332.64</v>
      </c>
      <c r="P3318" s="71" t="n">
        <v>9156025.83</v>
      </c>
      <c r="Q3318" s="71" t="n">
        <v>29024306.81</v>
      </c>
      <c r="R3318" t="inlineStr">
        <is>
          <t>Crude</t>
        </is>
      </c>
      <c r="S3318" t="inlineStr">
        <is>
          <t>Yes</t>
        </is>
      </c>
      <c r="T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SA103310</t>
        </is>
      </c>
      <c r="B3319" s="68" t="n">
        <v>46139</v>
      </c>
      <c r="C3319" s="69" t="n">
        <v>2026</v>
      </c>
      <c r="D3319" t="inlineStr">
        <is>
          <t>Apr</t>
        </is>
      </c>
      <c r="E3319" t="inlineStr">
        <is>
          <t>Europe</t>
        </is>
      </c>
      <c r="F3319" t="inlineStr">
        <is>
          <t>Netherlands</t>
        </is>
      </c>
      <c r="G3319" t="inlineStr">
        <is>
          <t>Arab Heavy</t>
        </is>
      </c>
      <c r="H3319" t="inlineStr">
        <is>
          <t>Term contract</t>
        </is>
      </c>
      <c r="I3319" t="inlineStr">
        <is>
          <t>Refiner</t>
        </is>
      </c>
      <c r="J3319" t="inlineStr">
        <is>
          <t>Kofi Mensah</t>
        </is>
      </c>
      <c r="K3319" s="70" t="n">
        <v>639122</v>
      </c>
      <c r="L3319" s="71" t="n">
        <v>77.88</v>
      </c>
      <c r="M3319" s="71" t="n">
        <v>49774821.36</v>
      </c>
      <c r="N3319" s="71" t="n">
        <v>0</v>
      </c>
      <c r="O3319" s="71" t="n">
        <v>49774821.36</v>
      </c>
      <c r="P3319" s="71" t="n">
        <v>11365276.75</v>
      </c>
      <c r="Q3319" s="71" t="n">
        <v>38409544.61</v>
      </c>
      <c r="R3319" t="inlineStr">
        <is>
          <t>Crude</t>
        </is>
      </c>
      <c r="S3319" t="inlineStr">
        <is>
          <t>Yes</t>
        </is>
      </c>
      <c r="T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SA103311</t>
        </is>
      </c>
      <c r="B3320" s="68" t="n">
        <v>46139</v>
      </c>
      <c r="C3320" s="69" t="n">
        <v>2026</v>
      </c>
      <c r="D3320" t="inlineStr">
        <is>
          <t>Apr</t>
        </is>
      </c>
      <c r="E3320" t="inlineStr">
        <is>
          <t>Europe</t>
        </is>
      </c>
      <c r="F3320" t="inlineStr">
        <is>
          <t>France</t>
        </is>
      </c>
      <c r="G3320" t="inlineStr">
        <is>
          <t>Gasoline</t>
        </is>
      </c>
      <c r="H3320" t="inlineStr">
        <is>
          <t>Term contract</t>
        </is>
      </c>
      <c r="I3320" t="inlineStr">
        <is>
          <t>Trader</t>
        </is>
      </c>
      <c r="J3320" t="inlineStr">
        <is>
          <t>Zoya Ahmed</t>
        </is>
      </c>
      <c r="K3320" s="70" t="n">
        <v>374493</v>
      </c>
      <c r="L3320" s="71" t="n">
        <v>85.84999999999999</v>
      </c>
      <c r="M3320" s="71" t="n">
        <v>32150224.05</v>
      </c>
      <c r="N3320" s="71" t="n">
        <v>0</v>
      </c>
      <c r="O3320" s="71" t="n">
        <v>32150224.05</v>
      </c>
      <c r="P3320" s="71" t="n">
        <v>26267734.05</v>
      </c>
      <c r="Q3320" s="71" t="n">
        <v>5882490</v>
      </c>
      <c r="R3320" t="inlineStr">
        <is>
          <t>Refined</t>
        </is>
      </c>
      <c r="S3320" t="inlineStr">
        <is>
          <t>Yes</t>
        </is>
      </c>
      <c r="T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SA103312</t>
        </is>
      </c>
      <c r="B3321" s="68" t="n">
        <v>46140</v>
      </c>
      <c r="C3321" s="69" t="n">
        <v>2026</v>
      </c>
      <c r="D3321" t="inlineStr">
        <is>
          <t>Apr</t>
        </is>
      </c>
      <c r="E3321" t="inlineStr">
        <is>
          <t>Asia</t>
        </is>
      </c>
      <c r="F3321" t="inlineStr">
        <is>
          <t>India</t>
        </is>
      </c>
      <c r="G3321" t="inlineStr">
        <is>
          <t>Arab Light</t>
        </is>
      </c>
      <c r="H3321" t="inlineStr">
        <is>
          <t>Term contract</t>
        </is>
      </c>
      <c r="I3321" t="inlineStr">
        <is>
          <t>Refiner</t>
        </is>
      </c>
      <c r="J3321" t="inlineStr">
        <is>
          <t>Yuki Sato</t>
        </is>
      </c>
      <c r="K3321" s="70" t="n">
        <v>1155005</v>
      </c>
      <c r="L3321" s="71" t="n">
        <v>76.11</v>
      </c>
      <c r="M3321" s="71" t="n">
        <v>87907430.55</v>
      </c>
      <c r="N3321" s="71" t="n">
        <v>0</v>
      </c>
      <c r="O3321" s="71" t="n">
        <v>87907430.55</v>
      </c>
      <c r="P3321" s="71" t="n">
        <v>20514390.67</v>
      </c>
      <c r="Q3321" s="71" t="n">
        <v>67393039.88</v>
      </c>
      <c r="R3321" t="inlineStr">
        <is>
          <t>Crude</t>
        </is>
      </c>
      <c r="S3321" t="inlineStr">
        <is>
          <t>Yes</t>
        </is>
      </c>
      <c r="T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SA103313</t>
        </is>
      </c>
      <c r="B3322" s="68" t="n">
        <v>46140</v>
      </c>
      <c r="C3322" s="69" t="n">
        <v>2026</v>
      </c>
      <c r="D3322" t="inlineStr">
        <is>
          <t>Apr</t>
        </is>
      </c>
      <c r="E3322" t="inlineStr">
        <is>
          <t>Asia</t>
        </is>
      </c>
      <c r="F3322" t="inlineStr">
        <is>
          <t>India</t>
        </is>
      </c>
      <c r="G3322" t="inlineStr">
        <is>
          <t>Arab Medium</t>
        </is>
      </c>
      <c r="H3322" t="inlineStr">
        <is>
          <t>Term contract</t>
        </is>
      </c>
      <c r="I3322" t="inlineStr">
        <is>
          <t>Refiner</t>
        </is>
      </c>
      <c r="J3322" t="inlineStr">
        <is>
          <t>Noah Smith</t>
        </is>
      </c>
      <c r="K3322" s="70" t="n">
        <v>1308815</v>
      </c>
      <c r="L3322" s="71" t="n">
        <v>77.45999999999999</v>
      </c>
      <c r="M3322" s="71" t="n">
        <v>101380809.9</v>
      </c>
      <c r="N3322" s="71" t="n">
        <v>0</v>
      </c>
      <c r="O3322" s="71" t="n">
        <v>101380809.9</v>
      </c>
      <c r="P3322" s="71" t="n">
        <v>22838907.93</v>
      </c>
      <c r="Q3322" s="71" t="n">
        <v>78541901.97</v>
      </c>
      <c r="R3322" t="inlineStr">
        <is>
          <t>Crude</t>
        </is>
      </c>
      <c r="S3322" t="inlineStr">
        <is>
          <t>Yes</t>
        </is>
      </c>
      <c r="T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SA103314</t>
        </is>
      </c>
      <c r="B3323" s="68" t="n">
        <v>46140</v>
      </c>
      <c r="C3323" s="69" t="n">
        <v>2026</v>
      </c>
      <c r="D3323" t="inlineStr">
        <is>
          <t>Apr</t>
        </is>
      </c>
      <c r="E3323" t="inlineStr">
        <is>
          <t>Middle East</t>
        </is>
      </c>
      <c r="F3323" t="inlineStr">
        <is>
          <t>Bahrain</t>
        </is>
      </c>
      <c r="G3323" t="inlineStr">
        <is>
          <t>Arab Medium</t>
        </is>
      </c>
      <c r="H3323" t="inlineStr">
        <is>
          <t>Term contract</t>
        </is>
      </c>
      <c r="I3323" t="inlineStr">
        <is>
          <t>Refiner</t>
        </is>
      </c>
      <c r="J3323" t="inlineStr">
        <is>
          <t>Ravindra Patil</t>
        </is>
      </c>
      <c r="K3323" s="70" t="n">
        <v>1242896</v>
      </c>
      <c r="L3323" s="71" t="n">
        <v>76.64</v>
      </c>
      <c r="M3323" s="71" t="n">
        <v>95255549.44</v>
      </c>
      <c r="N3323" s="71" t="n">
        <v>0</v>
      </c>
      <c r="O3323" s="71" t="n">
        <v>95255549.44</v>
      </c>
      <c r="P3323" s="71" t="n">
        <v>21691532.93</v>
      </c>
      <c r="Q3323" s="71" t="n">
        <v>73564016.51000001</v>
      </c>
      <c r="R3323" t="inlineStr">
        <is>
          <t>Crude</t>
        </is>
      </c>
      <c r="S3323" t="inlineStr">
        <is>
          <t>Yes</t>
        </is>
      </c>
      <c r="T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SA103315</t>
        </is>
      </c>
      <c r="B3324" s="68" t="n">
        <v>46140</v>
      </c>
      <c r="C3324" s="69" t="n">
        <v>2026</v>
      </c>
      <c r="D3324" t="inlineStr">
        <is>
          <t>Apr</t>
        </is>
      </c>
      <c r="E3324" t="inlineStr">
        <is>
          <t>Asia</t>
        </is>
      </c>
      <c r="F3324" t="inlineStr">
        <is>
          <t>Japan</t>
        </is>
      </c>
      <c r="G3324" t="inlineStr">
        <is>
          <t>Arab Light</t>
        </is>
      </c>
      <c r="H3324" t="inlineStr">
        <is>
          <t>Term contract</t>
        </is>
      </c>
      <c r="I3324" t="inlineStr">
        <is>
          <t>Refiner</t>
        </is>
      </c>
      <c r="J3324" t="inlineStr">
        <is>
          <t>Yuki Sato</t>
        </is>
      </c>
      <c r="K3324" s="70" t="n">
        <v>1638407</v>
      </c>
      <c r="L3324" s="71" t="n">
        <v>80.41</v>
      </c>
      <c r="M3324" s="71" t="n">
        <v>131744306.87</v>
      </c>
      <c r="N3324" s="71" t="n">
        <v>0</v>
      </c>
      <c r="O3324" s="71" t="n">
        <v>131744306.87</v>
      </c>
      <c r="P3324" s="71" t="n">
        <v>29746277.09</v>
      </c>
      <c r="Q3324" s="71" t="n">
        <v>101998029.78</v>
      </c>
      <c r="R3324" t="inlineStr">
        <is>
          <t>Crude</t>
        </is>
      </c>
      <c r="S3324" t="inlineStr">
        <is>
          <t>Yes</t>
        </is>
      </c>
      <c r="T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SA103316</t>
        </is>
      </c>
      <c r="B3325" s="68" t="n">
        <v>46140</v>
      </c>
      <c r="C3325" s="69" t="n">
        <v>2026</v>
      </c>
      <c r="D3325" t="inlineStr">
        <is>
          <t>Apr</t>
        </is>
      </c>
      <c r="E3325" t="inlineStr">
        <is>
          <t>Middle East</t>
        </is>
      </c>
      <c r="F3325" t="inlineStr">
        <is>
          <t>UAE</t>
        </is>
      </c>
      <c r="G3325" t="inlineStr">
        <is>
          <t>Gasoline</t>
        </is>
      </c>
      <c r="H3325" t="inlineStr">
        <is>
          <t>Spot</t>
        </is>
      </c>
      <c r="I3325" t="inlineStr">
        <is>
          <t>Refiner</t>
        </is>
      </c>
      <c r="J3325" t="inlineStr">
        <is>
          <t>Ana Costa</t>
        </is>
      </c>
      <c r="K3325" s="70" t="n">
        <v>221639</v>
      </c>
      <c r="L3325" s="71" t="n">
        <v>84.98</v>
      </c>
      <c r="M3325" s="71" t="n">
        <v>18834882.22</v>
      </c>
      <c r="N3325" s="71" t="n">
        <v>0</v>
      </c>
      <c r="O3325" s="71" t="n">
        <v>18834882.22</v>
      </c>
      <c r="P3325" s="71" t="n">
        <v>15546276.06</v>
      </c>
      <c r="Q3325" s="71" t="n">
        <v>3288606.16</v>
      </c>
      <c r="R3325" t="inlineStr">
        <is>
          <t>Refined</t>
        </is>
      </c>
      <c r="S3325" t="inlineStr">
        <is>
          <t>Yes</t>
        </is>
      </c>
      <c r="T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SA103317</t>
        </is>
      </c>
      <c r="B3326" s="68" t="n">
        <v>46140</v>
      </c>
      <c r="C3326" s="69" t="n">
        <v>2026</v>
      </c>
      <c r="D3326" t="inlineStr">
        <is>
          <t>Apr</t>
        </is>
      </c>
      <c r="E3326" t="inlineStr">
        <is>
          <t>Europe</t>
        </is>
      </c>
      <c r="F3326" t="inlineStr">
        <is>
          <t>France</t>
        </is>
      </c>
      <c r="G3326" t="inlineStr">
        <is>
          <t>Arab Light</t>
        </is>
      </c>
      <c r="H3326" t="inlineStr">
        <is>
          <t>Term contract</t>
        </is>
      </c>
      <c r="I3326" t="inlineStr">
        <is>
          <t>National oil company</t>
        </is>
      </c>
      <c r="J3326" t="inlineStr">
        <is>
          <t>Liam O'Brien</t>
        </is>
      </c>
      <c r="K3326" s="70" t="n">
        <v>668737</v>
      </c>
      <c r="L3326" s="71" t="n">
        <v>84.03</v>
      </c>
      <c r="M3326" s="71" t="n">
        <v>56193970.11</v>
      </c>
      <c r="N3326" s="71" t="n">
        <v>0</v>
      </c>
      <c r="O3326" s="71" t="n">
        <v>56193970.11</v>
      </c>
      <c r="P3326" s="71" t="n">
        <v>12117674.73</v>
      </c>
      <c r="Q3326" s="71" t="n">
        <v>44076295.38</v>
      </c>
      <c r="R3326" t="inlineStr">
        <is>
          <t>Crude</t>
        </is>
      </c>
      <c r="S3326" t="inlineStr">
        <is>
          <t>Yes</t>
        </is>
      </c>
      <c r="T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SA103318</t>
        </is>
      </c>
      <c r="B3327" s="68" t="n">
        <v>46140</v>
      </c>
      <c r="C3327" s="69" t="n">
        <v>2026</v>
      </c>
      <c r="D3327" t="inlineStr">
        <is>
          <t>Apr</t>
        </is>
      </c>
      <c r="E3327" t="inlineStr">
        <is>
          <t>Middle East</t>
        </is>
      </c>
      <c r="F3327" t="inlineStr">
        <is>
          <t>Bahrain</t>
        </is>
      </c>
      <c r="G3327" t="inlineStr">
        <is>
          <t>Arab Light</t>
        </is>
      </c>
      <c r="H3327" t="inlineStr">
        <is>
          <t>Spot</t>
        </is>
      </c>
      <c r="I3327" t="inlineStr">
        <is>
          <t>Refiner</t>
        </is>
      </c>
      <c r="J3327" t="inlineStr">
        <is>
          <t>Fatima Al-Saud</t>
        </is>
      </c>
      <c r="K3327" s="70" t="n">
        <v>1094819</v>
      </c>
      <c r="L3327" s="71" t="n">
        <v>83.17</v>
      </c>
      <c r="M3327" s="71" t="n">
        <v>91056096.23</v>
      </c>
      <c r="N3327" s="71" t="n">
        <v>0</v>
      </c>
      <c r="O3327" s="71" t="n">
        <v>91056096.23</v>
      </c>
      <c r="P3327" s="71" t="n">
        <v>19870806.99</v>
      </c>
      <c r="Q3327" s="71" t="n">
        <v>71185289.23999999</v>
      </c>
      <c r="R3327" t="inlineStr">
        <is>
          <t>Crude</t>
        </is>
      </c>
      <c r="S3327" t="inlineStr">
        <is>
          <t>Yes</t>
        </is>
      </c>
      <c r="T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SA103319</t>
        </is>
      </c>
      <c r="B3328" s="68" t="n">
        <v>46140</v>
      </c>
      <c r="C3328" s="69" t="n">
        <v>2026</v>
      </c>
      <c r="D3328" t="inlineStr">
        <is>
          <t>Apr</t>
        </is>
      </c>
      <c r="E3328" t="inlineStr">
        <is>
          <t>Europe</t>
        </is>
      </c>
      <c r="F3328" t="inlineStr">
        <is>
          <t>France</t>
        </is>
      </c>
      <c r="G3328" t="inlineStr">
        <is>
          <t>Arab Heavy</t>
        </is>
      </c>
      <c r="H3328" t="inlineStr">
        <is>
          <t>Term contract</t>
        </is>
      </c>
      <c r="I3328" t="inlineStr">
        <is>
          <t>National oil company</t>
        </is>
      </c>
      <c r="J3328" t="inlineStr">
        <is>
          <t>Zoya Ahmed</t>
        </is>
      </c>
      <c r="K3328" s="70" t="n">
        <v>1490329</v>
      </c>
      <c r="L3328" s="71" t="n">
        <v>70.84</v>
      </c>
      <c r="M3328" s="71" t="n">
        <v>105574906.36</v>
      </c>
      <c r="N3328" s="71" t="n">
        <v>1055749.06</v>
      </c>
      <c r="O3328" s="71" t="n">
        <v>104519157.3</v>
      </c>
      <c r="P3328" s="71" t="n">
        <v>25908901.74</v>
      </c>
      <c r="Q3328" s="71" t="n">
        <v>78610255.56</v>
      </c>
      <c r="R3328" t="inlineStr">
        <is>
          <t>Crude</t>
        </is>
      </c>
      <c r="S3328" t="inlineStr">
        <is>
          <t>Yes</t>
        </is>
      </c>
      <c r="T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SA103320</t>
        </is>
      </c>
      <c r="B3329" s="68" t="n">
        <v>46140</v>
      </c>
      <c r="C3329" s="69" t="n">
        <v>2026</v>
      </c>
      <c r="D3329" t="inlineStr">
        <is>
          <t>Apr</t>
        </is>
      </c>
      <c r="E3329" t="inlineStr">
        <is>
          <t>Asia</t>
        </is>
      </c>
      <c r="F3329" t="inlineStr">
        <is>
          <t>Japan</t>
        </is>
      </c>
      <c r="G3329" t="inlineStr">
        <is>
          <t>Arab Light</t>
        </is>
      </c>
      <c r="H3329" t="inlineStr">
        <is>
          <t>Spot</t>
        </is>
      </c>
      <c r="I3329" t="inlineStr">
        <is>
          <t>National oil company</t>
        </is>
      </c>
      <c r="J3329" t="inlineStr">
        <is>
          <t>Yuki Sato</t>
        </is>
      </c>
      <c r="K3329" s="70" t="n">
        <v>437545</v>
      </c>
      <c r="L3329" s="71" t="n">
        <v>80.53</v>
      </c>
      <c r="M3329" s="71" t="n">
        <v>35235498.85</v>
      </c>
      <c r="N3329" s="71" t="n">
        <v>704709.98</v>
      </c>
      <c r="O3329" s="71" t="n">
        <v>34530788.87</v>
      </c>
      <c r="P3329" s="71" t="n">
        <v>8106567.13</v>
      </c>
      <c r="Q3329" s="71" t="n">
        <v>26424221.74</v>
      </c>
      <c r="R3329" t="inlineStr">
        <is>
          <t>Crude</t>
        </is>
      </c>
      <c r="S3329" t="inlineStr">
        <is>
          <t>Yes</t>
        </is>
      </c>
      <c r="T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SA103321</t>
        </is>
      </c>
      <c r="B3330" s="68" t="n">
        <v>46140</v>
      </c>
      <c r="C3330" s="69" t="n">
        <v>2026</v>
      </c>
      <c r="D3330" t="inlineStr">
        <is>
          <t>Apr</t>
        </is>
      </c>
      <c r="E3330" t="inlineStr">
        <is>
          <t>Asia</t>
        </is>
      </c>
      <c r="F3330" t="inlineStr">
        <is>
          <t>India</t>
        </is>
      </c>
      <c r="G3330" t="inlineStr">
        <is>
          <t>Jet fuel</t>
        </is>
      </c>
      <c r="H3330" t="inlineStr">
        <is>
          <t>Spot</t>
        </is>
      </c>
      <c r="I3330" t="inlineStr">
        <is>
          <t>National oil company</t>
        </is>
      </c>
      <c r="J3330" t="inlineStr">
        <is>
          <t>Wei Chen</t>
        </is>
      </c>
      <c r="K3330" s="70" t="n">
        <v>305595</v>
      </c>
      <c r="L3330" s="71" t="n">
        <v>97.58</v>
      </c>
      <c r="M3330" s="71" t="n">
        <v>29819960.1</v>
      </c>
      <c r="N3330" s="71" t="n">
        <v>596399.2</v>
      </c>
      <c r="O3330" s="71" t="n">
        <v>29223560.9</v>
      </c>
      <c r="P3330" s="71" t="n">
        <v>22430231.04</v>
      </c>
      <c r="Q3330" s="71" t="n">
        <v>6793329.86</v>
      </c>
      <c r="R3330" t="inlineStr">
        <is>
          <t>Refined</t>
        </is>
      </c>
      <c r="S3330" t="inlineStr">
        <is>
          <t>Yes</t>
        </is>
      </c>
      <c r="T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SA103322</t>
        </is>
      </c>
      <c r="B3331" s="68" t="n">
        <v>46143</v>
      </c>
      <c r="C3331" s="69" t="n">
        <v>2026</v>
      </c>
      <c r="D3331" t="inlineStr">
        <is>
          <t>May</t>
        </is>
      </c>
      <c r="E3331" t="inlineStr">
        <is>
          <t>Europe</t>
        </is>
      </c>
      <c r="F3331" t="inlineStr">
        <is>
          <t>Netherlands</t>
        </is>
      </c>
      <c r="G3331" t="inlineStr">
        <is>
          <t>Arab Medium</t>
        </is>
      </c>
      <c r="H3331" t="inlineStr">
        <is>
          <t>Term contract</t>
        </is>
      </c>
      <c r="I3331" t="inlineStr">
        <is>
          <t>National oil company</t>
        </is>
      </c>
      <c r="J3331" t="inlineStr">
        <is>
          <t>Kofi Mensah</t>
        </is>
      </c>
      <c r="K3331" s="70" t="n">
        <v>810561</v>
      </c>
      <c r="L3331" s="71" t="n">
        <v>74.76000000000001</v>
      </c>
      <c r="M3331" s="71" t="n">
        <v>60597540.36</v>
      </c>
      <c r="N3331" s="71" t="n">
        <v>1211950.81</v>
      </c>
      <c r="O3331" s="71" t="n">
        <v>59385589.55</v>
      </c>
      <c r="P3331" s="71" t="n">
        <v>14666863.85</v>
      </c>
      <c r="Q3331" s="71" t="n">
        <v>44718725.7</v>
      </c>
      <c r="R3331" t="inlineStr">
        <is>
          <t>Crude</t>
        </is>
      </c>
      <c r="S3331" t="inlineStr">
        <is>
          <t>Yes</t>
        </is>
      </c>
      <c r="T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SA103323</t>
        </is>
      </c>
      <c r="B3332" s="68" t="n">
        <v>46143</v>
      </c>
      <c r="C3332" s="69" t="n">
        <v>2026</v>
      </c>
      <c r="D3332" t="inlineStr">
        <is>
          <t>May</t>
        </is>
      </c>
      <c r="E3332" t="inlineStr">
        <is>
          <t>North America</t>
        </is>
      </c>
      <c r="F3332" t="inlineStr">
        <is>
          <t>USA</t>
        </is>
      </c>
      <c r="G3332" t="inlineStr">
        <is>
          <t>Gasoline</t>
        </is>
      </c>
      <c r="H3332" t="inlineStr">
        <is>
          <t>Term contract</t>
        </is>
      </c>
      <c r="I3332" t="inlineStr">
        <is>
          <t>National oil company</t>
        </is>
      </c>
      <c r="J3332" t="inlineStr">
        <is>
          <t>Zoya Ahmed</t>
        </is>
      </c>
      <c r="K3332" s="70" t="n">
        <v>311224</v>
      </c>
      <c r="L3332" s="71" t="n">
        <v>85.61</v>
      </c>
      <c r="M3332" s="71" t="n">
        <v>26643886.64</v>
      </c>
      <c r="N3332" s="71" t="n">
        <v>266438.87</v>
      </c>
      <c r="O3332" s="71" t="n">
        <v>26377447.77</v>
      </c>
      <c r="P3332" s="71" t="n">
        <v>21608769.85</v>
      </c>
      <c r="Q3332" s="71" t="n">
        <v>4768677.92</v>
      </c>
      <c r="R3332" t="inlineStr">
        <is>
          <t>Refined</t>
        </is>
      </c>
      <c r="S3332" t="inlineStr">
        <is>
          <t>Yes</t>
        </is>
      </c>
      <c r="T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SA103324</t>
        </is>
      </c>
      <c r="B3333" s="68" t="n">
        <v>46143</v>
      </c>
      <c r="C3333" s="69" t="n">
        <v>2026</v>
      </c>
      <c r="D3333" t="inlineStr">
        <is>
          <t>May</t>
        </is>
      </c>
      <c r="E3333" t="inlineStr">
        <is>
          <t>North America</t>
        </is>
      </c>
      <c r="F3333" t="inlineStr">
        <is>
          <t>USA</t>
        </is>
      </c>
      <c r="G3333" t="inlineStr">
        <is>
          <t>Arab Light</t>
        </is>
      </c>
      <c r="H3333" t="inlineStr">
        <is>
          <t>Term contract</t>
        </is>
      </c>
      <c r="I3333" t="inlineStr">
        <is>
          <t>Refiner</t>
        </is>
      </c>
      <c r="J3333" t="inlineStr">
        <is>
          <t>Omar Haddad</t>
        </is>
      </c>
      <c r="K3333" s="70" t="n">
        <v>366378</v>
      </c>
      <c r="L3333" s="71" t="n">
        <v>83.40000000000001</v>
      </c>
      <c r="M3333" s="71" t="n">
        <v>30555925.2</v>
      </c>
      <c r="N3333" s="71" t="n">
        <v>305559.25</v>
      </c>
      <c r="O3333" s="71" t="n">
        <v>30250365.95</v>
      </c>
      <c r="P3333" s="71" t="n">
        <v>6557456.68</v>
      </c>
      <c r="Q3333" s="71" t="n">
        <v>23692909.27</v>
      </c>
      <c r="R3333" t="inlineStr">
        <is>
          <t>Crude</t>
        </is>
      </c>
      <c r="S3333" t="inlineStr">
        <is>
          <t>Yes</t>
        </is>
      </c>
      <c r="T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SA103325</t>
        </is>
      </c>
      <c r="B3334" s="68" t="n">
        <v>46143</v>
      </c>
      <c r="C3334" s="69" t="n">
        <v>2026</v>
      </c>
      <c r="D3334" t="inlineStr">
        <is>
          <t>May</t>
        </is>
      </c>
      <c r="E3334" t="inlineStr">
        <is>
          <t>Europe</t>
        </is>
      </c>
      <c r="F3334" t="inlineStr">
        <is>
          <t>Italy</t>
        </is>
      </c>
      <c r="G3334" t="inlineStr">
        <is>
          <t>Jet fuel</t>
        </is>
      </c>
      <c r="H3334" t="inlineStr">
        <is>
          <t>Term contract</t>
        </is>
      </c>
      <c r="I3334" t="inlineStr">
        <is>
          <t>National oil company</t>
        </is>
      </c>
      <c r="J3334" t="inlineStr">
        <is>
          <t>Mei Lin</t>
        </is>
      </c>
      <c r="K3334" s="70" t="n">
        <v>597147</v>
      </c>
      <c r="L3334" s="71" t="n">
        <v>100.17</v>
      </c>
      <c r="M3334" s="71" t="n">
        <v>59816214.99</v>
      </c>
      <c r="N3334" s="71" t="n">
        <v>1196324.3</v>
      </c>
      <c r="O3334" s="71" t="n">
        <v>58619890.69</v>
      </c>
      <c r="P3334" s="71" t="n">
        <v>45107985.06</v>
      </c>
      <c r="Q3334" s="71" t="n">
        <v>13511905.63</v>
      </c>
      <c r="R3334" t="inlineStr">
        <is>
          <t>Refined</t>
        </is>
      </c>
      <c r="S3334" t="inlineStr">
        <is>
          <t>Yes</t>
        </is>
      </c>
      <c r="T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SA103326</t>
        </is>
      </c>
      <c r="B3335" s="68" t="n">
        <v>46143</v>
      </c>
      <c r="C3335" s="69" t="n">
        <v>2026</v>
      </c>
      <c r="D3335" t="inlineStr">
        <is>
          <t>May</t>
        </is>
      </c>
      <c r="E3335" t="inlineStr">
        <is>
          <t>Asia</t>
        </is>
      </c>
      <c r="F3335" t="inlineStr">
        <is>
          <t>Japan</t>
        </is>
      </c>
      <c r="G3335" t="inlineStr">
        <is>
          <t>Arab Light</t>
        </is>
      </c>
      <c r="H3335" t="inlineStr">
        <is>
          <t>Term contract</t>
        </is>
      </c>
      <c r="I3335" t="inlineStr">
        <is>
          <t>Refiner</t>
        </is>
      </c>
      <c r="J3335" t="inlineStr">
        <is>
          <t>Emma Clarke</t>
        </is>
      </c>
      <c r="K3335" s="70" t="n">
        <v>1458616</v>
      </c>
      <c r="L3335" s="71" t="n">
        <v>77.56999999999999</v>
      </c>
      <c r="M3335" s="71" t="n">
        <v>113144843.12</v>
      </c>
      <c r="N3335" s="71" t="n">
        <v>2262896.86</v>
      </c>
      <c r="O3335" s="71" t="n">
        <v>110881946.26</v>
      </c>
      <c r="P3335" s="71" t="n">
        <v>26713609.91</v>
      </c>
      <c r="Q3335" s="71" t="n">
        <v>84168336.34999999</v>
      </c>
      <c r="R3335" t="inlineStr">
        <is>
          <t>Crude</t>
        </is>
      </c>
      <c r="S3335" t="inlineStr">
        <is>
          <t>Yes</t>
        </is>
      </c>
      <c r="T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SA103327</t>
        </is>
      </c>
      <c r="B3336" s="68" t="n">
        <v>46143</v>
      </c>
      <c r="C3336" s="69" t="n">
        <v>2026</v>
      </c>
      <c r="D3336" t="inlineStr">
        <is>
          <t>May</t>
        </is>
      </c>
      <c r="E3336" t="inlineStr">
        <is>
          <t>Asia</t>
        </is>
      </c>
      <c r="F3336" t="inlineStr">
        <is>
          <t>South Korea</t>
        </is>
      </c>
      <c r="G3336" t="inlineStr">
        <is>
          <t>Jet fuel</t>
        </is>
      </c>
      <c r="H3336" t="inlineStr">
        <is>
          <t>Spot</t>
        </is>
      </c>
      <c r="I3336" t="inlineStr">
        <is>
          <t>National oil company</t>
        </is>
      </c>
      <c r="J3336" t="inlineStr">
        <is>
          <t>Liam O'Brien</t>
        </is>
      </c>
      <c r="K3336" s="70" t="n">
        <v>237829</v>
      </c>
      <c r="L3336" s="71" t="n">
        <v>101.99</v>
      </c>
      <c r="M3336" s="71" t="n">
        <v>24256179.71</v>
      </c>
      <c r="N3336" s="71" t="n">
        <v>0</v>
      </c>
      <c r="O3336" s="71" t="n">
        <v>24256179.71</v>
      </c>
      <c r="P3336" s="71" t="n">
        <v>17496587.22</v>
      </c>
      <c r="Q3336" s="71" t="n">
        <v>6759592.49</v>
      </c>
      <c r="R3336" t="inlineStr">
        <is>
          <t>Refined</t>
        </is>
      </c>
      <c r="S3336" t="inlineStr">
        <is>
          <t>Yes</t>
        </is>
      </c>
      <c r="T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SA103328</t>
        </is>
      </c>
      <c r="B3337" s="68" t="n">
        <v>46143</v>
      </c>
      <c r="C3337" s="69" t="n">
        <v>2026</v>
      </c>
      <c r="D3337" t="inlineStr">
        <is>
          <t>May</t>
        </is>
      </c>
      <c r="E3337" t="inlineStr">
        <is>
          <t>Asia</t>
        </is>
      </c>
      <c r="F3337" t="inlineStr">
        <is>
          <t>China</t>
        </is>
      </c>
      <c r="G3337" t="inlineStr">
        <is>
          <t>Arab Light</t>
        </is>
      </c>
      <c r="H3337" t="inlineStr">
        <is>
          <t>Spot</t>
        </is>
      </c>
      <c r="I3337" t="inlineStr">
        <is>
          <t>Trader</t>
        </is>
      </c>
      <c r="J3337" t="inlineStr">
        <is>
          <t>Wei Chen</t>
        </is>
      </c>
      <c r="K3337" s="70" t="n">
        <v>1568923</v>
      </c>
      <c r="L3337" s="71" t="n">
        <v>79.81999999999999</v>
      </c>
      <c r="M3337" s="71" t="n">
        <v>125231433.86</v>
      </c>
      <c r="N3337" s="71" t="n">
        <v>1252314.34</v>
      </c>
      <c r="O3337" s="71" t="n">
        <v>123979119.52</v>
      </c>
      <c r="P3337" s="71" t="n">
        <v>28181583.07</v>
      </c>
      <c r="Q3337" s="71" t="n">
        <v>95797536.45</v>
      </c>
      <c r="R3337" t="inlineStr">
        <is>
          <t>Crude</t>
        </is>
      </c>
      <c r="S3337" t="inlineStr">
        <is>
          <t>Yes</t>
        </is>
      </c>
      <c r="T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SA103329</t>
        </is>
      </c>
      <c r="B3338" s="68" t="n">
        <v>46143</v>
      </c>
      <c r="C3338" s="69" t="n">
        <v>2026</v>
      </c>
      <c r="D3338" t="inlineStr">
        <is>
          <t>May</t>
        </is>
      </c>
      <c r="E3338" t="inlineStr">
        <is>
          <t>Asia</t>
        </is>
      </c>
      <c r="F3338" t="inlineStr">
        <is>
          <t>India</t>
        </is>
      </c>
      <c r="G3338" t="inlineStr">
        <is>
          <t>Arab Extra Light</t>
        </is>
      </c>
      <c r="H3338" t="inlineStr">
        <is>
          <t>Term contract</t>
        </is>
      </c>
      <c r="I3338" t="inlineStr">
        <is>
          <t>Refiner</t>
        </is>
      </c>
      <c r="J3338" t="inlineStr">
        <is>
          <t>Amir Khan</t>
        </is>
      </c>
      <c r="K3338" s="70" t="n">
        <v>472745</v>
      </c>
      <c r="L3338" s="71" t="n">
        <v>78.87</v>
      </c>
      <c r="M3338" s="71" t="n">
        <v>37285398.15</v>
      </c>
      <c r="N3338" s="71" t="n">
        <v>745707.96</v>
      </c>
      <c r="O3338" s="71" t="n">
        <v>36539690.19</v>
      </c>
      <c r="P3338" s="71" t="n">
        <v>8777463.619999999</v>
      </c>
      <c r="Q3338" s="71" t="n">
        <v>27762226.57</v>
      </c>
      <c r="R3338" t="inlineStr">
        <is>
          <t>Crude</t>
        </is>
      </c>
      <c r="S3338" t="inlineStr">
        <is>
          <t>Yes</t>
        </is>
      </c>
      <c r="T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SA103330</t>
        </is>
      </c>
      <c r="B3339" s="68" t="n">
        <v>46143</v>
      </c>
      <c r="C3339" s="69" t="n">
        <v>2026</v>
      </c>
      <c r="D3339" t="inlineStr">
        <is>
          <t>May</t>
        </is>
      </c>
      <c r="E3339" t="inlineStr">
        <is>
          <t>Asia</t>
        </is>
      </c>
      <c r="F3339" t="inlineStr">
        <is>
          <t>South Korea</t>
        </is>
      </c>
      <c r="G3339" t="inlineStr">
        <is>
          <t>Arab Light</t>
        </is>
      </c>
      <c r="H3339" t="inlineStr">
        <is>
          <t>Spot</t>
        </is>
      </c>
      <c r="I3339" t="inlineStr">
        <is>
          <t>Refiner</t>
        </is>
      </c>
      <c r="J3339" t="inlineStr">
        <is>
          <t>Lucas Martin</t>
        </is>
      </c>
      <c r="K3339" s="70" t="n">
        <v>1221258</v>
      </c>
      <c r="L3339" s="71" t="n">
        <v>81.29000000000001</v>
      </c>
      <c r="M3339" s="71" t="n">
        <v>99276062.81999999</v>
      </c>
      <c r="N3339" s="71" t="n">
        <v>1985521.26</v>
      </c>
      <c r="O3339" s="71" t="n">
        <v>97290541.56</v>
      </c>
      <c r="P3339" s="71" t="n">
        <v>21800727.08</v>
      </c>
      <c r="Q3339" s="71" t="n">
        <v>75489814.48</v>
      </c>
      <c r="R3339" t="inlineStr">
        <is>
          <t>Crude</t>
        </is>
      </c>
      <c r="S3339" t="inlineStr">
        <is>
          <t>Yes</t>
        </is>
      </c>
      <c r="T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SA103331</t>
        </is>
      </c>
      <c r="B3340" s="68" t="n">
        <v>46144</v>
      </c>
      <c r="C3340" s="69" t="n">
        <v>2026</v>
      </c>
      <c r="D3340" t="inlineStr">
        <is>
          <t>May</t>
        </is>
      </c>
      <c r="E3340" t="inlineStr">
        <is>
          <t>Asia</t>
        </is>
      </c>
      <c r="F3340" t="inlineStr">
        <is>
          <t>China</t>
        </is>
      </c>
      <c r="G3340" t="inlineStr">
        <is>
          <t>Arab Light</t>
        </is>
      </c>
      <c r="H3340" t="inlineStr">
        <is>
          <t>Term contract</t>
        </is>
      </c>
      <c r="I3340" t="inlineStr">
        <is>
          <t>National oil company</t>
        </is>
      </c>
      <c r="J3340" t="inlineStr">
        <is>
          <t>Omar Haddad</t>
        </is>
      </c>
      <c r="K3340" s="70" t="n">
        <v>1457631</v>
      </c>
      <c r="L3340" s="71" t="n">
        <v>79.38</v>
      </c>
      <c r="M3340" s="71" t="n">
        <v>115706748.78</v>
      </c>
      <c r="N3340" s="71" t="n">
        <v>2314134.98</v>
      </c>
      <c r="O3340" s="71" t="n">
        <v>113392613.8</v>
      </c>
      <c r="P3340" s="71" t="n">
        <v>26862259.81</v>
      </c>
      <c r="Q3340" s="71" t="n">
        <v>86530353.98999999</v>
      </c>
      <c r="R3340" t="inlineStr">
        <is>
          <t>Crude</t>
        </is>
      </c>
      <c r="S3340" t="inlineStr">
        <is>
          <t>Yes</t>
        </is>
      </c>
      <c r="T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SA103332</t>
        </is>
      </c>
      <c r="B3341" s="68" t="n">
        <v>46144</v>
      </c>
      <c r="C3341" s="69" t="n">
        <v>2026</v>
      </c>
      <c r="D3341" t="inlineStr">
        <is>
          <t>May</t>
        </is>
      </c>
      <c r="E3341" t="inlineStr">
        <is>
          <t>Asia</t>
        </is>
      </c>
      <c r="F3341" t="inlineStr">
        <is>
          <t>India</t>
        </is>
      </c>
      <c r="G3341" t="inlineStr">
        <is>
          <t>Arab Light</t>
        </is>
      </c>
      <c r="H3341" t="inlineStr">
        <is>
          <t>Term contract</t>
        </is>
      </c>
      <c r="I3341" t="inlineStr">
        <is>
          <t>Refiner</t>
        </is>
      </c>
      <c r="J3341" t="inlineStr">
        <is>
          <t>Carlos Silva</t>
        </is>
      </c>
      <c r="K3341" s="70" t="n">
        <v>825334</v>
      </c>
      <c r="L3341" s="71" t="n">
        <v>70.89</v>
      </c>
      <c r="M3341" s="71" t="n">
        <v>58507927.26</v>
      </c>
      <c r="N3341" s="71" t="n">
        <v>0</v>
      </c>
      <c r="O3341" s="71" t="n">
        <v>58507927.26</v>
      </c>
      <c r="P3341" s="71" t="n">
        <v>14941735.12</v>
      </c>
      <c r="Q3341" s="71" t="n">
        <v>43566192.14</v>
      </c>
      <c r="R3341" t="inlineStr">
        <is>
          <t>Crude</t>
        </is>
      </c>
      <c r="S3341" t="inlineStr">
        <is>
          <t>Yes</t>
        </is>
      </c>
      <c r="T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SA103333</t>
        </is>
      </c>
      <c r="B3342" s="68" t="n">
        <v>46144</v>
      </c>
      <c r="C3342" s="69" t="n">
        <v>2026</v>
      </c>
      <c r="D3342" t="inlineStr">
        <is>
          <t>May</t>
        </is>
      </c>
      <c r="E3342" t="inlineStr">
        <is>
          <t>Asia</t>
        </is>
      </c>
      <c r="F3342" t="inlineStr">
        <is>
          <t>South Korea</t>
        </is>
      </c>
      <c r="G3342" t="inlineStr">
        <is>
          <t>Arab Light</t>
        </is>
      </c>
      <c r="H3342" t="inlineStr">
        <is>
          <t>Term contract</t>
        </is>
      </c>
      <c r="I3342" t="inlineStr">
        <is>
          <t>Refiner</t>
        </is>
      </c>
      <c r="J3342" t="inlineStr">
        <is>
          <t>Hiroshi Tanaka</t>
        </is>
      </c>
      <c r="K3342" s="70" t="n">
        <v>1853555</v>
      </c>
      <c r="L3342" s="71" t="n">
        <v>81.31</v>
      </c>
      <c r="M3342" s="71" t="n">
        <v>150712557.05</v>
      </c>
      <c r="N3342" s="71" t="n">
        <v>1507125.57</v>
      </c>
      <c r="O3342" s="71" t="n">
        <v>149205431.48</v>
      </c>
      <c r="P3342" s="71" t="n">
        <v>32415852.46</v>
      </c>
      <c r="Q3342" s="71" t="n">
        <v>116789579.02</v>
      </c>
      <c r="R3342" t="inlineStr">
        <is>
          <t>Crude</t>
        </is>
      </c>
      <c r="S3342" t="inlineStr">
        <is>
          <t>Yes</t>
        </is>
      </c>
      <c r="T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SA103334</t>
        </is>
      </c>
      <c r="B3343" s="68" t="n">
        <v>46144</v>
      </c>
      <c r="C3343" s="69" t="n">
        <v>2026</v>
      </c>
      <c r="D3343" t="inlineStr">
        <is>
          <t>May</t>
        </is>
      </c>
      <c r="E3343" t="inlineStr">
        <is>
          <t>Asia</t>
        </is>
      </c>
      <c r="F3343" t="inlineStr">
        <is>
          <t>China</t>
        </is>
      </c>
      <c r="G3343" t="inlineStr">
        <is>
          <t>Diesel</t>
        </is>
      </c>
      <c r="H3343" t="inlineStr">
        <is>
          <t>Spot</t>
        </is>
      </c>
      <c r="I3343" t="inlineStr">
        <is>
          <t>National oil company</t>
        </is>
      </c>
      <c r="J3343" t="inlineStr">
        <is>
          <t>Priya Nair</t>
        </is>
      </c>
      <c r="K3343" s="70" t="n">
        <v>484407</v>
      </c>
      <c r="L3343" s="71" t="n">
        <v>87.27</v>
      </c>
      <c r="M3343" s="71" t="n">
        <v>42274198.89</v>
      </c>
      <c r="N3343" s="71" t="n">
        <v>845483.98</v>
      </c>
      <c r="O3343" s="71" t="n">
        <v>41428714.91</v>
      </c>
      <c r="P3343" s="71" t="n">
        <v>33229492.35</v>
      </c>
      <c r="Q3343" s="71" t="n">
        <v>8199222.56</v>
      </c>
      <c r="R3343" t="inlineStr">
        <is>
          <t>Refined</t>
        </is>
      </c>
      <c r="S3343" t="inlineStr">
        <is>
          <t>Yes</t>
        </is>
      </c>
      <c r="T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SA103335</t>
        </is>
      </c>
      <c r="B3344" s="68" t="n">
        <v>46144</v>
      </c>
      <c r="C3344" s="69" t="n">
        <v>2026</v>
      </c>
      <c r="D3344" t="inlineStr">
        <is>
          <t>May</t>
        </is>
      </c>
      <c r="E3344" t="inlineStr">
        <is>
          <t>Asia</t>
        </is>
      </c>
      <c r="F3344" t="inlineStr">
        <is>
          <t>South Korea</t>
        </is>
      </c>
      <c r="G3344" t="inlineStr">
        <is>
          <t>Diesel</t>
        </is>
      </c>
      <c r="H3344" t="inlineStr">
        <is>
          <t>Term contract</t>
        </is>
      </c>
      <c r="I3344" t="inlineStr">
        <is>
          <t>Refiner</t>
        </is>
      </c>
      <c r="J3344" t="inlineStr">
        <is>
          <t>Priya Nair</t>
        </is>
      </c>
      <c r="K3344" s="70" t="n">
        <v>269228</v>
      </c>
      <c r="L3344" s="71" t="n">
        <v>104.12</v>
      </c>
      <c r="M3344" s="71" t="n">
        <v>28032019.36</v>
      </c>
      <c r="N3344" s="71" t="n">
        <v>0</v>
      </c>
      <c r="O3344" s="71" t="n">
        <v>28032019.36</v>
      </c>
      <c r="P3344" s="71" t="n">
        <v>18458507.47</v>
      </c>
      <c r="Q3344" s="71" t="n">
        <v>9573511.890000001</v>
      </c>
      <c r="R3344" t="inlineStr">
        <is>
          <t>Refined</t>
        </is>
      </c>
      <c r="S3344" t="inlineStr">
        <is>
          <t>Yes</t>
        </is>
      </c>
      <c r="T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SA103336</t>
        </is>
      </c>
      <c r="B3345" s="68" t="n">
        <v>46144</v>
      </c>
      <c r="C3345" s="69" t="n">
        <v>2026</v>
      </c>
      <c r="D3345" t="inlineStr">
        <is>
          <t>May</t>
        </is>
      </c>
      <c r="E3345" t="inlineStr">
        <is>
          <t>Asia</t>
        </is>
      </c>
      <c r="F3345" t="inlineStr">
        <is>
          <t>Japan</t>
        </is>
      </c>
      <c r="G3345" t="inlineStr">
        <is>
          <t>Arab Extra Light</t>
        </is>
      </c>
      <c r="H3345" t="inlineStr">
        <is>
          <t>Spot</t>
        </is>
      </c>
      <c r="I3345" t="inlineStr">
        <is>
          <t>National oil company</t>
        </is>
      </c>
      <c r="J3345" t="inlineStr">
        <is>
          <t>Hiroshi Tanaka</t>
        </is>
      </c>
      <c r="K3345" s="70" t="n">
        <v>489488</v>
      </c>
      <c r="L3345" s="71" t="n">
        <v>78.54000000000001</v>
      </c>
      <c r="M3345" s="71" t="n">
        <v>38444387.52</v>
      </c>
      <c r="N3345" s="71" t="n">
        <v>0</v>
      </c>
      <c r="O3345" s="71" t="n">
        <v>38444387.52</v>
      </c>
      <c r="P3345" s="71" t="n">
        <v>8938980.51</v>
      </c>
      <c r="Q3345" s="71" t="n">
        <v>29505407.01</v>
      </c>
      <c r="R3345" t="inlineStr">
        <is>
          <t>Crude</t>
        </is>
      </c>
      <c r="S3345" t="inlineStr">
        <is>
          <t>Yes</t>
        </is>
      </c>
      <c r="T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SA103337</t>
        </is>
      </c>
      <c r="B3346" s="68" t="n">
        <v>46144</v>
      </c>
      <c r="C3346" s="69" t="n">
        <v>2026</v>
      </c>
      <c r="D3346" t="inlineStr">
        <is>
          <t>May</t>
        </is>
      </c>
      <c r="E3346" t="inlineStr">
        <is>
          <t>Middle East</t>
        </is>
      </c>
      <c r="F3346" t="inlineStr">
        <is>
          <t>UAE</t>
        </is>
      </c>
      <c r="G3346" t="inlineStr">
        <is>
          <t>Arab Medium</t>
        </is>
      </c>
      <c r="H3346" t="inlineStr">
        <is>
          <t>Term contract</t>
        </is>
      </c>
      <c r="I3346" t="inlineStr">
        <is>
          <t>Refiner</t>
        </is>
      </c>
      <c r="J3346" t="inlineStr">
        <is>
          <t>Fatima Al-Saud</t>
        </is>
      </c>
      <c r="K3346" s="70" t="n">
        <v>1047918</v>
      </c>
      <c r="L3346" s="71" t="n">
        <v>70.84</v>
      </c>
      <c r="M3346" s="71" t="n">
        <v>74234511.12</v>
      </c>
      <c r="N3346" s="71" t="n">
        <v>0</v>
      </c>
      <c r="O3346" s="71" t="n">
        <v>74234511.12</v>
      </c>
      <c r="P3346" s="71" t="n">
        <v>18482588.8</v>
      </c>
      <c r="Q3346" s="71" t="n">
        <v>55751922.32</v>
      </c>
      <c r="R3346" t="inlineStr">
        <is>
          <t>Crude</t>
        </is>
      </c>
      <c r="S3346" t="inlineStr">
        <is>
          <t>Yes</t>
        </is>
      </c>
      <c r="T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SA103338</t>
        </is>
      </c>
      <c r="B3347" s="68" t="n">
        <v>46144</v>
      </c>
      <c r="C3347" s="69" t="n">
        <v>2026</v>
      </c>
      <c r="D3347" t="inlineStr">
        <is>
          <t>May</t>
        </is>
      </c>
      <c r="E3347" t="inlineStr">
        <is>
          <t>Europe</t>
        </is>
      </c>
      <c r="F3347" t="inlineStr">
        <is>
          <t>France</t>
        </is>
      </c>
      <c r="G3347" t="inlineStr">
        <is>
          <t>Arab Light</t>
        </is>
      </c>
      <c r="H3347" t="inlineStr">
        <is>
          <t>Spot</t>
        </is>
      </c>
      <c r="I3347" t="inlineStr">
        <is>
          <t>Trader</t>
        </is>
      </c>
      <c r="J3347" t="inlineStr">
        <is>
          <t>Carlos Silva</t>
        </is>
      </c>
      <c r="K3347" s="70" t="n">
        <v>1814160</v>
      </c>
      <c r="L3347" s="71" t="n">
        <v>72.79000000000001</v>
      </c>
      <c r="M3347" s="71" t="n">
        <v>132052706.4</v>
      </c>
      <c r="N3347" s="71" t="n">
        <v>2641054.13</v>
      </c>
      <c r="O3347" s="71" t="n">
        <v>129411652.27</v>
      </c>
      <c r="P3347" s="71" t="n">
        <v>33723605.02</v>
      </c>
      <c r="Q3347" s="71" t="n">
        <v>95688047.25</v>
      </c>
      <c r="R3347" t="inlineStr">
        <is>
          <t>Crude</t>
        </is>
      </c>
      <c r="S3347" t="inlineStr">
        <is>
          <t>Yes</t>
        </is>
      </c>
      <c r="T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SA103339</t>
        </is>
      </c>
      <c r="B3348" s="68" t="n">
        <v>46144</v>
      </c>
      <c r="C3348" s="69" t="n">
        <v>2026</v>
      </c>
      <c r="D3348" t="inlineStr">
        <is>
          <t>May</t>
        </is>
      </c>
      <c r="E3348" t="inlineStr">
        <is>
          <t>Middle East</t>
        </is>
      </c>
      <c r="F3348" t="inlineStr">
        <is>
          <t>Saudi Arabia</t>
        </is>
      </c>
      <c r="G3348" t="inlineStr">
        <is>
          <t>Diesel</t>
        </is>
      </c>
      <c r="H3348" t="inlineStr">
        <is>
          <t>Domestic</t>
        </is>
      </c>
      <c r="I3348" t="inlineStr">
        <is>
          <t>National oil company</t>
        </is>
      </c>
      <c r="J3348" t="inlineStr">
        <is>
          <t>Aisha Bello</t>
        </is>
      </c>
      <c r="K3348" s="70" t="n">
        <v>392625</v>
      </c>
      <c r="L3348" s="71" t="n">
        <v>104.71</v>
      </c>
      <c r="M3348" s="71" t="n">
        <v>41111763.75</v>
      </c>
      <c r="N3348" s="71" t="n">
        <v>0</v>
      </c>
      <c r="O3348" s="71" t="n">
        <v>41111763.75</v>
      </c>
      <c r="P3348" s="71" t="n">
        <v>27830271.89</v>
      </c>
      <c r="Q3348" s="71" t="n">
        <v>13281491.86</v>
      </c>
      <c r="R3348" t="inlineStr">
        <is>
          <t>Refined</t>
        </is>
      </c>
      <c r="S3348" t="inlineStr">
        <is>
          <t>No</t>
        </is>
      </c>
      <c r="T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SA103340</t>
        </is>
      </c>
      <c r="B3349" s="68" t="n">
        <v>46144</v>
      </c>
      <c r="C3349" s="69" t="n">
        <v>2026</v>
      </c>
      <c r="D3349" t="inlineStr">
        <is>
          <t>May</t>
        </is>
      </c>
      <c r="E3349" t="inlineStr">
        <is>
          <t>Asia</t>
        </is>
      </c>
      <c r="F3349" t="inlineStr">
        <is>
          <t>China</t>
        </is>
      </c>
      <c r="G3349" t="inlineStr">
        <is>
          <t>Arab Light</t>
        </is>
      </c>
      <c r="H3349" t="inlineStr">
        <is>
          <t>Term contract</t>
        </is>
      </c>
      <c r="I3349" t="inlineStr">
        <is>
          <t>National oil company</t>
        </is>
      </c>
      <c r="J3349" t="inlineStr">
        <is>
          <t>Noah Smith</t>
        </is>
      </c>
      <c r="K3349" s="70" t="n">
        <v>518050</v>
      </c>
      <c r="L3349" s="71" t="n">
        <v>76.05</v>
      </c>
      <c r="M3349" s="71" t="n">
        <v>39397702.5</v>
      </c>
      <c r="N3349" s="71" t="n">
        <v>787954.05</v>
      </c>
      <c r="O3349" s="71" t="n">
        <v>38609748.45</v>
      </c>
      <c r="P3349" s="71" t="n">
        <v>9249299.869999999</v>
      </c>
      <c r="Q3349" s="71" t="n">
        <v>29360448.58</v>
      </c>
      <c r="R3349" t="inlineStr">
        <is>
          <t>Crude</t>
        </is>
      </c>
      <c r="S3349" t="inlineStr">
        <is>
          <t>Yes</t>
        </is>
      </c>
      <c r="T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SA103341</t>
        </is>
      </c>
      <c r="B3350" s="68" t="n">
        <v>46145</v>
      </c>
      <c r="C3350" s="69" t="n">
        <v>2026</v>
      </c>
      <c r="D3350" t="inlineStr">
        <is>
          <t>May</t>
        </is>
      </c>
      <c r="E3350" t="inlineStr">
        <is>
          <t>Asia</t>
        </is>
      </c>
      <c r="F3350" t="inlineStr">
        <is>
          <t>India</t>
        </is>
      </c>
      <c r="G3350" t="inlineStr">
        <is>
          <t>Arab Medium</t>
        </is>
      </c>
      <c r="H3350" t="inlineStr">
        <is>
          <t>Term contract</t>
        </is>
      </c>
      <c r="I3350" t="inlineStr">
        <is>
          <t>National oil company</t>
        </is>
      </c>
      <c r="J3350" t="inlineStr">
        <is>
          <t>Fatima Al-Saud</t>
        </is>
      </c>
      <c r="K3350" s="70" t="n">
        <v>1021327</v>
      </c>
      <c r="L3350" s="71" t="n">
        <v>69.45999999999999</v>
      </c>
      <c r="M3350" s="71" t="n">
        <v>70941373.42</v>
      </c>
      <c r="N3350" s="71" t="n">
        <v>0</v>
      </c>
      <c r="O3350" s="71" t="n">
        <v>70941373.42</v>
      </c>
      <c r="P3350" s="71" t="n">
        <v>17466491.46</v>
      </c>
      <c r="Q3350" s="71" t="n">
        <v>53474881.96</v>
      </c>
      <c r="R3350" t="inlineStr">
        <is>
          <t>Crude</t>
        </is>
      </c>
      <c r="S3350" t="inlineStr">
        <is>
          <t>Yes</t>
        </is>
      </c>
      <c r="T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SA103342</t>
        </is>
      </c>
      <c r="B3351" s="68" t="n">
        <v>46145</v>
      </c>
      <c r="C3351" s="69" t="n">
        <v>2026</v>
      </c>
      <c r="D3351" t="inlineStr">
        <is>
          <t>May</t>
        </is>
      </c>
      <c r="E3351" t="inlineStr">
        <is>
          <t>Middle East</t>
        </is>
      </c>
      <c r="F3351" t="inlineStr">
        <is>
          <t>UAE</t>
        </is>
      </c>
      <c r="G3351" t="inlineStr">
        <is>
          <t>Jet fuel</t>
        </is>
      </c>
      <c r="H3351" t="inlineStr">
        <is>
          <t>Spot</t>
        </is>
      </c>
      <c r="I3351" t="inlineStr">
        <is>
          <t>Trader</t>
        </is>
      </c>
      <c r="J3351" t="inlineStr">
        <is>
          <t>Olivia Brown</t>
        </is>
      </c>
      <c r="K3351" s="70" t="n">
        <v>217238</v>
      </c>
      <c r="L3351" s="71" t="n">
        <v>99.18000000000001</v>
      </c>
      <c r="M3351" s="71" t="n">
        <v>21545664.84</v>
      </c>
      <c r="N3351" s="71" t="n">
        <v>0</v>
      </c>
      <c r="O3351" s="71" t="n">
        <v>21545664.84</v>
      </c>
      <c r="P3351" s="71" t="n">
        <v>16169025.38</v>
      </c>
      <c r="Q3351" s="71" t="n">
        <v>5376639.46</v>
      </c>
      <c r="R3351" t="inlineStr">
        <is>
          <t>Refined</t>
        </is>
      </c>
      <c r="S3351" t="inlineStr">
        <is>
          <t>Yes</t>
        </is>
      </c>
      <c r="T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SA103343</t>
        </is>
      </c>
      <c r="B3352" s="68" t="n">
        <v>46145</v>
      </c>
      <c r="C3352" s="69" t="n">
        <v>2026</v>
      </c>
      <c r="D3352" t="inlineStr">
        <is>
          <t>May</t>
        </is>
      </c>
      <c r="E3352" t="inlineStr">
        <is>
          <t>Middle East</t>
        </is>
      </c>
      <c r="F3352" t="inlineStr">
        <is>
          <t>Bahrain</t>
        </is>
      </c>
      <c r="G3352" t="inlineStr">
        <is>
          <t>Arab Heavy</t>
        </is>
      </c>
      <c r="H3352" t="inlineStr">
        <is>
          <t>Term contract</t>
        </is>
      </c>
      <c r="I3352" t="inlineStr">
        <is>
          <t>National oil company</t>
        </is>
      </c>
      <c r="J3352" t="inlineStr">
        <is>
          <t>Shraddha Kulkarni</t>
        </is>
      </c>
      <c r="K3352" s="70" t="n">
        <v>1666427</v>
      </c>
      <c r="L3352" s="71" t="n">
        <v>68.90000000000001</v>
      </c>
      <c r="M3352" s="71" t="n">
        <v>114816820.3</v>
      </c>
      <c r="N3352" s="71" t="n">
        <v>2296336.41</v>
      </c>
      <c r="O3352" s="71" t="n">
        <v>112520483.89</v>
      </c>
      <c r="P3352" s="71" t="n">
        <v>29303000.43</v>
      </c>
      <c r="Q3352" s="71" t="n">
        <v>83217483.45999999</v>
      </c>
      <c r="R3352" t="inlineStr">
        <is>
          <t>Crude</t>
        </is>
      </c>
      <c r="S3352" t="inlineStr">
        <is>
          <t>Yes</t>
        </is>
      </c>
      <c r="T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SA103344</t>
        </is>
      </c>
      <c r="B3353" s="68" t="n">
        <v>46145</v>
      </c>
      <c r="C3353" s="69" t="n">
        <v>2026</v>
      </c>
      <c r="D3353" t="inlineStr">
        <is>
          <t>May</t>
        </is>
      </c>
      <c r="E3353" t="inlineStr">
        <is>
          <t>Asia</t>
        </is>
      </c>
      <c r="F3353" t="inlineStr">
        <is>
          <t>China</t>
        </is>
      </c>
      <c r="G3353" t="inlineStr">
        <is>
          <t>Gasoline</t>
        </is>
      </c>
      <c r="H3353" t="inlineStr">
        <is>
          <t>Term contract</t>
        </is>
      </c>
      <c r="I3353" t="inlineStr">
        <is>
          <t>Refiner</t>
        </is>
      </c>
      <c r="J3353" t="inlineStr">
        <is>
          <t>Emma Clarke</t>
        </is>
      </c>
      <c r="K3353" s="70" t="n">
        <v>140839</v>
      </c>
      <c r="L3353" s="71" t="n">
        <v>89.01000000000001</v>
      </c>
      <c r="M3353" s="71" t="n">
        <v>12536079.39</v>
      </c>
      <c r="N3353" s="71" t="n">
        <v>0</v>
      </c>
      <c r="O3353" s="71" t="n">
        <v>12536079.39</v>
      </c>
      <c r="P3353" s="71" t="n">
        <v>9790529.93</v>
      </c>
      <c r="Q3353" s="71" t="n">
        <v>2745549.46</v>
      </c>
      <c r="R3353" t="inlineStr">
        <is>
          <t>Refined</t>
        </is>
      </c>
      <c r="S3353" t="inlineStr">
        <is>
          <t>Yes</t>
        </is>
      </c>
      <c r="T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SA103345</t>
        </is>
      </c>
      <c r="B3354" s="68" t="n">
        <v>46145</v>
      </c>
      <c r="C3354" s="69" t="n">
        <v>2026</v>
      </c>
      <c r="D3354" t="inlineStr">
        <is>
          <t>May</t>
        </is>
      </c>
      <c r="E3354" t="inlineStr">
        <is>
          <t>Asia</t>
        </is>
      </c>
      <c r="F3354" t="inlineStr">
        <is>
          <t>India</t>
        </is>
      </c>
      <c r="G3354" t="inlineStr">
        <is>
          <t>Diesel</t>
        </is>
      </c>
      <c r="H3354" t="inlineStr">
        <is>
          <t>Term contract</t>
        </is>
      </c>
      <c r="I3354" t="inlineStr">
        <is>
          <t>Refiner</t>
        </is>
      </c>
      <c r="J3354" t="inlineStr">
        <is>
          <t>Aisha Bello</t>
        </is>
      </c>
      <c r="K3354" s="70" t="n">
        <v>436476</v>
      </c>
      <c r="L3354" s="71" t="n">
        <v>102.22</v>
      </c>
      <c r="M3354" s="71" t="n">
        <v>44616576.72</v>
      </c>
      <c r="N3354" s="71" t="n">
        <v>0</v>
      </c>
      <c r="O3354" s="71" t="n">
        <v>44616576.72</v>
      </c>
      <c r="P3354" s="71" t="n">
        <v>29931163.06</v>
      </c>
      <c r="Q3354" s="71" t="n">
        <v>14685413.66</v>
      </c>
      <c r="R3354" t="inlineStr">
        <is>
          <t>Refined</t>
        </is>
      </c>
      <c r="S3354" t="inlineStr">
        <is>
          <t>Yes</t>
        </is>
      </c>
      <c r="T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SA103346</t>
        </is>
      </c>
      <c r="B3355" s="68" t="n">
        <v>46145</v>
      </c>
      <c r="C3355" s="69" t="n">
        <v>2026</v>
      </c>
      <c r="D3355" t="inlineStr">
        <is>
          <t>May</t>
        </is>
      </c>
      <c r="E3355" t="inlineStr">
        <is>
          <t>North America</t>
        </is>
      </c>
      <c r="F3355" t="inlineStr">
        <is>
          <t>USA</t>
        </is>
      </c>
      <c r="G3355" t="inlineStr">
        <is>
          <t>Arab Extra Light</t>
        </is>
      </c>
      <c r="H3355" t="inlineStr">
        <is>
          <t>Term contract</t>
        </is>
      </c>
      <c r="I3355" t="inlineStr">
        <is>
          <t>Refiner</t>
        </is>
      </c>
      <c r="J3355" t="inlineStr">
        <is>
          <t>Omar Haddad</t>
        </is>
      </c>
      <c r="K3355" s="70" t="n">
        <v>1644759</v>
      </c>
      <c r="L3355" s="71" t="n">
        <v>86.31</v>
      </c>
      <c r="M3355" s="71" t="n">
        <v>141959149.29</v>
      </c>
      <c r="N3355" s="71" t="n">
        <v>2839182.99</v>
      </c>
      <c r="O3355" s="71" t="n">
        <v>139119966.3</v>
      </c>
      <c r="P3355" s="71" t="n">
        <v>30288783.5</v>
      </c>
      <c r="Q3355" s="71" t="n">
        <v>108831182.8</v>
      </c>
      <c r="R3355" t="inlineStr">
        <is>
          <t>Crude</t>
        </is>
      </c>
      <c r="S3355" t="inlineStr">
        <is>
          <t>Yes</t>
        </is>
      </c>
      <c r="T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SA103347</t>
        </is>
      </c>
      <c r="B3356" s="68" t="n">
        <v>46146</v>
      </c>
      <c r="C3356" s="69" t="n">
        <v>2026</v>
      </c>
      <c r="D3356" t="inlineStr">
        <is>
          <t>May</t>
        </is>
      </c>
      <c r="E3356" t="inlineStr">
        <is>
          <t>North America</t>
        </is>
      </c>
      <c r="F3356" t="inlineStr">
        <is>
          <t>USA</t>
        </is>
      </c>
      <c r="G3356" t="inlineStr">
        <is>
          <t>Arab Medium</t>
        </is>
      </c>
      <c r="H3356" t="inlineStr">
        <is>
          <t>Term contract</t>
        </is>
      </c>
      <c r="I3356" t="inlineStr">
        <is>
          <t>Trader</t>
        </is>
      </c>
      <c r="J3356" t="inlineStr">
        <is>
          <t>Ravindra Patil</t>
        </is>
      </c>
      <c r="K3356" s="70" t="n">
        <v>1654608</v>
      </c>
      <c r="L3356" s="71" t="n">
        <v>73.29000000000001</v>
      </c>
      <c r="M3356" s="71" t="n">
        <v>121266220.32</v>
      </c>
      <c r="N3356" s="71" t="n">
        <v>0</v>
      </c>
      <c r="O3356" s="71" t="n">
        <v>121266220.32</v>
      </c>
      <c r="P3356" s="71" t="n">
        <v>29062676.27</v>
      </c>
      <c r="Q3356" s="71" t="n">
        <v>92203544.05</v>
      </c>
      <c r="R3356" t="inlineStr">
        <is>
          <t>Crude</t>
        </is>
      </c>
      <c r="S3356" t="inlineStr">
        <is>
          <t>Yes</t>
        </is>
      </c>
      <c r="T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SA103348</t>
        </is>
      </c>
      <c r="B3357" s="68" t="n">
        <v>46146</v>
      </c>
      <c r="C3357" s="69" t="n">
        <v>2026</v>
      </c>
      <c r="D3357" t="inlineStr">
        <is>
          <t>May</t>
        </is>
      </c>
      <c r="E3357" t="inlineStr">
        <is>
          <t>Europe</t>
        </is>
      </c>
      <c r="F3357" t="inlineStr">
        <is>
          <t>Netherlands</t>
        </is>
      </c>
      <c r="G3357" t="inlineStr">
        <is>
          <t>Arab Medium</t>
        </is>
      </c>
      <c r="H3357" t="inlineStr">
        <is>
          <t>Term contract</t>
        </is>
      </c>
      <c r="I3357" t="inlineStr">
        <is>
          <t>Refiner</t>
        </is>
      </c>
      <c r="J3357" t="inlineStr">
        <is>
          <t>Liam O'Brien</t>
        </is>
      </c>
      <c r="K3357" s="70" t="n">
        <v>503277</v>
      </c>
      <c r="L3357" s="71" t="n">
        <v>82.47</v>
      </c>
      <c r="M3357" s="71" t="n">
        <v>41505254.19</v>
      </c>
      <c r="N3357" s="71" t="n">
        <v>415052.54</v>
      </c>
      <c r="O3357" s="71" t="n">
        <v>41090201.65</v>
      </c>
      <c r="P3357" s="71" t="n">
        <v>8990631.9</v>
      </c>
      <c r="Q3357" s="71" t="n">
        <v>32099569.75</v>
      </c>
      <c r="R3357" t="inlineStr">
        <is>
          <t>Crude</t>
        </is>
      </c>
      <c r="S3357" t="inlineStr">
        <is>
          <t>Yes</t>
        </is>
      </c>
      <c r="T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SA103349</t>
        </is>
      </c>
      <c r="B3358" s="68" t="n">
        <v>46146</v>
      </c>
      <c r="C3358" s="69" t="n">
        <v>2026</v>
      </c>
      <c r="D3358" t="inlineStr">
        <is>
          <t>May</t>
        </is>
      </c>
      <c r="E3358" t="inlineStr">
        <is>
          <t>Europe</t>
        </is>
      </c>
      <c r="F3358" t="inlineStr">
        <is>
          <t>France</t>
        </is>
      </c>
      <c r="G3358" t="inlineStr">
        <is>
          <t>Arab Medium</t>
        </is>
      </c>
      <c r="H3358" t="inlineStr">
        <is>
          <t>Term contract</t>
        </is>
      </c>
      <c r="I3358" t="inlineStr">
        <is>
          <t>National oil company</t>
        </is>
      </c>
      <c r="J3358" t="inlineStr">
        <is>
          <t>Olivia Brown</t>
        </is>
      </c>
      <c r="K3358" s="70" t="n">
        <v>1403462</v>
      </c>
      <c r="L3358" s="71" t="n">
        <v>82.69</v>
      </c>
      <c r="M3358" s="71" t="n">
        <v>116052272.78</v>
      </c>
      <c r="N3358" s="71" t="n">
        <v>0</v>
      </c>
      <c r="O3358" s="71" t="n">
        <v>116052272.78</v>
      </c>
      <c r="P3358" s="71" t="n">
        <v>25305449.81</v>
      </c>
      <c r="Q3358" s="71" t="n">
        <v>90746822.97</v>
      </c>
      <c r="R3358" t="inlineStr">
        <is>
          <t>Crude</t>
        </is>
      </c>
      <c r="S3358" t="inlineStr">
        <is>
          <t>Yes</t>
        </is>
      </c>
      <c r="T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SA103350</t>
        </is>
      </c>
      <c r="B3359" s="68" t="n">
        <v>46146</v>
      </c>
      <c r="C3359" s="69" t="n">
        <v>2026</v>
      </c>
      <c r="D3359" t="inlineStr">
        <is>
          <t>May</t>
        </is>
      </c>
      <c r="E3359" t="inlineStr">
        <is>
          <t>Middle East</t>
        </is>
      </c>
      <c r="F3359" t="inlineStr">
        <is>
          <t>Saudi Arabia</t>
        </is>
      </c>
      <c r="G3359" t="inlineStr">
        <is>
          <t>Jet fuel</t>
        </is>
      </c>
      <c r="H3359" t="inlineStr">
        <is>
          <t>Domestic</t>
        </is>
      </c>
      <c r="I3359" t="inlineStr">
        <is>
          <t>National oil company</t>
        </is>
      </c>
      <c r="J3359" t="inlineStr">
        <is>
          <t>Ruhi Shaikh</t>
        </is>
      </c>
      <c r="K3359" s="70" t="n">
        <v>277982</v>
      </c>
      <c r="L3359" s="71" t="n">
        <v>95.79000000000001</v>
      </c>
      <c r="M3359" s="71" t="n">
        <v>26627895.78</v>
      </c>
      <c r="N3359" s="71" t="n">
        <v>0</v>
      </c>
      <c r="O3359" s="71" t="n">
        <v>26627895.78</v>
      </c>
      <c r="P3359" s="71" t="n">
        <v>21063605.96</v>
      </c>
      <c r="Q3359" s="71" t="n">
        <v>5564289.82</v>
      </c>
      <c r="R3359" t="inlineStr">
        <is>
          <t>Refined</t>
        </is>
      </c>
      <c r="S3359" t="inlineStr">
        <is>
          <t>No</t>
        </is>
      </c>
      <c r="T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SA103351</t>
        </is>
      </c>
      <c r="B3360" s="68" t="n">
        <v>46147</v>
      </c>
      <c r="C3360" s="69" t="n">
        <v>2026</v>
      </c>
      <c r="D3360" t="inlineStr">
        <is>
          <t>May</t>
        </is>
      </c>
      <c r="E3360" t="inlineStr">
        <is>
          <t>Asia</t>
        </is>
      </c>
      <c r="F3360" t="inlineStr">
        <is>
          <t>Japan</t>
        </is>
      </c>
      <c r="G3360" t="inlineStr">
        <is>
          <t>Diesel</t>
        </is>
      </c>
      <c r="H3360" t="inlineStr">
        <is>
          <t>Spot</t>
        </is>
      </c>
      <c r="I3360" t="inlineStr">
        <is>
          <t>Refiner</t>
        </is>
      </c>
      <c r="J3360" t="inlineStr">
        <is>
          <t>Wei Chen</t>
        </is>
      </c>
      <c r="K3360" s="70" t="n">
        <v>413021</v>
      </c>
      <c r="L3360" s="71" t="n">
        <v>104.67</v>
      </c>
      <c r="M3360" s="71" t="n">
        <v>43230908.07</v>
      </c>
      <c r="N3360" s="71" t="n">
        <v>864618.16</v>
      </c>
      <c r="O3360" s="71" t="n">
        <v>42366289.91</v>
      </c>
      <c r="P3360" s="71" t="n">
        <v>30238419.04</v>
      </c>
      <c r="Q3360" s="71" t="n">
        <v>12127870.87</v>
      </c>
      <c r="R3360" t="inlineStr">
        <is>
          <t>Refined</t>
        </is>
      </c>
      <c r="S3360" t="inlineStr">
        <is>
          <t>Yes</t>
        </is>
      </c>
      <c r="T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SA103352</t>
        </is>
      </c>
      <c r="B3361" s="68" t="n">
        <v>46147</v>
      </c>
      <c r="C3361" s="69" t="n">
        <v>2026</v>
      </c>
      <c r="D3361" t="inlineStr">
        <is>
          <t>May</t>
        </is>
      </c>
      <c r="E3361" t="inlineStr">
        <is>
          <t>North America</t>
        </is>
      </c>
      <c r="F3361" t="inlineStr">
        <is>
          <t>USA</t>
        </is>
      </c>
      <c r="G3361" t="inlineStr">
        <is>
          <t>Arab Medium</t>
        </is>
      </c>
      <c r="H3361" t="inlineStr">
        <is>
          <t>Term contract</t>
        </is>
      </c>
      <c r="I3361" t="inlineStr">
        <is>
          <t>Refiner</t>
        </is>
      </c>
      <c r="J3361" t="inlineStr">
        <is>
          <t>Ravindra Patil</t>
        </is>
      </c>
      <c r="K3361" s="70" t="n">
        <v>486534</v>
      </c>
      <c r="L3361" s="71" t="n">
        <v>82.81</v>
      </c>
      <c r="M3361" s="71" t="n">
        <v>40289880.54</v>
      </c>
      <c r="N3361" s="71" t="n">
        <v>0</v>
      </c>
      <c r="O3361" s="71" t="n">
        <v>40289880.54</v>
      </c>
      <c r="P3361" s="71" t="n">
        <v>8490218.27</v>
      </c>
      <c r="Q3361" s="71" t="n">
        <v>31799662.27</v>
      </c>
      <c r="R3361" t="inlineStr">
        <is>
          <t>Crude</t>
        </is>
      </c>
      <c r="S3361" t="inlineStr">
        <is>
          <t>Yes</t>
        </is>
      </c>
      <c r="T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SA103353</t>
        </is>
      </c>
      <c r="B3362" s="68" t="n">
        <v>46147</v>
      </c>
      <c r="C3362" s="69" t="n">
        <v>2026</v>
      </c>
      <c r="D3362" t="inlineStr">
        <is>
          <t>May</t>
        </is>
      </c>
      <c r="E3362" t="inlineStr">
        <is>
          <t>Asia</t>
        </is>
      </c>
      <c r="F3362" t="inlineStr">
        <is>
          <t>China</t>
        </is>
      </c>
      <c r="G3362" t="inlineStr">
        <is>
          <t>Arab Light</t>
        </is>
      </c>
      <c r="H3362" t="inlineStr">
        <is>
          <t>Term contract</t>
        </is>
      </c>
      <c r="I3362" t="inlineStr">
        <is>
          <t>National oil company</t>
        </is>
      </c>
      <c r="J3362" t="inlineStr">
        <is>
          <t>Kofi Mensah</t>
        </is>
      </c>
      <c r="K3362" s="70" t="n">
        <v>341755</v>
      </c>
      <c r="L3362" s="71" t="n">
        <v>74.81</v>
      </c>
      <c r="M3362" s="71" t="n">
        <v>25566691.55</v>
      </c>
      <c r="N3362" s="71" t="n">
        <v>255666.92</v>
      </c>
      <c r="O3362" s="71" t="n">
        <v>25311024.63</v>
      </c>
      <c r="P3362" s="71" t="n">
        <v>6355261.72</v>
      </c>
      <c r="Q3362" s="71" t="n">
        <v>18955762.91</v>
      </c>
      <c r="R3362" t="inlineStr">
        <is>
          <t>Crude</t>
        </is>
      </c>
      <c r="S3362" t="inlineStr">
        <is>
          <t>Yes</t>
        </is>
      </c>
      <c r="T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SA103354</t>
        </is>
      </c>
      <c r="B3363" s="68" t="n">
        <v>46147</v>
      </c>
      <c r="C3363" s="69" t="n">
        <v>2026</v>
      </c>
      <c r="D3363" t="inlineStr">
        <is>
          <t>May</t>
        </is>
      </c>
      <c r="E3363" t="inlineStr">
        <is>
          <t>North America</t>
        </is>
      </c>
      <c r="F3363" t="inlineStr">
        <is>
          <t>USA</t>
        </is>
      </c>
      <c r="G3363" t="inlineStr">
        <is>
          <t>Arab Light</t>
        </is>
      </c>
      <c r="H3363" t="inlineStr">
        <is>
          <t>Spot</t>
        </is>
      </c>
      <c r="I3363" t="inlineStr">
        <is>
          <t>Refiner</t>
        </is>
      </c>
      <c r="J3363" t="inlineStr">
        <is>
          <t>Omar Haddad</t>
        </is>
      </c>
      <c r="K3363" s="70" t="n">
        <v>675632</v>
      </c>
      <c r="L3363" s="71" t="n">
        <v>78.44</v>
      </c>
      <c r="M3363" s="71" t="n">
        <v>52996574.08</v>
      </c>
      <c r="N3363" s="71" t="n">
        <v>0</v>
      </c>
      <c r="O3363" s="71" t="n">
        <v>52996574.08</v>
      </c>
      <c r="P3363" s="71" t="n">
        <v>12283917.89</v>
      </c>
      <c r="Q3363" s="71" t="n">
        <v>40712656.19</v>
      </c>
      <c r="R3363" t="inlineStr">
        <is>
          <t>Crude</t>
        </is>
      </c>
      <c r="S3363" t="inlineStr">
        <is>
          <t>Yes</t>
        </is>
      </c>
      <c r="T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SA103355</t>
        </is>
      </c>
      <c r="B3364" s="68" t="n">
        <v>46147</v>
      </c>
      <c r="C3364" s="69" t="n">
        <v>2026</v>
      </c>
      <c r="D3364" t="inlineStr">
        <is>
          <t>May</t>
        </is>
      </c>
      <c r="E3364" t="inlineStr">
        <is>
          <t>Asia</t>
        </is>
      </c>
      <c r="F3364" t="inlineStr">
        <is>
          <t>Japan</t>
        </is>
      </c>
      <c r="G3364" t="inlineStr">
        <is>
          <t>Gasoline</t>
        </is>
      </c>
      <c r="H3364" t="inlineStr">
        <is>
          <t>Term contract</t>
        </is>
      </c>
      <c r="I3364" t="inlineStr">
        <is>
          <t>Refiner</t>
        </is>
      </c>
      <c r="J3364" t="inlineStr">
        <is>
          <t>Olivia Brown</t>
        </is>
      </c>
      <c r="K3364" s="70" t="n">
        <v>378196</v>
      </c>
      <c r="L3364" s="71" t="n">
        <v>90.63</v>
      </c>
      <c r="M3364" s="71" t="n">
        <v>34275903.48</v>
      </c>
      <c r="N3364" s="71" t="n">
        <v>685518.0699999999</v>
      </c>
      <c r="O3364" s="71" t="n">
        <v>33590385.41</v>
      </c>
      <c r="P3364" s="71" t="n">
        <v>26736721.86</v>
      </c>
      <c r="Q3364" s="71" t="n">
        <v>6853663.55</v>
      </c>
      <c r="R3364" t="inlineStr">
        <is>
          <t>Refined</t>
        </is>
      </c>
      <c r="S3364" t="inlineStr">
        <is>
          <t>Yes</t>
        </is>
      </c>
      <c r="T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SA103356</t>
        </is>
      </c>
      <c r="B3365" s="68" t="n">
        <v>46148</v>
      </c>
      <c r="C3365" s="69" t="n">
        <v>2026</v>
      </c>
      <c r="D3365" t="inlineStr">
        <is>
          <t>May</t>
        </is>
      </c>
      <c r="E3365" t="inlineStr">
        <is>
          <t>Asia</t>
        </is>
      </c>
      <c r="F3365" t="inlineStr">
        <is>
          <t>China</t>
        </is>
      </c>
      <c r="G3365" t="inlineStr">
        <is>
          <t>Diesel</t>
        </is>
      </c>
      <c r="H3365" t="inlineStr">
        <is>
          <t>Term contract</t>
        </is>
      </c>
      <c r="I3365" t="inlineStr">
        <is>
          <t>Refiner</t>
        </is>
      </c>
      <c r="J3365" t="inlineStr">
        <is>
          <t>Emma Clarke</t>
        </is>
      </c>
      <c r="K3365" s="70" t="n">
        <v>485427</v>
      </c>
      <c r="L3365" s="71" t="n">
        <v>100.87</v>
      </c>
      <c r="M3365" s="71" t="n">
        <v>48965021.49</v>
      </c>
      <c r="N3365" s="71" t="n">
        <v>0</v>
      </c>
      <c r="O3365" s="71" t="n">
        <v>48965021.49</v>
      </c>
      <c r="P3365" s="71" t="n">
        <v>33442137.17</v>
      </c>
      <c r="Q3365" s="71" t="n">
        <v>15522884.32</v>
      </c>
      <c r="R3365" t="inlineStr">
        <is>
          <t>Refined</t>
        </is>
      </c>
      <c r="S3365" t="inlineStr">
        <is>
          <t>Yes</t>
        </is>
      </c>
      <c r="T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SA103357</t>
        </is>
      </c>
      <c r="B3366" s="68" t="n">
        <v>46148</v>
      </c>
      <c r="C3366" s="69" t="n">
        <v>2026</v>
      </c>
      <c r="D3366" t="inlineStr">
        <is>
          <t>May</t>
        </is>
      </c>
      <c r="E3366" t="inlineStr">
        <is>
          <t>Europe</t>
        </is>
      </c>
      <c r="F3366" t="inlineStr">
        <is>
          <t>France</t>
        </is>
      </c>
      <c r="G3366" t="inlineStr">
        <is>
          <t>Arab Extra Light</t>
        </is>
      </c>
      <c r="H3366" t="inlineStr">
        <is>
          <t>Term contract</t>
        </is>
      </c>
      <c r="I3366" t="inlineStr">
        <is>
          <t>Refiner</t>
        </is>
      </c>
      <c r="J3366" t="inlineStr">
        <is>
          <t>Shraddha Kulkarni</t>
        </is>
      </c>
      <c r="K3366" s="70" t="n">
        <v>1696958</v>
      </c>
      <c r="L3366" s="71" t="n">
        <v>71.94</v>
      </c>
      <c r="M3366" s="71" t="n">
        <v>122079158.52</v>
      </c>
      <c r="N3366" s="71" t="n">
        <v>0</v>
      </c>
      <c r="O3366" s="71" t="n">
        <v>122079158.52</v>
      </c>
      <c r="P3366" s="71" t="n">
        <v>31983710.71</v>
      </c>
      <c r="Q3366" s="71" t="n">
        <v>90095447.81</v>
      </c>
      <c r="R3366" t="inlineStr">
        <is>
          <t>Crude</t>
        </is>
      </c>
      <c r="S3366" t="inlineStr">
        <is>
          <t>Yes</t>
        </is>
      </c>
      <c r="T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SA103358</t>
        </is>
      </c>
      <c r="B3367" s="68" t="n">
        <v>46148</v>
      </c>
      <c r="C3367" s="69" t="n">
        <v>2026</v>
      </c>
      <c r="D3367" t="inlineStr">
        <is>
          <t>May</t>
        </is>
      </c>
      <c r="E3367" t="inlineStr">
        <is>
          <t>Asia</t>
        </is>
      </c>
      <c r="F3367" t="inlineStr">
        <is>
          <t>Japan</t>
        </is>
      </c>
      <c r="G3367" t="inlineStr">
        <is>
          <t>Arab Light</t>
        </is>
      </c>
      <c r="H3367" t="inlineStr">
        <is>
          <t>Term contract</t>
        </is>
      </c>
      <c r="I3367" t="inlineStr">
        <is>
          <t>Refiner</t>
        </is>
      </c>
      <c r="J3367" t="inlineStr">
        <is>
          <t>Priya Nair</t>
        </is>
      </c>
      <c r="K3367" s="70" t="n">
        <v>1280352</v>
      </c>
      <c r="L3367" s="71" t="n">
        <v>77.70999999999999</v>
      </c>
      <c r="M3367" s="71" t="n">
        <v>99496153.92</v>
      </c>
      <c r="N3367" s="71" t="n">
        <v>994961.54</v>
      </c>
      <c r="O3367" s="71" t="n">
        <v>98501192.38</v>
      </c>
      <c r="P3367" s="71" t="n">
        <v>22455696.55</v>
      </c>
      <c r="Q3367" s="71" t="n">
        <v>76045495.83</v>
      </c>
      <c r="R3367" t="inlineStr">
        <is>
          <t>Crude</t>
        </is>
      </c>
      <c r="S3367" t="inlineStr">
        <is>
          <t>Yes</t>
        </is>
      </c>
      <c r="T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SA103359</t>
        </is>
      </c>
      <c r="B3368" s="68" t="n">
        <v>46148</v>
      </c>
      <c r="C3368" s="69" t="n">
        <v>2026</v>
      </c>
      <c r="D3368" t="inlineStr">
        <is>
          <t>May</t>
        </is>
      </c>
      <c r="E3368" t="inlineStr">
        <is>
          <t>Asia</t>
        </is>
      </c>
      <c r="F3368" t="inlineStr">
        <is>
          <t>Japan</t>
        </is>
      </c>
      <c r="G3368" t="inlineStr">
        <is>
          <t>Arab Heavy</t>
        </is>
      </c>
      <c r="H3368" t="inlineStr">
        <is>
          <t>Spot</t>
        </is>
      </c>
      <c r="I3368" t="inlineStr">
        <is>
          <t>Trader</t>
        </is>
      </c>
      <c r="J3368" t="inlineStr">
        <is>
          <t>Sophie Müller</t>
        </is>
      </c>
      <c r="K3368" s="70" t="n">
        <v>1677260</v>
      </c>
      <c r="L3368" s="71" t="n">
        <v>79.95</v>
      </c>
      <c r="M3368" s="71" t="n">
        <v>134096937</v>
      </c>
      <c r="N3368" s="71" t="n">
        <v>2681938.74</v>
      </c>
      <c r="O3368" s="71" t="n">
        <v>131414998.26</v>
      </c>
      <c r="P3368" s="71" t="n">
        <v>29373786.5</v>
      </c>
      <c r="Q3368" s="71" t="n">
        <v>102041211.76</v>
      </c>
      <c r="R3368" t="inlineStr">
        <is>
          <t>Crude</t>
        </is>
      </c>
      <c r="S3368" t="inlineStr">
        <is>
          <t>Yes</t>
        </is>
      </c>
      <c r="T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SA103360</t>
        </is>
      </c>
      <c r="B3369" s="68" t="n">
        <v>46148</v>
      </c>
      <c r="C3369" s="69" t="n">
        <v>2026</v>
      </c>
      <c r="D3369" t="inlineStr">
        <is>
          <t>May</t>
        </is>
      </c>
      <c r="E3369" t="inlineStr">
        <is>
          <t>Middle East</t>
        </is>
      </c>
      <c r="F3369" t="inlineStr">
        <is>
          <t>Saudi Arabia</t>
        </is>
      </c>
      <c r="G3369" t="inlineStr">
        <is>
          <t>Jet fuel</t>
        </is>
      </c>
      <c r="H3369" t="inlineStr">
        <is>
          <t>Domestic</t>
        </is>
      </c>
      <c r="I3369" t="inlineStr">
        <is>
          <t>National oil company</t>
        </is>
      </c>
      <c r="J3369" t="inlineStr">
        <is>
          <t>Arjun Mehta</t>
        </is>
      </c>
      <c r="K3369" s="70" t="n">
        <v>507575</v>
      </c>
      <c r="L3369" s="71" t="n">
        <v>104.45</v>
      </c>
      <c r="M3369" s="71" t="n">
        <v>53016208.75</v>
      </c>
      <c r="N3369" s="71" t="n">
        <v>0</v>
      </c>
      <c r="O3369" s="71" t="n">
        <v>53016208.75</v>
      </c>
      <c r="P3369" s="71" t="n">
        <v>36401235.89</v>
      </c>
      <c r="Q3369" s="71" t="n">
        <v>16614972.86</v>
      </c>
      <c r="R3369" t="inlineStr">
        <is>
          <t>Refined</t>
        </is>
      </c>
      <c r="S3369" t="inlineStr">
        <is>
          <t>No</t>
        </is>
      </c>
      <c r="T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SA103361</t>
        </is>
      </c>
      <c r="B3370" s="68" t="n">
        <v>46148</v>
      </c>
      <c r="C3370" s="69" t="n">
        <v>2026</v>
      </c>
      <c r="D3370" t="inlineStr">
        <is>
          <t>May</t>
        </is>
      </c>
      <c r="E3370" t="inlineStr">
        <is>
          <t>Asia</t>
        </is>
      </c>
      <c r="F3370" t="inlineStr">
        <is>
          <t>Japan</t>
        </is>
      </c>
      <c r="G3370" t="inlineStr">
        <is>
          <t>Arab Light</t>
        </is>
      </c>
      <c r="H3370" t="inlineStr">
        <is>
          <t>Term contract</t>
        </is>
      </c>
      <c r="I3370" t="inlineStr">
        <is>
          <t>Refiner</t>
        </is>
      </c>
      <c r="J3370" t="inlineStr">
        <is>
          <t>Kofi Mensah</t>
        </is>
      </c>
      <c r="K3370" s="70" t="n">
        <v>389030</v>
      </c>
      <c r="L3370" s="71" t="n">
        <v>77.3</v>
      </c>
      <c r="M3370" s="71" t="n">
        <v>30072019</v>
      </c>
      <c r="N3370" s="71" t="n">
        <v>0</v>
      </c>
      <c r="O3370" s="71" t="n">
        <v>30072019</v>
      </c>
      <c r="P3370" s="71" t="n">
        <v>7074950.22</v>
      </c>
      <c r="Q3370" s="71" t="n">
        <v>22997068.78</v>
      </c>
      <c r="R3370" t="inlineStr">
        <is>
          <t>Crude</t>
        </is>
      </c>
      <c r="S3370" t="inlineStr">
        <is>
          <t>Yes</t>
        </is>
      </c>
      <c r="T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SA103362</t>
        </is>
      </c>
      <c r="B3371" s="68" t="n">
        <v>46148</v>
      </c>
      <c r="C3371" s="69" t="n">
        <v>2026</v>
      </c>
      <c r="D3371" t="inlineStr">
        <is>
          <t>May</t>
        </is>
      </c>
      <c r="E3371" t="inlineStr">
        <is>
          <t>Asia</t>
        </is>
      </c>
      <c r="F3371" t="inlineStr">
        <is>
          <t>India</t>
        </is>
      </c>
      <c r="G3371" t="inlineStr">
        <is>
          <t>Jet fuel</t>
        </is>
      </c>
      <c r="H3371" t="inlineStr">
        <is>
          <t>Spot</t>
        </is>
      </c>
      <c r="I3371" t="inlineStr">
        <is>
          <t>National oil company</t>
        </is>
      </c>
      <c r="J3371" t="inlineStr">
        <is>
          <t>Ravindra Patil</t>
        </is>
      </c>
      <c r="K3371" s="70" t="n">
        <v>568319</v>
      </c>
      <c r="L3371" s="71" t="n">
        <v>92.3</v>
      </c>
      <c r="M3371" s="71" t="n">
        <v>52455843.7</v>
      </c>
      <c r="N3371" s="71" t="n">
        <v>1049116.87</v>
      </c>
      <c r="O3371" s="71" t="n">
        <v>51406726.83</v>
      </c>
      <c r="P3371" s="71" t="n">
        <v>40565502.35</v>
      </c>
      <c r="Q3371" s="71" t="n">
        <v>10841224.48</v>
      </c>
      <c r="R3371" t="inlineStr">
        <is>
          <t>Refined</t>
        </is>
      </c>
      <c r="S3371" t="inlineStr">
        <is>
          <t>Yes</t>
        </is>
      </c>
      <c r="T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SA103363</t>
        </is>
      </c>
      <c r="B3372" s="68" t="n">
        <v>46149</v>
      </c>
      <c r="C3372" s="69" t="n">
        <v>2026</v>
      </c>
      <c r="D3372" t="inlineStr">
        <is>
          <t>May</t>
        </is>
      </c>
      <c r="E3372" t="inlineStr">
        <is>
          <t>North America</t>
        </is>
      </c>
      <c r="F3372" t="inlineStr">
        <is>
          <t>USA</t>
        </is>
      </c>
      <c r="G3372" t="inlineStr">
        <is>
          <t>Jet fuel</t>
        </is>
      </c>
      <c r="H3372" t="inlineStr">
        <is>
          <t>Term contract</t>
        </is>
      </c>
      <c r="I3372" t="inlineStr">
        <is>
          <t>Refiner</t>
        </is>
      </c>
      <c r="J3372" t="inlineStr">
        <is>
          <t>Olivia Brown</t>
        </is>
      </c>
      <c r="K3372" s="70" t="n">
        <v>375791</v>
      </c>
      <c r="L3372" s="71" t="n">
        <v>98.43000000000001</v>
      </c>
      <c r="M3372" s="71" t="n">
        <v>36989108.13</v>
      </c>
      <c r="N3372" s="71" t="n">
        <v>739782.16</v>
      </c>
      <c r="O3372" s="71" t="n">
        <v>36249325.97</v>
      </c>
      <c r="P3372" s="71" t="n">
        <v>27740132.12</v>
      </c>
      <c r="Q3372" s="71" t="n">
        <v>8509193.85</v>
      </c>
      <c r="R3372" t="inlineStr">
        <is>
          <t>Refined</t>
        </is>
      </c>
      <c r="S3372" t="inlineStr">
        <is>
          <t>Yes</t>
        </is>
      </c>
      <c r="T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SA103364</t>
        </is>
      </c>
      <c r="B3373" s="68" t="n">
        <v>46149</v>
      </c>
      <c r="C3373" s="69" t="n">
        <v>2026</v>
      </c>
      <c r="D3373" t="inlineStr">
        <is>
          <t>May</t>
        </is>
      </c>
      <c r="E3373" t="inlineStr">
        <is>
          <t>Asia</t>
        </is>
      </c>
      <c r="F3373" t="inlineStr">
        <is>
          <t>China</t>
        </is>
      </c>
      <c r="G3373" t="inlineStr">
        <is>
          <t>Arab Extra Light</t>
        </is>
      </c>
      <c r="H3373" t="inlineStr">
        <is>
          <t>Term contract</t>
        </is>
      </c>
      <c r="I3373" t="inlineStr">
        <is>
          <t>Refiner</t>
        </is>
      </c>
      <c r="J3373" t="inlineStr">
        <is>
          <t>Ana Costa</t>
        </is>
      </c>
      <c r="K3373" s="70" t="n">
        <v>502292</v>
      </c>
      <c r="L3373" s="71" t="n">
        <v>85.31</v>
      </c>
      <c r="M3373" s="71" t="n">
        <v>42850530.52</v>
      </c>
      <c r="N3373" s="71" t="n">
        <v>0</v>
      </c>
      <c r="O3373" s="71" t="n">
        <v>42850530.52</v>
      </c>
      <c r="P3373" s="71" t="n">
        <v>9597716.9</v>
      </c>
      <c r="Q3373" s="71" t="n">
        <v>33252813.62</v>
      </c>
      <c r="R3373" t="inlineStr">
        <is>
          <t>Crude</t>
        </is>
      </c>
      <c r="S3373" t="inlineStr">
        <is>
          <t>Yes</t>
        </is>
      </c>
      <c r="T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SA103365</t>
        </is>
      </c>
      <c r="B3374" s="68" t="n">
        <v>46149</v>
      </c>
      <c r="C3374" s="69" t="n">
        <v>2026</v>
      </c>
      <c r="D3374" t="inlineStr">
        <is>
          <t>May</t>
        </is>
      </c>
      <c r="E3374" t="inlineStr">
        <is>
          <t>Asia</t>
        </is>
      </c>
      <c r="F3374" t="inlineStr">
        <is>
          <t>India</t>
        </is>
      </c>
      <c r="G3374" t="inlineStr">
        <is>
          <t>Arab Heavy</t>
        </is>
      </c>
      <c r="H3374" t="inlineStr">
        <is>
          <t>Term contract</t>
        </is>
      </c>
      <c r="I3374" t="inlineStr">
        <is>
          <t>Refiner</t>
        </is>
      </c>
      <c r="J3374" t="inlineStr">
        <is>
          <t>Arjun Mehta</t>
        </is>
      </c>
      <c r="K3374" s="70" t="n">
        <v>1956968</v>
      </c>
      <c r="L3374" s="71" t="n">
        <v>70.78</v>
      </c>
      <c r="M3374" s="71" t="n">
        <v>138514195.04</v>
      </c>
      <c r="N3374" s="71" t="n">
        <v>2770283.9</v>
      </c>
      <c r="O3374" s="71" t="n">
        <v>135743911.14</v>
      </c>
      <c r="P3374" s="71" t="n">
        <v>34367075.88</v>
      </c>
      <c r="Q3374" s="71" t="n">
        <v>101376835.26</v>
      </c>
      <c r="R3374" t="inlineStr">
        <is>
          <t>Crude</t>
        </is>
      </c>
      <c r="S3374" t="inlineStr">
        <is>
          <t>Yes</t>
        </is>
      </c>
      <c r="T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SA103366</t>
        </is>
      </c>
      <c r="B3375" s="68" t="n">
        <v>46149</v>
      </c>
      <c r="C3375" s="69" t="n">
        <v>2026</v>
      </c>
      <c r="D3375" t="inlineStr">
        <is>
          <t>May</t>
        </is>
      </c>
      <c r="E3375" t="inlineStr">
        <is>
          <t>Middle East</t>
        </is>
      </c>
      <c r="F3375" t="inlineStr">
        <is>
          <t>Bahrain</t>
        </is>
      </c>
      <c r="G3375" t="inlineStr">
        <is>
          <t>Arab Light</t>
        </is>
      </c>
      <c r="H3375" t="inlineStr">
        <is>
          <t>Term contract</t>
        </is>
      </c>
      <c r="I3375" t="inlineStr">
        <is>
          <t>National oil company</t>
        </is>
      </c>
      <c r="J3375" t="inlineStr">
        <is>
          <t>Fatima Al-Saud</t>
        </is>
      </c>
      <c r="K3375" s="70" t="n">
        <v>518050</v>
      </c>
      <c r="L3375" s="71" t="n">
        <v>77.61</v>
      </c>
      <c r="M3375" s="71" t="n">
        <v>40205860.5</v>
      </c>
      <c r="N3375" s="71" t="n">
        <v>804117.21</v>
      </c>
      <c r="O3375" s="71" t="n">
        <v>39401743.29</v>
      </c>
      <c r="P3375" s="71" t="n">
        <v>9245146.34</v>
      </c>
      <c r="Q3375" s="71" t="n">
        <v>30156596.95</v>
      </c>
      <c r="R3375" t="inlineStr">
        <is>
          <t>Crude</t>
        </is>
      </c>
      <c r="S3375" t="inlineStr">
        <is>
          <t>Yes</t>
        </is>
      </c>
      <c r="T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SA103367</t>
        </is>
      </c>
      <c r="B3376" s="68" t="n">
        <v>46149</v>
      </c>
      <c r="C3376" s="69" t="n">
        <v>2026</v>
      </c>
      <c r="D3376" t="inlineStr">
        <is>
          <t>May</t>
        </is>
      </c>
      <c r="E3376" t="inlineStr">
        <is>
          <t>Middle East</t>
        </is>
      </c>
      <c r="F3376" t="inlineStr">
        <is>
          <t>UAE</t>
        </is>
      </c>
      <c r="G3376" t="inlineStr">
        <is>
          <t>Arab Medium</t>
        </is>
      </c>
      <c r="H3376" t="inlineStr">
        <is>
          <t>Term contract</t>
        </is>
      </c>
      <c r="I3376" t="inlineStr">
        <is>
          <t>Trader</t>
        </is>
      </c>
      <c r="J3376" t="inlineStr">
        <is>
          <t>Shraddha Kulkarni</t>
        </is>
      </c>
      <c r="K3376" s="70" t="n">
        <v>1213379</v>
      </c>
      <c r="L3376" s="71" t="n">
        <v>78.77</v>
      </c>
      <c r="M3376" s="71" t="n">
        <v>95577863.83</v>
      </c>
      <c r="N3376" s="71" t="n">
        <v>955778.64</v>
      </c>
      <c r="O3376" s="71" t="n">
        <v>94622085.19</v>
      </c>
      <c r="P3376" s="71" t="n">
        <v>21528826.16</v>
      </c>
      <c r="Q3376" s="71" t="n">
        <v>73093259.03</v>
      </c>
      <c r="R3376" t="inlineStr">
        <is>
          <t>Crude</t>
        </is>
      </c>
      <c r="S3376" t="inlineStr">
        <is>
          <t>Yes</t>
        </is>
      </c>
      <c r="T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SA103368</t>
        </is>
      </c>
      <c r="B3377" s="68" t="n">
        <v>46149</v>
      </c>
      <c r="C3377" s="69" t="n">
        <v>2026</v>
      </c>
      <c r="D3377" t="inlineStr">
        <is>
          <t>May</t>
        </is>
      </c>
      <c r="E3377" t="inlineStr">
        <is>
          <t>Asia</t>
        </is>
      </c>
      <c r="F3377" t="inlineStr">
        <is>
          <t>South Korea</t>
        </is>
      </c>
      <c r="G3377" t="inlineStr">
        <is>
          <t>Arab Light</t>
        </is>
      </c>
      <c r="H3377" t="inlineStr">
        <is>
          <t>Spot</t>
        </is>
      </c>
      <c r="I3377" t="inlineStr">
        <is>
          <t>Refiner</t>
        </is>
      </c>
      <c r="J3377" t="inlineStr">
        <is>
          <t>Shraddha Kulkarni</t>
        </is>
      </c>
      <c r="K3377" s="70" t="n">
        <v>586992</v>
      </c>
      <c r="L3377" s="71" t="n">
        <v>74.31999999999999</v>
      </c>
      <c r="M3377" s="71" t="n">
        <v>43625245.44</v>
      </c>
      <c r="N3377" s="71" t="n">
        <v>872504.91</v>
      </c>
      <c r="O3377" s="71" t="n">
        <v>42752740.53</v>
      </c>
      <c r="P3377" s="71" t="n">
        <v>10917361.75</v>
      </c>
      <c r="Q3377" s="71" t="n">
        <v>31835378.78</v>
      </c>
      <c r="R3377" t="inlineStr">
        <is>
          <t>Crude</t>
        </is>
      </c>
      <c r="S3377" t="inlineStr">
        <is>
          <t>Yes</t>
        </is>
      </c>
      <c r="T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SA103369</t>
        </is>
      </c>
      <c r="B3378" s="68" t="n">
        <v>46149</v>
      </c>
      <c r="C3378" s="69" t="n">
        <v>2026</v>
      </c>
      <c r="D3378" t="inlineStr">
        <is>
          <t>May</t>
        </is>
      </c>
      <c r="E3378" t="inlineStr">
        <is>
          <t>Asia</t>
        </is>
      </c>
      <c r="F3378" t="inlineStr">
        <is>
          <t>China</t>
        </is>
      </c>
      <c r="G3378" t="inlineStr">
        <is>
          <t>Arab Light</t>
        </is>
      </c>
      <c r="H3378" t="inlineStr">
        <is>
          <t>Term contract</t>
        </is>
      </c>
      <c r="I3378" t="inlineStr">
        <is>
          <t>Refiner</t>
        </is>
      </c>
      <c r="J3378" t="inlineStr">
        <is>
          <t>Yuki Sato</t>
        </is>
      </c>
      <c r="K3378" s="70" t="n">
        <v>1367021</v>
      </c>
      <c r="L3378" s="71" t="n">
        <v>74.23</v>
      </c>
      <c r="M3378" s="71" t="n">
        <v>101473968.83</v>
      </c>
      <c r="N3378" s="71" t="n">
        <v>1014739.69</v>
      </c>
      <c r="O3378" s="71" t="n">
        <v>100459229.14</v>
      </c>
      <c r="P3378" s="71" t="n">
        <v>25542021.24</v>
      </c>
      <c r="Q3378" s="71" t="n">
        <v>74917207.90000001</v>
      </c>
      <c r="R3378" t="inlineStr">
        <is>
          <t>Crude</t>
        </is>
      </c>
      <c r="S3378" t="inlineStr">
        <is>
          <t>Yes</t>
        </is>
      </c>
      <c r="T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SA103370</t>
        </is>
      </c>
      <c r="B3379" s="68" t="n">
        <v>46150</v>
      </c>
      <c r="C3379" s="69" t="n">
        <v>2026</v>
      </c>
      <c r="D3379" t="inlineStr">
        <is>
          <t>May</t>
        </is>
      </c>
      <c r="E3379" t="inlineStr">
        <is>
          <t>Europe</t>
        </is>
      </c>
      <c r="F3379" t="inlineStr">
        <is>
          <t>France</t>
        </is>
      </c>
      <c r="G3379" t="inlineStr">
        <is>
          <t>Gasoline</t>
        </is>
      </c>
      <c r="H3379" t="inlineStr">
        <is>
          <t>Term contract</t>
        </is>
      </c>
      <c r="I3379" t="inlineStr">
        <is>
          <t>Trader</t>
        </is>
      </c>
      <c r="J3379" t="inlineStr">
        <is>
          <t>Arjun Mehta</t>
        </is>
      </c>
      <c r="K3379" s="70" t="n">
        <v>478654</v>
      </c>
      <c r="L3379" s="71" t="n">
        <v>83.51000000000001</v>
      </c>
      <c r="M3379" s="71" t="n">
        <v>39972395.54</v>
      </c>
      <c r="N3379" s="71" t="n">
        <v>0</v>
      </c>
      <c r="O3379" s="71" t="n">
        <v>39972395.54</v>
      </c>
      <c r="P3379" s="71" t="n">
        <v>33718927.63</v>
      </c>
      <c r="Q3379" s="71" t="n">
        <v>6253467.91</v>
      </c>
      <c r="R3379" t="inlineStr">
        <is>
          <t>Refined</t>
        </is>
      </c>
      <c r="S3379" t="inlineStr">
        <is>
          <t>Yes</t>
        </is>
      </c>
      <c r="T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SA103371</t>
        </is>
      </c>
      <c r="B3380" s="68" t="n">
        <v>46150</v>
      </c>
      <c r="C3380" s="69" t="n">
        <v>2026</v>
      </c>
      <c r="D3380" t="inlineStr">
        <is>
          <t>May</t>
        </is>
      </c>
      <c r="E3380" t="inlineStr">
        <is>
          <t>North America</t>
        </is>
      </c>
      <c r="F3380" t="inlineStr">
        <is>
          <t>USA</t>
        </is>
      </c>
      <c r="G3380" t="inlineStr">
        <is>
          <t>Gasoline</t>
        </is>
      </c>
      <c r="H3380" t="inlineStr">
        <is>
          <t>Spot</t>
        </is>
      </c>
      <c r="I3380" t="inlineStr">
        <is>
          <t>National oil company</t>
        </is>
      </c>
      <c r="J3380" t="inlineStr">
        <is>
          <t>Ruhi Shaikh</t>
        </is>
      </c>
      <c r="K3380" s="70" t="n">
        <v>245237</v>
      </c>
      <c r="L3380" s="71" t="n">
        <v>83.15000000000001</v>
      </c>
      <c r="M3380" s="71" t="n">
        <v>20391456.55</v>
      </c>
      <c r="N3380" s="71" t="n">
        <v>0</v>
      </c>
      <c r="O3380" s="71" t="n">
        <v>20391456.55</v>
      </c>
      <c r="P3380" s="71" t="n">
        <v>16900342.2</v>
      </c>
      <c r="Q3380" s="71" t="n">
        <v>3491114.35</v>
      </c>
      <c r="R3380" t="inlineStr">
        <is>
          <t>Refined</t>
        </is>
      </c>
      <c r="S3380" t="inlineStr">
        <is>
          <t>Yes</t>
        </is>
      </c>
      <c r="T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SA103372</t>
        </is>
      </c>
      <c r="B3381" s="68" t="n">
        <v>46150</v>
      </c>
      <c r="C3381" s="69" t="n">
        <v>2026</v>
      </c>
      <c r="D3381" t="inlineStr">
        <is>
          <t>May</t>
        </is>
      </c>
      <c r="E3381" t="inlineStr">
        <is>
          <t>Middle East</t>
        </is>
      </c>
      <c r="F3381" t="inlineStr">
        <is>
          <t>Saudi Arabia</t>
        </is>
      </c>
      <c r="G3381" t="inlineStr">
        <is>
          <t>Arab Heavy</t>
        </is>
      </c>
      <c r="H3381" t="inlineStr">
        <is>
          <t>Domestic</t>
        </is>
      </c>
      <c r="I3381" t="inlineStr">
        <is>
          <t>Trader</t>
        </is>
      </c>
      <c r="J3381" t="inlineStr">
        <is>
          <t>Priya Nair</t>
        </is>
      </c>
      <c r="K3381" s="70" t="n">
        <v>834198</v>
      </c>
      <c r="L3381" s="71" t="n">
        <v>76.51000000000001</v>
      </c>
      <c r="M3381" s="71" t="n">
        <v>63824488.98</v>
      </c>
      <c r="N3381" s="71" t="n">
        <v>1276489.78</v>
      </c>
      <c r="O3381" s="71" t="n">
        <v>62547999.2</v>
      </c>
      <c r="P3381" s="71" t="n">
        <v>14626327.61</v>
      </c>
      <c r="Q3381" s="71" t="n">
        <v>47921671.59</v>
      </c>
      <c r="R3381" t="inlineStr">
        <is>
          <t>Crude</t>
        </is>
      </c>
      <c r="S3381" t="inlineStr">
        <is>
          <t>No</t>
        </is>
      </c>
      <c r="T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SA103373</t>
        </is>
      </c>
      <c r="B3382" s="68" t="n">
        <v>46150</v>
      </c>
      <c r="C3382" s="69" t="n">
        <v>2026</v>
      </c>
      <c r="D3382" t="inlineStr">
        <is>
          <t>May</t>
        </is>
      </c>
      <c r="E3382" t="inlineStr">
        <is>
          <t>Middle East</t>
        </is>
      </c>
      <c r="F3382" t="inlineStr">
        <is>
          <t>Saudi Arabia</t>
        </is>
      </c>
      <c r="G3382" t="inlineStr">
        <is>
          <t>Arab Extra Light</t>
        </is>
      </c>
      <c r="H3382" t="inlineStr">
        <is>
          <t>Domestic</t>
        </is>
      </c>
      <c r="I3382" t="inlineStr">
        <is>
          <t>National oil company</t>
        </is>
      </c>
      <c r="J3382" t="inlineStr">
        <is>
          <t>Sara Rossi</t>
        </is>
      </c>
      <c r="K3382" s="70" t="n">
        <v>1698928</v>
      </c>
      <c r="L3382" s="71" t="n">
        <v>77.54000000000001</v>
      </c>
      <c r="M3382" s="71" t="n">
        <v>131734877.12</v>
      </c>
      <c r="N3382" s="71" t="n">
        <v>1317348.77</v>
      </c>
      <c r="O3382" s="71" t="n">
        <v>130417528.35</v>
      </c>
      <c r="P3382" s="71" t="n">
        <v>32476953.63</v>
      </c>
      <c r="Q3382" s="71" t="n">
        <v>97940574.72</v>
      </c>
      <c r="R3382" t="inlineStr">
        <is>
          <t>Crude</t>
        </is>
      </c>
      <c r="S3382" t="inlineStr">
        <is>
          <t>No</t>
        </is>
      </c>
      <c r="T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SA103374</t>
        </is>
      </c>
      <c r="B3383" s="68" t="n">
        <v>46150</v>
      </c>
      <c r="C3383" s="69" t="n">
        <v>2026</v>
      </c>
      <c r="D3383" t="inlineStr">
        <is>
          <t>May</t>
        </is>
      </c>
      <c r="E3383" t="inlineStr">
        <is>
          <t>Asia</t>
        </is>
      </c>
      <c r="F3383" t="inlineStr">
        <is>
          <t>China</t>
        </is>
      </c>
      <c r="G3383" t="inlineStr">
        <is>
          <t>Arab Light</t>
        </is>
      </c>
      <c r="H3383" t="inlineStr">
        <is>
          <t>Term contract</t>
        </is>
      </c>
      <c r="I3383" t="inlineStr">
        <is>
          <t>Refiner</t>
        </is>
      </c>
      <c r="J3383" t="inlineStr">
        <is>
          <t>Liam O'Brien</t>
        </is>
      </c>
      <c r="K3383" s="70" t="n">
        <v>630327</v>
      </c>
      <c r="L3383" s="71" t="n">
        <v>84.65000000000001</v>
      </c>
      <c r="M3383" s="71" t="n">
        <v>53357180.55</v>
      </c>
      <c r="N3383" s="71" t="n">
        <v>0</v>
      </c>
      <c r="O3383" s="71" t="n">
        <v>53357180.55</v>
      </c>
      <c r="P3383" s="71" t="n">
        <v>10917619.75</v>
      </c>
      <c r="Q3383" s="71" t="n">
        <v>42439560.8</v>
      </c>
      <c r="R3383" t="inlineStr">
        <is>
          <t>Crude</t>
        </is>
      </c>
      <c r="S3383" t="inlineStr">
        <is>
          <t>Yes</t>
        </is>
      </c>
      <c r="T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SA103375</t>
        </is>
      </c>
      <c r="B3384" s="68" t="n">
        <v>46150</v>
      </c>
      <c r="C3384" s="69" t="n">
        <v>2026</v>
      </c>
      <c r="D3384" t="inlineStr">
        <is>
          <t>May</t>
        </is>
      </c>
      <c r="E3384" t="inlineStr">
        <is>
          <t>Asia</t>
        </is>
      </c>
      <c r="F3384" t="inlineStr">
        <is>
          <t>Japan</t>
        </is>
      </c>
      <c r="G3384" t="inlineStr">
        <is>
          <t>Jet fuel</t>
        </is>
      </c>
      <c r="H3384" t="inlineStr">
        <is>
          <t>Term contract</t>
        </is>
      </c>
      <c r="I3384" t="inlineStr">
        <is>
          <t>Trader</t>
        </is>
      </c>
      <c r="J3384" t="inlineStr">
        <is>
          <t>Yuki Sato</t>
        </is>
      </c>
      <c r="K3384" s="70" t="n">
        <v>233711</v>
      </c>
      <c r="L3384" s="71" t="n">
        <v>108.7</v>
      </c>
      <c r="M3384" s="71" t="n">
        <v>25404385.7</v>
      </c>
      <c r="N3384" s="71" t="n">
        <v>508087.71</v>
      </c>
      <c r="O3384" s="71" t="n">
        <v>24896297.99</v>
      </c>
      <c r="P3384" s="71" t="n">
        <v>16597084.44</v>
      </c>
      <c r="Q3384" s="71" t="n">
        <v>8299213.55</v>
      </c>
      <c r="R3384" t="inlineStr">
        <is>
          <t>Refined</t>
        </is>
      </c>
      <c r="S3384" t="inlineStr">
        <is>
          <t>Yes</t>
        </is>
      </c>
      <c r="T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SA103376</t>
        </is>
      </c>
      <c r="B3385" s="68" t="n">
        <v>46151</v>
      </c>
      <c r="C3385" s="69" t="n">
        <v>2026</v>
      </c>
      <c r="D3385" t="inlineStr">
        <is>
          <t>May</t>
        </is>
      </c>
      <c r="E3385" t="inlineStr">
        <is>
          <t>Asia</t>
        </is>
      </c>
      <c r="F3385" t="inlineStr">
        <is>
          <t>China</t>
        </is>
      </c>
      <c r="G3385" t="inlineStr">
        <is>
          <t>Arab Light</t>
        </is>
      </c>
      <c r="H3385" t="inlineStr">
        <is>
          <t>Term contract</t>
        </is>
      </c>
      <c r="I3385" t="inlineStr">
        <is>
          <t>Trader</t>
        </is>
      </c>
      <c r="J3385" t="inlineStr">
        <is>
          <t>Arjun Mehta</t>
        </is>
      </c>
      <c r="K3385" s="70" t="n">
        <v>1485208</v>
      </c>
      <c r="L3385" s="71" t="n">
        <v>84.91</v>
      </c>
      <c r="M3385" s="71" t="n">
        <v>126109011.28</v>
      </c>
      <c r="N3385" s="71" t="n">
        <v>0</v>
      </c>
      <c r="O3385" s="71" t="n">
        <v>126109011.28</v>
      </c>
      <c r="P3385" s="71" t="n">
        <v>27785603.4</v>
      </c>
      <c r="Q3385" s="71" t="n">
        <v>98323407.88</v>
      </c>
      <c r="R3385" t="inlineStr">
        <is>
          <t>Crude</t>
        </is>
      </c>
      <c r="S3385" t="inlineStr">
        <is>
          <t>Yes</t>
        </is>
      </c>
      <c r="T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SA103377</t>
        </is>
      </c>
      <c r="B3386" s="68" t="n">
        <v>46151</v>
      </c>
      <c r="C3386" s="69" t="n">
        <v>2026</v>
      </c>
      <c r="D3386" t="inlineStr">
        <is>
          <t>May</t>
        </is>
      </c>
      <c r="E3386" t="inlineStr">
        <is>
          <t>Asia</t>
        </is>
      </c>
      <c r="F3386" t="inlineStr">
        <is>
          <t>South Korea</t>
        </is>
      </c>
      <c r="G3386" t="inlineStr">
        <is>
          <t>Arab Light</t>
        </is>
      </c>
      <c r="H3386" t="inlineStr">
        <is>
          <t>Spot</t>
        </is>
      </c>
      <c r="I3386" t="inlineStr">
        <is>
          <t>Refiner</t>
        </is>
      </c>
      <c r="J3386" t="inlineStr">
        <is>
          <t>Ruhi Shaikh</t>
        </is>
      </c>
      <c r="K3386" s="70" t="n">
        <v>555476</v>
      </c>
      <c r="L3386" s="71" t="n">
        <v>75.14</v>
      </c>
      <c r="M3386" s="71" t="n">
        <v>41738466.64</v>
      </c>
      <c r="N3386" s="71" t="n">
        <v>834769.33</v>
      </c>
      <c r="O3386" s="71" t="n">
        <v>40903697.31</v>
      </c>
      <c r="P3386" s="71" t="n">
        <v>10206987.1</v>
      </c>
      <c r="Q3386" s="71" t="n">
        <v>30696710.21</v>
      </c>
      <c r="R3386" t="inlineStr">
        <is>
          <t>Crude</t>
        </is>
      </c>
      <c r="S3386" t="inlineStr">
        <is>
          <t>Yes</t>
        </is>
      </c>
      <c r="T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SA103378</t>
        </is>
      </c>
      <c r="B3387" s="68" t="n">
        <v>46151</v>
      </c>
      <c r="C3387" s="69" t="n">
        <v>2026</v>
      </c>
      <c r="D3387" t="inlineStr">
        <is>
          <t>May</t>
        </is>
      </c>
      <c r="E3387" t="inlineStr">
        <is>
          <t>Middle East</t>
        </is>
      </c>
      <c r="F3387" t="inlineStr">
        <is>
          <t>Saudi Arabia</t>
        </is>
      </c>
      <c r="G3387" t="inlineStr">
        <is>
          <t>Arab Extra Light</t>
        </is>
      </c>
      <c r="H3387" t="inlineStr">
        <is>
          <t>Domestic</t>
        </is>
      </c>
      <c r="I3387" t="inlineStr">
        <is>
          <t>Refiner</t>
        </is>
      </c>
      <c r="J3387" t="inlineStr">
        <is>
          <t>Amir Khan</t>
        </is>
      </c>
      <c r="K3387" s="70" t="n">
        <v>566309</v>
      </c>
      <c r="L3387" s="71" t="n">
        <v>73.97</v>
      </c>
      <c r="M3387" s="71" t="n">
        <v>41889876.73</v>
      </c>
      <c r="N3387" s="71" t="n">
        <v>837797.53</v>
      </c>
      <c r="O3387" s="71" t="n">
        <v>41052079.2</v>
      </c>
      <c r="P3387" s="71" t="n">
        <v>10610875.09</v>
      </c>
      <c r="Q3387" s="71" t="n">
        <v>30441204.11</v>
      </c>
      <c r="R3387" t="inlineStr">
        <is>
          <t>Crude</t>
        </is>
      </c>
      <c r="S3387" t="inlineStr">
        <is>
          <t>No</t>
        </is>
      </c>
      <c r="T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SA103379</t>
        </is>
      </c>
      <c r="B3388" s="68" t="n">
        <v>46151</v>
      </c>
      <c r="C3388" s="69" t="n">
        <v>2026</v>
      </c>
      <c r="D3388" t="inlineStr">
        <is>
          <t>May</t>
        </is>
      </c>
      <c r="E3388" t="inlineStr">
        <is>
          <t>Asia</t>
        </is>
      </c>
      <c r="F3388" t="inlineStr">
        <is>
          <t>China</t>
        </is>
      </c>
      <c r="G3388" t="inlineStr">
        <is>
          <t>Gasoline</t>
        </is>
      </c>
      <c r="H3388" t="inlineStr">
        <is>
          <t>Term contract</t>
        </is>
      </c>
      <c r="I3388" t="inlineStr">
        <is>
          <t>Refiner</t>
        </is>
      </c>
      <c r="J3388" t="inlineStr">
        <is>
          <t>Kofi Mensah</t>
        </is>
      </c>
      <c r="K3388" s="70" t="n">
        <v>137884</v>
      </c>
      <c r="L3388" s="71" t="n">
        <v>87.84</v>
      </c>
      <c r="M3388" s="71" t="n">
        <v>12111730.56</v>
      </c>
      <c r="N3388" s="71" t="n">
        <v>121117.31</v>
      </c>
      <c r="O3388" s="71" t="n">
        <v>11990613.25</v>
      </c>
      <c r="P3388" s="71" t="n">
        <v>9839596.550000001</v>
      </c>
      <c r="Q3388" s="71" t="n">
        <v>2151016.7</v>
      </c>
      <c r="R3388" t="inlineStr">
        <is>
          <t>Refined</t>
        </is>
      </c>
      <c r="S3388" t="inlineStr">
        <is>
          <t>Yes</t>
        </is>
      </c>
      <c r="T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SA103380</t>
        </is>
      </c>
      <c r="B3389" s="68" t="n">
        <v>46151</v>
      </c>
      <c r="C3389" s="69" t="n">
        <v>2026</v>
      </c>
      <c r="D3389" t="inlineStr">
        <is>
          <t>May</t>
        </is>
      </c>
      <c r="E3389" t="inlineStr">
        <is>
          <t>Asia</t>
        </is>
      </c>
      <c r="F3389" t="inlineStr">
        <is>
          <t>Japan</t>
        </is>
      </c>
      <c r="G3389" t="inlineStr">
        <is>
          <t>Arab Extra Light</t>
        </is>
      </c>
      <c r="H3389" t="inlineStr">
        <is>
          <t>Spot</t>
        </is>
      </c>
      <c r="I3389" t="inlineStr">
        <is>
          <t>National oil company</t>
        </is>
      </c>
      <c r="J3389" t="inlineStr">
        <is>
          <t>Priya Nair</t>
        </is>
      </c>
      <c r="K3389" s="70" t="n">
        <v>1220273</v>
      </c>
      <c r="L3389" s="71" t="n">
        <v>75.18000000000001</v>
      </c>
      <c r="M3389" s="71" t="n">
        <v>91740124.14</v>
      </c>
      <c r="N3389" s="71" t="n">
        <v>1834802.48</v>
      </c>
      <c r="O3389" s="71" t="n">
        <v>89905321.66</v>
      </c>
      <c r="P3389" s="71" t="n">
        <v>22859380.1</v>
      </c>
      <c r="Q3389" s="71" t="n">
        <v>67045941.56</v>
      </c>
      <c r="R3389" t="inlineStr">
        <is>
          <t>Crude</t>
        </is>
      </c>
      <c r="S3389" t="inlineStr">
        <is>
          <t>Yes</t>
        </is>
      </c>
      <c r="T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SA103381</t>
        </is>
      </c>
      <c r="B3390" s="68" t="n">
        <v>46151</v>
      </c>
      <c r="C3390" s="69" t="n">
        <v>2026</v>
      </c>
      <c r="D3390" t="inlineStr">
        <is>
          <t>May</t>
        </is>
      </c>
      <c r="E3390" t="inlineStr">
        <is>
          <t>Asia</t>
        </is>
      </c>
      <c r="F3390" t="inlineStr">
        <is>
          <t>South Korea</t>
        </is>
      </c>
      <c r="G3390" t="inlineStr">
        <is>
          <t>Arab Medium</t>
        </is>
      </c>
      <c r="H3390" t="inlineStr">
        <is>
          <t>Term contract</t>
        </is>
      </c>
      <c r="I3390" t="inlineStr">
        <is>
          <t>Trader</t>
        </is>
      </c>
      <c r="J3390" t="inlineStr">
        <is>
          <t>Olivia Brown</t>
        </is>
      </c>
      <c r="K3390" s="70" t="n">
        <v>1908709</v>
      </c>
      <c r="L3390" s="71" t="n">
        <v>74.34</v>
      </c>
      <c r="M3390" s="71" t="n">
        <v>141893427.06</v>
      </c>
      <c r="N3390" s="71" t="n">
        <v>1418934.27</v>
      </c>
      <c r="O3390" s="71" t="n">
        <v>140474492.79</v>
      </c>
      <c r="P3390" s="71" t="n">
        <v>33992176.92</v>
      </c>
      <c r="Q3390" s="71" t="n">
        <v>106482315.87</v>
      </c>
      <c r="R3390" t="inlineStr">
        <is>
          <t>Crude</t>
        </is>
      </c>
      <c r="S3390" t="inlineStr">
        <is>
          <t>Yes</t>
        </is>
      </c>
      <c r="T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SA103382</t>
        </is>
      </c>
      <c r="B3391" s="68" t="n">
        <v>46151</v>
      </c>
      <c r="C3391" s="69" t="n">
        <v>2026</v>
      </c>
      <c r="D3391" t="inlineStr">
        <is>
          <t>May</t>
        </is>
      </c>
      <c r="E3391" t="inlineStr">
        <is>
          <t>Asia</t>
        </is>
      </c>
      <c r="F3391" t="inlineStr">
        <is>
          <t>South Korea</t>
        </is>
      </c>
      <c r="G3391" t="inlineStr">
        <is>
          <t>Arab Heavy</t>
        </is>
      </c>
      <c r="H3391" t="inlineStr">
        <is>
          <t>Spot</t>
        </is>
      </c>
      <c r="I3391" t="inlineStr">
        <is>
          <t>Refiner</t>
        </is>
      </c>
      <c r="J3391" t="inlineStr">
        <is>
          <t>Sara Rossi</t>
        </is>
      </c>
      <c r="K3391" s="70" t="n">
        <v>1693019</v>
      </c>
      <c r="L3391" s="71" t="n">
        <v>72.94</v>
      </c>
      <c r="M3391" s="71" t="n">
        <v>123488805.86</v>
      </c>
      <c r="N3391" s="71" t="n">
        <v>0</v>
      </c>
      <c r="O3391" s="71" t="n">
        <v>123488805.86</v>
      </c>
      <c r="P3391" s="71" t="n">
        <v>29685232.67</v>
      </c>
      <c r="Q3391" s="71" t="n">
        <v>93803573.19</v>
      </c>
      <c r="R3391" t="inlineStr">
        <is>
          <t>Crude</t>
        </is>
      </c>
      <c r="S3391" t="inlineStr">
        <is>
          <t>Yes</t>
        </is>
      </c>
      <c r="T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SA103383</t>
        </is>
      </c>
      <c r="B3392" s="68" t="n">
        <v>46151</v>
      </c>
      <c r="C3392" s="69" t="n">
        <v>2026</v>
      </c>
      <c r="D3392" t="inlineStr">
        <is>
          <t>May</t>
        </is>
      </c>
      <c r="E3392" t="inlineStr">
        <is>
          <t>Middle East</t>
        </is>
      </c>
      <c r="F3392" t="inlineStr">
        <is>
          <t>Saudi Arabia</t>
        </is>
      </c>
      <c r="G3392" t="inlineStr">
        <is>
          <t>Arab Light</t>
        </is>
      </c>
      <c r="H3392" t="inlineStr">
        <is>
          <t>Domestic</t>
        </is>
      </c>
      <c r="I3392" t="inlineStr">
        <is>
          <t>National oil company</t>
        </is>
      </c>
      <c r="J3392" t="inlineStr">
        <is>
          <t>Zoya Ahmed</t>
        </is>
      </c>
      <c r="K3392" s="70" t="n">
        <v>1006553</v>
      </c>
      <c r="L3392" s="71" t="n">
        <v>75.28</v>
      </c>
      <c r="M3392" s="71" t="n">
        <v>75773309.84</v>
      </c>
      <c r="N3392" s="71" t="n">
        <v>0</v>
      </c>
      <c r="O3392" s="71" t="n">
        <v>75773309.84</v>
      </c>
      <c r="P3392" s="71" t="n">
        <v>18703730.18</v>
      </c>
      <c r="Q3392" s="71" t="n">
        <v>57069579.66</v>
      </c>
      <c r="R3392" t="inlineStr">
        <is>
          <t>Crude</t>
        </is>
      </c>
      <c r="S3392" t="inlineStr">
        <is>
          <t>No</t>
        </is>
      </c>
      <c r="T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SA103384</t>
        </is>
      </c>
      <c r="B3393" s="68" t="n">
        <v>46151</v>
      </c>
      <c r="C3393" s="69" t="n">
        <v>2026</v>
      </c>
      <c r="D3393" t="inlineStr">
        <is>
          <t>May</t>
        </is>
      </c>
      <c r="E3393" t="inlineStr">
        <is>
          <t>Asia</t>
        </is>
      </c>
      <c r="F3393" t="inlineStr">
        <is>
          <t>China</t>
        </is>
      </c>
      <c r="G3393" t="inlineStr">
        <is>
          <t>Arab Medium</t>
        </is>
      </c>
      <c r="H3393" t="inlineStr">
        <is>
          <t>Term contract</t>
        </is>
      </c>
      <c r="I3393" t="inlineStr">
        <is>
          <t>Refiner</t>
        </is>
      </c>
      <c r="J3393" t="inlineStr">
        <is>
          <t>Priya Nair</t>
        </is>
      </c>
      <c r="K3393" s="70" t="n">
        <v>765256</v>
      </c>
      <c r="L3393" s="71" t="n">
        <v>68.97</v>
      </c>
      <c r="M3393" s="71" t="n">
        <v>52779706.32</v>
      </c>
      <c r="N3393" s="71" t="n">
        <v>0</v>
      </c>
      <c r="O3393" s="71" t="n">
        <v>52779706.32</v>
      </c>
      <c r="P3393" s="71" t="n">
        <v>13020670.75</v>
      </c>
      <c r="Q3393" s="71" t="n">
        <v>39759035.57</v>
      </c>
      <c r="R3393" t="inlineStr">
        <is>
          <t>Crude</t>
        </is>
      </c>
      <c r="S3393" t="inlineStr">
        <is>
          <t>Yes</t>
        </is>
      </c>
      <c r="T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SA103385</t>
        </is>
      </c>
      <c r="B3394" s="68" t="n">
        <v>46151</v>
      </c>
      <c r="C3394" s="69" t="n">
        <v>2026</v>
      </c>
      <c r="D3394" t="inlineStr">
        <is>
          <t>May</t>
        </is>
      </c>
      <c r="E3394" t="inlineStr">
        <is>
          <t>Asia</t>
        </is>
      </c>
      <c r="F3394" t="inlineStr">
        <is>
          <t>China</t>
        </is>
      </c>
      <c r="G3394" t="inlineStr">
        <is>
          <t>Jet fuel</t>
        </is>
      </c>
      <c r="H3394" t="inlineStr">
        <is>
          <t>Term contract</t>
        </is>
      </c>
      <c r="I3394" t="inlineStr">
        <is>
          <t>National oil company</t>
        </is>
      </c>
      <c r="J3394" t="inlineStr">
        <is>
          <t>Mei Lin</t>
        </is>
      </c>
      <c r="K3394" s="70" t="n">
        <v>157523</v>
      </c>
      <c r="L3394" s="71" t="n">
        <v>105.96</v>
      </c>
      <c r="M3394" s="71" t="n">
        <v>16691137.08</v>
      </c>
      <c r="N3394" s="71" t="n">
        <v>0</v>
      </c>
      <c r="O3394" s="71" t="n">
        <v>16691137.08</v>
      </c>
      <c r="P3394" s="71" t="n">
        <v>11634906.07</v>
      </c>
      <c r="Q3394" s="71" t="n">
        <v>5056231.01</v>
      </c>
      <c r="R3394" t="inlineStr">
        <is>
          <t>Refined</t>
        </is>
      </c>
      <c r="S3394" t="inlineStr">
        <is>
          <t>Yes</t>
        </is>
      </c>
      <c r="T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SA103386</t>
        </is>
      </c>
      <c r="B3395" s="68" t="n">
        <v>46151</v>
      </c>
      <c r="C3395" s="69" t="n">
        <v>2026</v>
      </c>
      <c r="D3395" t="inlineStr">
        <is>
          <t>May</t>
        </is>
      </c>
      <c r="E3395" t="inlineStr">
        <is>
          <t>Asia</t>
        </is>
      </c>
      <c r="F3395" t="inlineStr">
        <is>
          <t>Japan</t>
        </is>
      </c>
      <c r="G3395" t="inlineStr">
        <is>
          <t>Arab Heavy</t>
        </is>
      </c>
      <c r="H3395" t="inlineStr">
        <is>
          <t>Term contract</t>
        </is>
      </c>
      <c r="I3395" t="inlineStr">
        <is>
          <t>National oil company</t>
        </is>
      </c>
      <c r="J3395" t="inlineStr">
        <is>
          <t>Carlos Silva</t>
        </is>
      </c>
      <c r="K3395" s="70" t="n">
        <v>880488</v>
      </c>
      <c r="L3395" s="71" t="n">
        <v>68.87</v>
      </c>
      <c r="M3395" s="71" t="n">
        <v>60639208.56</v>
      </c>
      <c r="N3395" s="71" t="n">
        <v>0</v>
      </c>
      <c r="O3395" s="71" t="n">
        <v>60639208.56</v>
      </c>
      <c r="P3395" s="71" t="n">
        <v>15155027.62</v>
      </c>
      <c r="Q3395" s="71" t="n">
        <v>45484180.94</v>
      </c>
      <c r="R3395" t="inlineStr">
        <is>
          <t>Crude</t>
        </is>
      </c>
      <c r="S3395" t="inlineStr">
        <is>
          <t>Yes</t>
        </is>
      </c>
      <c r="T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SA103387</t>
        </is>
      </c>
      <c r="B3396" s="68" t="n">
        <v>46151</v>
      </c>
      <c r="C3396" s="69" t="n">
        <v>2026</v>
      </c>
      <c r="D3396" t="inlineStr">
        <is>
          <t>May</t>
        </is>
      </c>
      <c r="E3396" t="inlineStr">
        <is>
          <t>Middle East</t>
        </is>
      </c>
      <c r="F3396" t="inlineStr">
        <is>
          <t>UAE</t>
        </is>
      </c>
      <c r="G3396" t="inlineStr">
        <is>
          <t>Arab Light</t>
        </is>
      </c>
      <c r="H3396" t="inlineStr">
        <is>
          <t>Term contract</t>
        </is>
      </c>
      <c r="I3396" t="inlineStr">
        <is>
          <t>Refiner</t>
        </is>
      </c>
      <c r="J3396" t="inlineStr">
        <is>
          <t>Sara Rossi</t>
        </is>
      </c>
      <c r="K3396" s="70" t="n">
        <v>1339445</v>
      </c>
      <c r="L3396" s="71" t="n">
        <v>83.98</v>
      </c>
      <c r="M3396" s="71" t="n">
        <v>112486591.1</v>
      </c>
      <c r="N3396" s="71" t="n">
        <v>0</v>
      </c>
      <c r="O3396" s="71" t="n">
        <v>112486591.1</v>
      </c>
      <c r="P3396" s="71" t="n">
        <v>24218815.76</v>
      </c>
      <c r="Q3396" s="71" t="n">
        <v>88267775.34</v>
      </c>
      <c r="R3396" t="inlineStr">
        <is>
          <t>Crude</t>
        </is>
      </c>
      <c r="S3396" t="inlineStr">
        <is>
          <t>Yes</t>
        </is>
      </c>
      <c r="T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SA103388</t>
        </is>
      </c>
      <c r="B3397" s="68" t="n">
        <v>46151</v>
      </c>
      <c r="C3397" s="69" t="n">
        <v>2026</v>
      </c>
      <c r="D3397" t="inlineStr">
        <is>
          <t>May</t>
        </is>
      </c>
      <c r="E3397" t="inlineStr">
        <is>
          <t>Asia</t>
        </is>
      </c>
      <c r="F3397" t="inlineStr">
        <is>
          <t>China</t>
        </is>
      </c>
      <c r="G3397" t="inlineStr">
        <is>
          <t>Arab Medium</t>
        </is>
      </c>
      <c r="H3397" t="inlineStr">
        <is>
          <t>Term contract</t>
        </is>
      </c>
      <c r="I3397" t="inlineStr">
        <is>
          <t>National oil company</t>
        </is>
      </c>
      <c r="J3397" t="inlineStr">
        <is>
          <t>Sara Rossi</t>
        </is>
      </c>
      <c r="K3397" s="70" t="n">
        <v>373272</v>
      </c>
      <c r="L3397" s="71" t="n">
        <v>78.54000000000001</v>
      </c>
      <c r="M3397" s="71" t="n">
        <v>29316782.88</v>
      </c>
      <c r="N3397" s="71" t="n">
        <v>293167.83</v>
      </c>
      <c r="O3397" s="71" t="n">
        <v>29023615.05</v>
      </c>
      <c r="P3397" s="71" t="n">
        <v>6787179.86</v>
      </c>
      <c r="Q3397" s="71" t="n">
        <v>22236435.19</v>
      </c>
      <c r="R3397" t="inlineStr">
        <is>
          <t>Crude</t>
        </is>
      </c>
      <c r="S3397" t="inlineStr">
        <is>
          <t>Yes</t>
        </is>
      </c>
      <c r="T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SA103389</t>
        </is>
      </c>
      <c r="B3398" s="68" t="n">
        <v>46151</v>
      </c>
      <c r="C3398" s="69" t="n">
        <v>2026</v>
      </c>
      <c r="D3398" t="inlineStr">
        <is>
          <t>May</t>
        </is>
      </c>
      <c r="E3398" t="inlineStr">
        <is>
          <t>Asia</t>
        </is>
      </c>
      <c r="F3398" t="inlineStr">
        <is>
          <t>Japan</t>
        </is>
      </c>
      <c r="G3398" t="inlineStr">
        <is>
          <t>Arab Light</t>
        </is>
      </c>
      <c r="H3398" t="inlineStr">
        <is>
          <t>Term contract</t>
        </is>
      </c>
      <c r="I3398" t="inlineStr">
        <is>
          <t>Refiner</t>
        </is>
      </c>
      <c r="J3398" t="inlineStr">
        <is>
          <t>Noah Smith</t>
        </is>
      </c>
      <c r="K3398" s="70" t="n">
        <v>1741278</v>
      </c>
      <c r="L3398" s="71" t="n">
        <v>70.98</v>
      </c>
      <c r="M3398" s="71" t="n">
        <v>123595912.44</v>
      </c>
      <c r="N3398" s="71" t="n">
        <v>0</v>
      </c>
      <c r="O3398" s="71" t="n">
        <v>123595912.44</v>
      </c>
      <c r="P3398" s="71" t="n">
        <v>30923276.2</v>
      </c>
      <c r="Q3398" s="71" t="n">
        <v>92672636.23999999</v>
      </c>
      <c r="R3398" t="inlineStr">
        <is>
          <t>Crude</t>
        </is>
      </c>
      <c r="S3398" t="inlineStr">
        <is>
          <t>Yes</t>
        </is>
      </c>
      <c r="T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SA103390</t>
        </is>
      </c>
      <c r="B3399" s="68" t="n">
        <v>46152</v>
      </c>
      <c r="C3399" s="69" t="n">
        <v>2026</v>
      </c>
      <c r="D3399" t="inlineStr">
        <is>
          <t>May</t>
        </is>
      </c>
      <c r="E3399" t="inlineStr">
        <is>
          <t>Asia</t>
        </is>
      </c>
      <c r="F3399" t="inlineStr">
        <is>
          <t>Japan</t>
        </is>
      </c>
      <c r="G3399" t="inlineStr">
        <is>
          <t>Diesel</t>
        </is>
      </c>
      <c r="H3399" t="inlineStr">
        <is>
          <t>Spot</t>
        </is>
      </c>
      <c r="I3399" t="inlineStr">
        <is>
          <t>National oil company</t>
        </is>
      </c>
      <c r="J3399" t="inlineStr">
        <is>
          <t>Kofi Mensah</t>
        </is>
      </c>
      <c r="K3399" s="70" t="n">
        <v>535397</v>
      </c>
      <c r="L3399" s="71" t="n">
        <v>92.39</v>
      </c>
      <c r="M3399" s="71" t="n">
        <v>49465328.83</v>
      </c>
      <c r="N3399" s="71" t="n">
        <v>989306.58</v>
      </c>
      <c r="O3399" s="71" t="n">
        <v>48476022.25</v>
      </c>
      <c r="P3399" s="71" t="n">
        <v>36651733.27</v>
      </c>
      <c r="Q3399" s="71" t="n">
        <v>11824288.98</v>
      </c>
      <c r="R3399" t="inlineStr">
        <is>
          <t>Refined</t>
        </is>
      </c>
      <c r="S3399" t="inlineStr">
        <is>
          <t>Yes</t>
        </is>
      </c>
      <c r="T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SA103391</t>
        </is>
      </c>
      <c r="B3400" s="68" t="n">
        <v>46152</v>
      </c>
      <c r="C3400" s="69" t="n">
        <v>2026</v>
      </c>
      <c r="D3400" t="inlineStr">
        <is>
          <t>May</t>
        </is>
      </c>
      <c r="E3400" t="inlineStr">
        <is>
          <t>Asia</t>
        </is>
      </c>
      <c r="F3400" t="inlineStr">
        <is>
          <t>China</t>
        </is>
      </c>
      <c r="G3400" t="inlineStr">
        <is>
          <t>Diesel</t>
        </is>
      </c>
      <c r="H3400" t="inlineStr">
        <is>
          <t>Spot</t>
        </is>
      </c>
      <c r="I3400" t="inlineStr">
        <is>
          <t>Refiner</t>
        </is>
      </c>
      <c r="J3400" t="inlineStr">
        <is>
          <t>Yuki Sato</t>
        </is>
      </c>
      <c r="K3400" s="70" t="n">
        <v>389565</v>
      </c>
      <c r="L3400" s="71" t="n">
        <v>97.93000000000001</v>
      </c>
      <c r="M3400" s="71" t="n">
        <v>38150100.45</v>
      </c>
      <c r="N3400" s="71" t="n">
        <v>381501</v>
      </c>
      <c r="O3400" s="71" t="n">
        <v>37768599.45</v>
      </c>
      <c r="P3400" s="71" t="n">
        <v>26861951.97</v>
      </c>
      <c r="Q3400" s="71" t="n">
        <v>10906647.48</v>
      </c>
      <c r="R3400" t="inlineStr">
        <is>
          <t>Refined</t>
        </is>
      </c>
      <c r="S3400" t="inlineStr">
        <is>
          <t>Yes</t>
        </is>
      </c>
      <c r="T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SA103392</t>
        </is>
      </c>
      <c r="B3401" s="68" t="n">
        <v>46152</v>
      </c>
      <c r="C3401" s="69" t="n">
        <v>2026</v>
      </c>
      <c r="D3401" t="inlineStr">
        <is>
          <t>May</t>
        </is>
      </c>
      <c r="E3401" t="inlineStr">
        <is>
          <t>Asia</t>
        </is>
      </c>
      <c r="F3401" t="inlineStr">
        <is>
          <t>China</t>
        </is>
      </c>
      <c r="G3401" t="inlineStr">
        <is>
          <t>Arab Light</t>
        </is>
      </c>
      <c r="H3401" t="inlineStr">
        <is>
          <t>Spot</t>
        </is>
      </c>
      <c r="I3401" t="inlineStr">
        <is>
          <t>Refiner</t>
        </is>
      </c>
      <c r="J3401" t="inlineStr">
        <is>
          <t>Emma Clarke</t>
        </is>
      </c>
      <c r="K3401" s="70" t="n">
        <v>463881</v>
      </c>
      <c r="L3401" s="71" t="n">
        <v>79.44</v>
      </c>
      <c r="M3401" s="71" t="n">
        <v>36850706.64</v>
      </c>
      <c r="N3401" s="71" t="n">
        <v>368507.07</v>
      </c>
      <c r="O3401" s="71" t="n">
        <v>36482199.57</v>
      </c>
      <c r="P3401" s="71" t="n">
        <v>8269276.2</v>
      </c>
      <c r="Q3401" s="71" t="n">
        <v>28212923.37</v>
      </c>
      <c r="R3401" t="inlineStr">
        <is>
          <t>Crude</t>
        </is>
      </c>
      <c r="S3401" t="inlineStr">
        <is>
          <t>Yes</t>
        </is>
      </c>
      <c r="T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SA103393</t>
        </is>
      </c>
      <c r="B3402" s="68" t="n">
        <v>46152</v>
      </c>
      <c r="C3402" s="69" t="n">
        <v>2026</v>
      </c>
      <c r="D3402" t="inlineStr">
        <is>
          <t>May</t>
        </is>
      </c>
      <c r="E3402" t="inlineStr">
        <is>
          <t>Asia</t>
        </is>
      </c>
      <c r="F3402" t="inlineStr">
        <is>
          <t>India</t>
        </is>
      </c>
      <c r="G3402" t="inlineStr">
        <is>
          <t>Arab Extra Light</t>
        </is>
      </c>
      <c r="H3402" t="inlineStr">
        <is>
          <t>Term contract</t>
        </is>
      </c>
      <c r="I3402" t="inlineStr">
        <is>
          <t>National oil company</t>
        </is>
      </c>
      <c r="J3402" t="inlineStr">
        <is>
          <t>Fatima Al-Saud</t>
        </is>
      </c>
      <c r="K3402" s="70" t="n">
        <v>974052</v>
      </c>
      <c r="L3402" s="71" t="n">
        <v>85.09</v>
      </c>
      <c r="M3402" s="71" t="n">
        <v>82882084.68000001</v>
      </c>
      <c r="N3402" s="71" t="n">
        <v>0</v>
      </c>
      <c r="O3402" s="71" t="n">
        <v>82882084.68000001</v>
      </c>
      <c r="P3402" s="71" t="n">
        <v>18057033.85</v>
      </c>
      <c r="Q3402" s="71" t="n">
        <v>64825050.83</v>
      </c>
      <c r="R3402" t="inlineStr">
        <is>
          <t>Crude</t>
        </is>
      </c>
      <c r="S3402" t="inlineStr">
        <is>
          <t>Yes</t>
        </is>
      </c>
      <c r="T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SA103394</t>
        </is>
      </c>
      <c r="B3403" s="68" t="n">
        <v>46152</v>
      </c>
      <c r="C3403" s="69" t="n">
        <v>2026</v>
      </c>
      <c r="D3403" t="inlineStr">
        <is>
          <t>May</t>
        </is>
      </c>
      <c r="E3403" t="inlineStr">
        <is>
          <t>Asia</t>
        </is>
      </c>
      <c r="F3403" t="inlineStr">
        <is>
          <t>South Korea</t>
        </is>
      </c>
      <c r="G3403" t="inlineStr">
        <is>
          <t>Arab Light</t>
        </is>
      </c>
      <c r="H3403" t="inlineStr">
        <is>
          <t>Spot</t>
        </is>
      </c>
      <c r="I3403" t="inlineStr">
        <is>
          <t>Refiner</t>
        </is>
      </c>
      <c r="J3403" t="inlineStr">
        <is>
          <t>Ana Costa</t>
        </is>
      </c>
      <c r="K3403" s="70" t="n">
        <v>304330</v>
      </c>
      <c r="L3403" s="71" t="n">
        <v>75.7</v>
      </c>
      <c r="M3403" s="71" t="n">
        <v>23037781</v>
      </c>
      <c r="N3403" s="71" t="n">
        <v>460755.62</v>
      </c>
      <c r="O3403" s="71" t="n">
        <v>22577025.38</v>
      </c>
      <c r="P3403" s="71" t="n">
        <v>5626447.85</v>
      </c>
      <c r="Q3403" s="71" t="n">
        <v>16950577.53</v>
      </c>
      <c r="R3403" t="inlineStr">
        <is>
          <t>Crude</t>
        </is>
      </c>
      <c r="S3403" t="inlineStr">
        <is>
          <t>Yes</t>
        </is>
      </c>
      <c r="T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SA103395</t>
        </is>
      </c>
      <c r="B3404" s="68" t="n">
        <v>46152</v>
      </c>
      <c r="C3404" s="69" t="n">
        <v>2026</v>
      </c>
      <c r="D3404" t="inlineStr">
        <is>
          <t>May</t>
        </is>
      </c>
      <c r="E3404" t="inlineStr">
        <is>
          <t>Middle East</t>
        </is>
      </c>
      <c r="F3404" t="inlineStr">
        <is>
          <t>Bahrain</t>
        </is>
      </c>
      <c r="G3404" t="inlineStr">
        <is>
          <t>Arab Light</t>
        </is>
      </c>
      <c r="H3404" t="inlineStr">
        <is>
          <t>Spot</t>
        </is>
      </c>
      <c r="I3404" t="inlineStr">
        <is>
          <t>National oil company</t>
        </is>
      </c>
      <c r="J3404" t="inlineStr">
        <is>
          <t>Lucas Martin</t>
        </is>
      </c>
      <c r="K3404" s="70" t="n">
        <v>1301034</v>
      </c>
      <c r="L3404" s="71" t="n">
        <v>74.25</v>
      </c>
      <c r="M3404" s="71" t="n">
        <v>96601774.5</v>
      </c>
      <c r="N3404" s="71" t="n">
        <v>966017.74</v>
      </c>
      <c r="O3404" s="71" t="n">
        <v>95635756.76000001</v>
      </c>
      <c r="P3404" s="71" t="n">
        <v>22813963.85</v>
      </c>
      <c r="Q3404" s="71" t="n">
        <v>72821792.91</v>
      </c>
      <c r="R3404" t="inlineStr">
        <is>
          <t>Crude</t>
        </is>
      </c>
      <c r="S3404" t="inlineStr">
        <is>
          <t>Yes</t>
        </is>
      </c>
      <c r="T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SA103396</t>
        </is>
      </c>
      <c r="B3405" s="68" t="n">
        <v>46152</v>
      </c>
      <c r="C3405" s="69" t="n">
        <v>2026</v>
      </c>
      <c r="D3405" t="inlineStr">
        <is>
          <t>May</t>
        </is>
      </c>
      <c r="E3405" t="inlineStr">
        <is>
          <t>Asia</t>
        </is>
      </c>
      <c r="F3405" t="inlineStr">
        <is>
          <t>South Korea</t>
        </is>
      </c>
      <c r="G3405" t="inlineStr">
        <is>
          <t>Arab Medium</t>
        </is>
      </c>
      <c r="H3405" t="inlineStr">
        <is>
          <t>Spot</t>
        </is>
      </c>
      <c r="I3405" t="inlineStr">
        <is>
          <t>Trader</t>
        </is>
      </c>
      <c r="J3405" t="inlineStr">
        <is>
          <t>Ruhi Shaikh</t>
        </is>
      </c>
      <c r="K3405" s="70" t="n">
        <v>1042994</v>
      </c>
      <c r="L3405" s="71" t="n">
        <v>74.86</v>
      </c>
      <c r="M3405" s="71" t="n">
        <v>78078530.84</v>
      </c>
      <c r="N3405" s="71" t="n">
        <v>0</v>
      </c>
      <c r="O3405" s="71" t="n">
        <v>78078530.84</v>
      </c>
      <c r="P3405" s="71" t="n">
        <v>17998194.05</v>
      </c>
      <c r="Q3405" s="71" t="n">
        <v>60080336.79</v>
      </c>
      <c r="R3405" t="inlineStr">
        <is>
          <t>Crude</t>
        </is>
      </c>
      <c r="S3405" t="inlineStr">
        <is>
          <t>Yes</t>
        </is>
      </c>
      <c r="T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SA103397</t>
        </is>
      </c>
      <c r="B3406" s="68" t="n">
        <v>46152</v>
      </c>
      <c r="C3406" s="69" t="n">
        <v>2026</v>
      </c>
      <c r="D3406" t="inlineStr">
        <is>
          <t>May</t>
        </is>
      </c>
      <c r="E3406" t="inlineStr">
        <is>
          <t>Middle East</t>
        </is>
      </c>
      <c r="F3406" t="inlineStr">
        <is>
          <t>Bahrain</t>
        </is>
      </c>
      <c r="G3406" t="inlineStr">
        <is>
          <t>Arab Light</t>
        </is>
      </c>
      <c r="H3406" t="inlineStr">
        <is>
          <t>Term contract</t>
        </is>
      </c>
      <c r="I3406" t="inlineStr">
        <is>
          <t>Refiner</t>
        </is>
      </c>
      <c r="J3406" t="inlineStr">
        <is>
          <t>Liam O'Brien</t>
        </is>
      </c>
      <c r="K3406" s="70" t="n">
        <v>1814160</v>
      </c>
      <c r="L3406" s="71" t="n">
        <v>79.18000000000001</v>
      </c>
      <c r="M3406" s="71" t="n">
        <v>143645188.8</v>
      </c>
      <c r="N3406" s="71" t="n">
        <v>0</v>
      </c>
      <c r="O3406" s="71" t="n">
        <v>143645188.8</v>
      </c>
      <c r="P3406" s="71" t="n">
        <v>33715918.89</v>
      </c>
      <c r="Q3406" s="71" t="n">
        <v>109929269.91</v>
      </c>
      <c r="R3406" t="inlineStr">
        <is>
          <t>Crude</t>
        </is>
      </c>
      <c r="S3406" t="inlineStr">
        <is>
          <t>Yes</t>
        </is>
      </c>
      <c r="T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SA103398</t>
        </is>
      </c>
      <c r="B3407" s="68" t="n">
        <v>46152</v>
      </c>
      <c r="C3407" s="69" t="n">
        <v>2026</v>
      </c>
      <c r="D3407" t="inlineStr">
        <is>
          <t>May</t>
        </is>
      </c>
      <c r="E3407" t="inlineStr">
        <is>
          <t>North America</t>
        </is>
      </c>
      <c r="F3407" t="inlineStr">
        <is>
          <t>USA</t>
        </is>
      </c>
      <c r="G3407" t="inlineStr">
        <is>
          <t>Arab Light</t>
        </is>
      </c>
      <c r="H3407" t="inlineStr">
        <is>
          <t>Term contract</t>
        </is>
      </c>
      <c r="I3407" t="inlineStr">
        <is>
          <t>Refiner</t>
        </is>
      </c>
      <c r="J3407" t="inlineStr">
        <is>
          <t>Ravindra Patil</t>
        </is>
      </c>
      <c r="K3407" s="70" t="n">
        <v>1731429</v>
      </c>
      <c r="L3407" s="71" t="n">
        <v>82.58</v>
      </c>
      <c r="M3407" s="71" t="n">
        <v>142981406.82</v>
      </c>
      <c r="N3407" s="71" t="n">
        <v>1429814.07</v>
      </c>
      <c r="O3407" s="71" t="n">
        <v>141551592.75</v>
      </c>
      <c r="P3407" s="71" t="n">
        <v>31999533.13</v>
      </c>
      <c r="Q3407" s="71" t="n">
        <v>109552059.62</v>
      </c>
      <c r="R3407" t="inlineStr">
        <is>
          <t>Crude</t>
        </is>
      </c>
      <c r="S3407" t="inlineStr">
        <is>
          <t>Yes</t>
        </is>
      </c>
      <c r="T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SA103399</t>
        </is>
      </c>
      <c r="B3408" s="68" t="n">
        <v>46153</v>
      </c>
      <c r="C3408" s="69" t="n">
        <v>2026</v>
      </c>
      <c r="D3408" t="inlineStr">
        <is>
          <t>May</t>
        </is>
      </c>
      <c r="E3408" t="inlineStr">
        <is>
          <t>Asia</t>
        </is>
      </c>
      <c r="F3408" t="inlineStr">
        <is>
          <t>India</t>
        </is>
      </c>
      <c r="G3408" t="inlineStr">
        <is>
          <t>Diesel</t>
        </is>
      </c>
      <c r="H3408" t="inlineStr">
        <is>
          <t>Term contract</t>
        </is>
      </c>
      <c r="I3408" t="inlineStr">
        <is>
          <t>National oil company</t>
        </is>
      </c>
      <c r="J3408" t="inlineStr">
        <is>
          <t>Wei Chen</t>
        </is>
      </c>
      <c r="K3408" s="70" t="n">
        <v>399763</v>
      </c>
      <c r="L3408" s="71" t="n">
        <v>100.25</v>
      </c>
      <c r="M3408" s="71" t="n">
        <v>40076240.75</v>
      </c>
      <c r="N3408" s="71" t="n">
        <v>801524.8199999999</v>
      </c>
      <c r="O3408" s="71" t="n">
        <v>39274715.93</v>
      </c>
      <c r="P3408" s="71" t="n">
        <v>27705821.28</v>
      </c>
      <c r="Q3408" s="71" t="n">
        <v>11568894.65</v>
      </c>
      <c r="R3408" t="inlineStr">
        <is>
          <t>Refined</t>
        </is>
      </c>
      <c r="S3408" t="inlineStr">
        <is>
          <t>Yes</t>
        </is>
      </c>
      <c r="T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SA103400</t>
        </is>
      </c>
      <c r="B3409" s="68" t="n">
        <v>46153</v>
      </c>
      <c r="C3409" s="69" t="n">
        <v>2026</v>
      </c>
      <c r="D3409" t="inlineStr">
        <is>
          <t>May</t>
        </is>
      </c>
      <c r="E3409" t="inlineStr">
        <is>
          <t>Asia</t>
        </is>
      </c>
      <c r="F3409" t="inlineStr">
        <is>
          <t>South Korea</t>
        </is>
      </c>
      <c r="G3409" t="inlineStr">
        <is>
          <t>Gasoline</t>
        </is>
      </c>
      <c r="H3409" t="inlineStr">
        <is>
          <t>Term contract</t>
        </is>
      </c>
      <c r="I3409" t="inlineStr">
        <is>
          <t>National oil company</t>
        </is>
      </c>
      <c r="J3409" t="inlineStr">
        <is>
          <t>Carlos Silva</t>
        </is>
      </c>
      <c r="K3409" s="70" t="n">
        <v>315163</v>
      </c>
      <c r="L3409" s="71" t="n">
        <v>97.48</v>
      </c>
      <c r="M3409" s="71" t="n">
        <v>30722089.24</v>
      </c>
      <c r="N3409" s="71" t="n">
        <v>0</v>
      </c>
      <c r="O3409" s="71" t="n">
        <v>30722089.24</v>
      </c>
      <c r="P3409" s="71" t="n">
        <v>22263171.07</v>
      </c>
      <c r="Q3409" s="71" t="n">
        <v>8458918.17</v>
      </c>
      <c r="R3409" t="inlineStr">
        <is>
          <t>Refined</t>
        </is>
      </c>
      <c r="S3409" t="inlineStr">
        <is>
          <t>Yes</t>
        </is>
      </c>
      <c r="T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SA103401</t>
        </is>
      </c>
      <c r="B3410" s="68" t="n">
        <v>46153</v>
      </c>
      <c r="C3410" s="69" t="n">
        <v>2026</v>
      </c>
      <c r="D3410" t="inlineStr">
        <is>
          <t>May</t>
        </is>
      </c>
      <c r="E3410" t="inlineStr">
        <is>
          <t>North America</t>
        </is>
      </c>
      <c r="F3410" t="inlineStr">
        <is>
          <t>USA</t>
        </is>
      </c>
      <c r="G3410" t="inlineStr">
        <is>
          <t>Arab Light</t>
        </is>
      </c>
      <c r="H3410" t="inlineStr">
        <is>
          <t>Term contract</t>
        </is>
      </c>
      <c r="I3410" t="inlineStr">
        <is>
          <t>Refiner</t>
        </is>
      </c>
      <c r="J3410" t="inlineStr">
        <is>
          <t>Ravindra Patil</t>
        </is>
      </c>
      <c r="K3410" s="70" t="n">
        <v>304330</v>
      </c>
      <c r="L3410" s="71" t="n">
        <v>75.62</v>
      </c>
      <c r="M3410" s="71" t="n">
        <v>23013434.6</v>
      </c>
      <c r="N3410" s="71" t="n">
        <v>0</v>
      </c>
      <c r="O3410" s="71" t="n">
        <v>23013434.6</v>
      </c>
      <c r="P3410" s="71" t="n">
        <v>5469948.01</v>
      </c>
      <c r="Q3410" s="71" t="n">
        <v>17543486.59</v>
      </c>
      <c r="R3410" t="inlineStr">
        <is>
          <t>Crude</t>
        </is>
      </c>
      <c r="S3410" t="inlineStr">
        <is>
          <t>Yes</t>
        </is>
      </c>
      <c r="T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SA103402</t>
        </is>
      </c>
      <c r="B3411" s="68" t="n">
        <v>46153</v>
      </c>
      <c r="C3411" s="69" t="n">
        <v>2026</v>
      </c>
      <c r="D3411" t="inlineStr">
        <is>
          <t>May</t>
        </is>
      </c>
      <c r="E3411" t="inlineStr">
        <is>
          <t>Europe</t>
        </is>
      </c>
      <c r="F3411" t="inlineStr">
        <is>
          <t>Netherlands</t>
        </is>
      </c>
      <c r="G3411" t="inlineStr">
        <is>
          <t>Arab Medium</t>
        </is>
      </c>
      <c r="H3411" t="inlineStr">
        <is>
          <t>Term contract</t>
        </is>
      </c>
      <c r="I3411" t="inlineStr">
        <is>
          <t>National oil company</t>
        </is>
      </c>
      <c r="J3411" t="inlineStr">
        <is>
          <t>Emma Clarke</t>
        </is>
      </c>
      <c r="K3411" s="70" t="n">
        <v>1354218</v>
      </c>
      <c r="L3411" s="71" t="n">
        <v>80.79000000000001</v>
      </c>
      <c r="M3411" s="71" t="n">
        <v>109407272.22</v>
      </c>
      <c r="N3411" s="71" t="n">
        <v>2188145.44</v>
      </c>
      <c r="O3411" s="71" t="n">
        <v>107219126.78</v>
      </c>
      <c r="P3411" s="71" t="n">
        <v>24599220.37</v>
      </c>
      <c r="Q3411" s="71" t="n">
        <v>82619906.41</v>
      </c>
      <c r="R3411" t="inlineStr">
        <is>
          <t>Crude</t>
        </is>
      </c>
      <c r="S3411" t="inlineStr">
        <is>
          <t>Yes</t>
        </is>
      </c>
      <c r="T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SA103403</t>
        </is>
      </c>
      <c r="B3412" s="68" t="n">
        <v>46153</v>
      </c>
      <c r="C3412" s="69" t="n">
        <v>2026</v>
      </c>
      <c r="D3412" t="inlineStr">
        <is>
          <t>May</t>
        </is>
      </c>
      <c r="E3412" t="inlineStr">
        <is>
          <t>Middle East</t>
        </is>
      </c>
      <c r="F3412" t="inlineStr">
        <is>
          <t>Saudi Arabia</t>
        </is>
      </c>
      <c r="G3412" t="inlineStr">
        <is>
          <t>Gasoline</t>
        </is>
      </c>
      <c r="H3412" t="inlineStr">
        <is>
          <t>Domestic</t>
        </is>
      </c>
      <c r="I3412" t="inlineStr">
        <is>
          <t>National oil company</t>
        </is>
      </c>
      <c r="J3412" t="inlineStr">
        <is>
          <t>Ruhi Shaikh</t>
        </is>
      </c>
      <c r="K3412" s="70" t="n">
        <v>103413</v>
      </c>
      <c r="L3412" s="71" t="n">
        <v>94.97</v>
      </c>
      <c r="M3412" s="71" t="n">
        <v>9821132.609999999</v>
      </c>
      <c r="N3412" s="71" t="n">
        <v>196422.65</v>
      </c>
      <c r="O3412" s="71" t="n">
        <v>9624709.960000001</v>
      </c>
      <c r="P3412" s="71" t="n">
        <v>7549545.88</v>
      </c>
      <c r="Q3412" s="71" t="n">
        <v>2075164.08</v>
      </c>
      <c r="R3412" t="inlineStr">
        <is>
          <t>Refined</t>
        </is>
      </c>
      <c r="S3412" t="inlineStr">
        <is>
          <t>No</t>
        </is>
      </c>
      <c r="T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SA103404</t>
        </is>
      </c>
      <c r="B3413" s="68" t="n">
        <v>46153</v>
      </c>
      <c r="C3413" s="69" t="n">
        <v>2026</v>
      </c>
      <c r="D3413" t="inlineStr">
        <is>
          <t>May</t>
        </is>
      </c>
      <c r="E3413" t="inlineStr">
        <is>
          <t>Asia</t>
        </is>
      </c>
      <c r="F3413" t="inlineStr">
        <is>
          <t>India</t>
        </is>
      </c>
      <c r="G3413" t="inlineStr">
        <is>
          <t>Jet fuel</t>
        </is>
      </c>
      <c r="H3413" t="inlineStr">
        <is>
          <t>Spot</t>
        </is>
      </c>
      <c r="I3413" t="inlineStr">
        <is>
          <t>Refiner</t>
        </is>
      </c>
      <c r="J3413" t="inlineStr">
        <is>
          <t>Shraddha Kulkarni</t>
        </is>
      </c>
      <c r="K3413" s="70" t="n">
        <v>377850</v>
      </c>
      <c r="L3413" s="71" t="n">
        <v>100.41</v>
      </c>
      <c r="M3413" s="71" t="n">
        <v>37939918.5</v>
      </c>
      <c r="N3413" s="71" t="n">
        <v>758798.37</v>
      </c>
      <c r="O3413" s="71" t="n">
        <v>37181120.13</v>
      </c>
      <c r="P3413" s="71" t="n">
        <v>27375416.02</v>
      </c>
      <c r="Q3413" s="71" t="n">
        <v>9805704.109999999</v>
      </c>
      <c r="R3413" t="inlineStr">
        <is>
          <t>Refined</t>
        </is>
      </c>
      <c r="S3413" t="inlineStr">
        <is>
          <t>Yes</t>
        </is>
      </c>
      <c r="T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SA103405</t>
        </is>
      </c>
      <c r="B3414" s="68" t="n">
        <v>46153</v>
      </c>
      <c r="C3414" s="69" t="n">
        <v>2026</v>
      </c>
      <c r="D3414" t="inlineStr">
        <is>
          <t>May</t>
        </is>
      </c>
      <c r="E3414" t="inlineStr">
        <is>
          <t>Middle East</t>
        </is>
      </c>
      <c r="F3414" t="inlineStr">
        <is>
          <t>Bahrain</t>
        </is>
      </c>
      <c r="G3414" t="inlineStr">
        <is>
          <t>Arab Light</t>
        </is>
      </c>
      <c r="H3414" t="inlineStr">
        <is>
          <t>Term contract</t>
        </is>
      </c>
      <c r="I3414" t="inlineStr">
        <is>
          <t>Refiner</t>
        </is>
      </c>
      <c r="J3414" t="inlineStr">
        <is>
          <t>Arjun Mehta</t>
        </is>
      </c>
      <c r="K3414" s="70" t="n">
        <v>1821054</v>
      </c>
      <c r="L3414" s="71" t="n">
        <v>81.62</v>
      </c>
      <c r="M3414" s="71" t="n">
        <v>148634427.48</v>
      </c>
      <c r="N3414" s="71" t="n">
        <v>1486344.27</v>
      </c>
      <c r="O3414" s="71" t="n">
        <v>147148083.21</v>
      </c>
      <c r="P3414" s="71" t="n">
        <v>31663816.54</v>
      </c>
      <c r="Q3414" s="71" t="n">
        <v>115484266.67</v>
      </c>
      <c r="R3414" t="inlineStr">
        <is>
          <t>Crude</t>
        </is>
      </c>
      <c r="S3414" t="inlineStr">
        <is>
          <t>Yes</t>
        </is>
      </c>
      <c r="T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SA103406</t>
        </is>
      </c>
      <c r="B3415" s="68" t="n">
        <v>46154</v>
      </c>
      <c r="C3415" s="69" t="n">
        <v>2026</v>
      </c>
      <c r="D3415" t="inlineStr">
        <is>
          <t>May</t>
        </is>
      </c>
      <c r="E3415" t="inlineStr">
        <is>
          <t>Asia</t>
        </is>
      </c>
      <c r="F3415" t="inlineStr">
        <is>
          <t>India</t>
        </is>
      </c>
      <c r="G3415" t="inlineStr">
        <is>
          <t>Arab Light</t>
        </is>
      </c>
      <c r="H3415" t="inlineStr">
        <is>
          <t>Spot</t>
        </is>
      </c>
      <c r="I3415" t="inlineStr">
        <is>
          <t>Refiner</t>
        </is>
      </c>
      <c r="J3415" t="inlineStr">
        <is>
          <t>Kofi Mensah</t>
        </is>
      </c>
      <c r="K3415" s="70" t="n">
        <v>673662</v>
      </c>
      <c r="L3415" s="71" t="n">
        <v>79.56999999999999</v>
      </c>
      <c r="M3415" s="71" t="n">
        <v>53603285.34</v>
      </c>
      <c r="N3415" s="71" t="n">
        <v>536032.85</v>
      </c>
      <c r="O3415" s="71" t="n">
        <v>53067252.49</v>
      </c>
      <c r="P3415" s="71" t="n">
        <v>12415271.19</v>
      </c>
      <c r="Q3415" s="71" t="n">
        <v>40651981.3</v>
      </c>
      <c r="R3415" t="inlineStr">
        <is>
          <t>Crude</t>
        </is>
      </c>
      <c r="S3415" t="inlineStr">
        <is>
          <t>Yes</t>
        </is>
      </c>
      <c r="T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SA103407</t>
        </is>
      </c>
      <c r="B3416" s="68" t="n">
        <v>46154</v>
      </c>
      <c r="C3416" s="69" t="n">
        <v>2026</v>
      </c>
      <c r="D3416" t="inlineStr">
        <is>
          <t>May</t>
        </is>
      </c>
      <c r="E3416" t="inlineStr">
        <is>
          <t>Asia</t>
        </is>
      </c>
      <c r="F3416" t="inlineStr">
        <is>
          <t>China</t>
        </is>
      </c>
      <c r="G3416" t="inlineStr">
        <is>
          <t>Arab Light</t>
        </is>
      </c>
      <c r="H3416" t="inlineStr">
        <is>
          <t>Term contract</t>
        </is>
      </c>
      <c r="I3416" t="inlineStr">
        <is>
          <t>Refiner</t>
        </is>
      </c>
      <c r="J3416" t="inlineStr">
        <is>
          <t>Amir Khan</t>
        </is>
      </c>
      <c r="K3416" s="70" t="n">
        <v>473730</v>
      </c>
      <c r="L3416" s="71" t="n">
        <v>78.04000000000001</v>
      </c>
      <c r="M3416" s="71" t="n">
        <v>36969889.2</v>
      </c>
      <c r="N3416" s="71" t="n">
        <v>369698.89</v>
      </c>
      <c r="O3416" s="71" t="n">
        <v>36600190.31</v>
      </c>
      <c r="P3416" s="71" t="n">
        <v>8331251.4</v>
      </c>
      <c r="Q3416" s="71" t="n">
        <v>28268938.91</v>
      </c>
      <c r="R3416" t="inlineStr">
        <is>
          <t>Crude</t>
        </is>
      </c>
      <c r="S3416" t="inlineStr">
        <is>
          <t>Yes</t>
        </is>
      </c>
      <c r="T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SA103408</t>
        </is>
      </c>
      <c r="B3417" s="68" t="n">
        <v>46154</v>
      </c>
      <c r="C3417" s="69" t="n">
        <v>2026</v>
      </c>
      <c r="D3417" t="inlineStr">
        <is>
          <t>May</t>
        </is>
      </c>
      <c r="E3417" t="inlineStr">
        <is>
          <t>Middle East</t>
        </is>
      </c>
      <c r="F3417" t="inlineStr">
        <is>
          <t>Bahrain</t>
        </is>
      </c>
      <c r="G3417" t="inlineStr">
        <is>
          <t>Arab Medium</t>
        </is>
      </c>
      <c r="H3417" t="inlineStr">
        <is>
          <t>Term contract</t>
        </is>
      </c>
      <c r="I3417" t="inlineStr">
        <is>
          <t>Refiner</t>
        </is>
      </c>
      <c r="J3417" t="inlineStr">
        <is>
          <t>Carlos Silva</t>
        </is>
      </c>
      <c r="K3417" s="70" t="n">
        <v>1954013</v>
      </c>
      <c r="L3417" s="71" t="n">
        <v>78.84</v>
      </c>
      <c r="M3417" s="71" t="n">
        <v>154054384.92</v>
      </c>
      <c r="N3417" s="71" t="n">
        <v>1540543.85</v>
      </c>
      <c r="O3417" s="71" t="n">
        <v>152513841.07</v>
      </c>
      <c r="P3417" s="71" t="n">
        <v>35327355.23</v>
      </c>
      <c r="Q3417" s="71" t="n">
        <v>117186485.84</v>
      </c>
      <c r="R3417" t="inlineStr">
        <is>
          <t>Crude</t>
        </is>
      </c>
      <c r="S3417" t="inlineStr">
        <is>
          <t>Yes</t>
        </is>
      </c>
      <c r="T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SA103409</t>
        </is>
      </c>
      <c r="B3418" s="68" t="n">
        <v>46154</v>
      </c>
      <c r="C3418" s="69" t="n">
        <v>2026</v>
      </c>
      <c r="D3418" t="inlineStr">
        <is>
          <t>May</t>
        </is>
      </c>
      <c r="E3418" t="inlineStr">
        <is>
          <t>Asia</t>
        </is>
      </c>
      <c r="F3418" t="inlineStr">
        <is>
          <t>China</t>
        </is>
      </c>
      <c r="G3418" t="inlineStr">
        <is>
          <t>Arab Heavy</t>
        </is>
      </c>
      <c r="H3418" t="inlineStr">
        <is>
          <t>Term contract</t>
        </is>
      </c>
      <c r="I3418" t="inlineStr">
        <is>
          <t>Refiner</t>
        </is>
      </c>
      <c r="J3418" t="inlineStr">
        <is>
          <t>Sophie Müller</t>
        </is>
      </c>
      <c r="K3418" s="70" t="n">
        <v>1929391</v>
      </c>
      <c r="L3418" s="71" t="n">
        <v>68.29000000000001</v>
      </c>
      <c r="M3418" s="71" t="n">
        <v>131758111.39</v>
      </c>
      <c r="N3418" s="71" t="n">
        <v>0</v>
      </c>
      <c r="O3418" s="71" t="n">
        <v>131758111.39</v>
      </c>
      <c r="P3418" s="71" t="n">
        <v>35234539.91</v>
      </c>
      <c r="Q3418" s="71" t="n">
        <v>96523571.48</v>
      </c>
      <c r="R3418" t="inlineStr">
        <is>
          <t>Crude</t>
        </is>
      </c>
      <c r="S3418" t="inlineStr">
        <is>
          <t>Yes</t>
        </is>
      </c>
      <c r="T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SA103410</t>
        </is>
      </c>
      <c r="B3419" s="68" t="n">
        <v>46154</v>
      </c>
      <c r="C3419" s="69" t="n">
        <v>2026</v>
      </c>
      <c r="D3419" t="inlineStr">
        <is>
          <t>May</t>
        </is>
      </c>
      <c r="E3419" t="inlineStr">
        <is>
          <t>Asia</t>
        </is>
      </c>
      <c r="F3419" t="inlineStr">
        <is>
          <t>South Korea</t>
        </is>
      </c>
      <c r="G3419" t="inlineStr">
        <is>
          <t>Gasoline</t>
        </is>
      </c>
      <c r="H3419" t="inlineStr">
        <is>
          <t>Term contract</t>
        </is>
      </c>
      <c r="I3419" t="inlineStr">
        <is>
          <t>Trader</t>
        </is>
      </c>
      <c r="J3419" t="inlineStr">
        <is>
          <t>Ana Costa</t>
        </is>
      </c>
      <c r="K3419" s="70" t="n">
        <v>301375</v>
      </c>
      <c r="L3419" s="71" t="n">
        <v>89.92</v>
      </c>
      <c r="M3419" s="71" t="n">
        <v>27099640</v>
      </c>
      <c r="N3419" s="71" t="n">
        <v>0</v>
      </c>
      <c r="O3419" s="71" t="n">
        <v>27099640</v>
      </c>
      <c r="P3419" s="71" t="n">
        <v>21410117.17</v>
      </c>
      <c r="Q3419" s="71" t="n">
        <v>5689522.83</v>
      </c>
      <c r="R3419" t="inlineStr">
        <is>
          <t>Refined</t>
        </is>
      </c>
      <c r="S3419" t="inlineStr">
        <is>
          <t>Yes</t>
        </is>
      </c>
      <c r="T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SA103411</t>
        </is>
      </c>
      <c r="B3420" s="68" t="n">
        <v>46154</v>
      </c>
      <c r="C3420" s="69" t="n">
        <v>2026</v>
      </c>
      <c r="D3420" t="inlineStr">
        <is>
          <t>May</t>
        </is>
      </c>
      <c r="E3420" t="inlineStr">
        <is>
          <t>Middle East</t>
        </is>
      </c>
      <c r="F3420" t="inlineStr">
        <is>
          <t>UAE</t>
        </is>
      </c>
      <c r="G3420" t="inlineStr">
        <is>
          <t>Gasoline</t>
        </is>
      </c>
      <c r="H3420" t="inlineStr">
        <is>
          <t>Spot</t>
        </is>
      </c>
      <c r="I3420" t="inlineStr">
        <is>
          <t>Trader</t>
        </is>
      </c>
      <c r="J3420" t="inlineStr">
        <is>
          <t>Fatima Al-Saud</t>
        </is>
      </c>
      <c r="K3420" s="70" t="n">
        <v>171370</v>
      </c>
      <c r="L3420" s="71" t="n">
        <v>94.25</v>
      </c>
      <c r="M3420" s="71" t="n">
        <v>16151622.5</v>
      </c>
      <c r="N3420" s="71" t="n">
        <v>0</v>
      </c>
      <c r="O3420" s="71" t="n">
        <v>16151622.5</v>
      </c>
      <c r="P3420" s="71" t="n">
        <v>11921522.21</v>
      </c>
      <c r="Q3420" s="71" t="n">
        <v>4230100.29</v>
      </c>
      <c r="R3420" t="inlineStr">
        <is>
          <t>Refined</t>
        </is>
      </c>
      <c r="S3420" t="inlineStr">
        <is>
          <t>Yes</t>
        </is>
      </c>
      <c r="T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SA103412</t>
        </is>
      </c>
      <c r="B3421" s="68" t="n">
        <v>46154</v>
      </c>
      <c r="C3421" s="69" t="n">
        <v>2026</v>
      </c>
      <c r="D3421" t="inlineStr">
        <is>
          <t>May</t>
        </is>
      </c>
      <c r="E3421" t="inlineStr">
        <is>
          <t>Europe</t>
        </is>
      </c>
      <c r="F3421" t="inlineStr">
        <is>
          <t>Netherlands</t>
        </is>
      </c>
      <c r="G3421" t="inlineStr">
        <is>
          <t>Diesel</t>
        </is>
      </c>
      <c r="H3421" t="inlineStr">
        <is>
          <t>Term contract</t>
        </is>
      </c>
      <c r="I3421" t="inlineStr">
        <is>
          <t>Refiner</t>
        </is>
      </c>
      <c r="J3421" t="inlineStr">
        <is>
          <t>Carlos Silva</t>
        </is>
      </c>
      <c r="K3421" s="70" t="n">
        <v>305941</v>
      </c>
      <c r="L3421" s="71" t="n">
        <v>91.61</v>
      </c>
      <c r="M3421" s="71" t="n">
        <v>28027255.01</v>
      </c>
      <c r="N3421" s="71" t="n">
        <v>280272.55</v>
      </c>
      <c r="O3421" s="71" t="n">
        <v>27746982.46</v>
      </c>
      <c r="P3421" s="71" t="n">
        <v>22428085.3</v>
      </c>
      <c r="Q3421" s="71" t="n">
        <v>5318897.16</v>
      </c>
      <c r="R3421" t="inlineStr">
        <is>
          <t>Refined</t>
        </is>
      </c>
      <c r="S3421" t="inlineStr">
        <is>
          <t>Yes</t>
        </is>
      </c>
      <c r="T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SA103413</t>
        </is>
      </c>
      <c r="B3422" s="68" t="n">
        <v>46154</v>
      </c>
      <c r="C3422" s="69" t="n">
        <v>2026</v>
      </c>
      <c r="D3422" t="inlineStr">
        <is>
          <t>May</t>
        </is>
      </c>
      <c r="E3422" t="inlineStr">
        <is>
          <t>Middle East</t>
        </is>
      </c>
      <c r="F3422" t="inlineStr">
        <is>
          <t>Bahrain</t>
        </is>
      </c>
      <c r="G3422" t="inlineStr">
        <is>
          <t>Arab Light</t>
        </is>
      </c>
      <c r="H3422" t="inlineStr">
        <is>
          <t>Term contract</t>
        </is>
      </c>
      <c r="I3422" t="inlineStr">
        <is>
          <t>National oil company</t>
        </is>
      </c>
      <c r="J3422" t="inlineStr">
        <is>
          <t>Liam O'Brien</t>
        </is>
      </c>
      <c r="K3422" s="70" t="n">
        <v>1449752</v>
      </c>
      <c r="L3422" s="71" t="n">
        <v>84.76000000000001</v>
      </c>
      <c r="M3422" s="71" t="n">
        <v>122880979.52</v>
      </c>
      <c r="N3422" s="71" t="n">
        <v>2457619.59</v>
      </c>
      <c r="O3422" s="71" t="n">
        <v>120423359.93</v>
      </c>
      <c r="P3422" s="71" t="n">
        <v>25155774.5</v>
      </c>
      <c r="Q3422" s="71" t="n">
        <v>95267585.43000001</v>
      </c>
      <c r="R3422" t="inlineStr">
        <is>
          <t>Crude</t>
        </is>
      </c>
      <c r="S3422" t="inlineStr">
        <is>
          <t>Yes</t>
        </is>
      </c>
      <c r="T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SA103414</t>
        </is>
      </c>
      <c r="B3423" s="68" t="n">
        <v>46154</v>
      </c>
      <c r="C3423" s="69" t="n">
        <v>2026</v>
      </c>
      <c r="D3423" t="inlineStr">
        <is>
          <t>May</t>
        </is>
      </c>
      <c r="E3423" t="inlineStr">
        <is>
          <t>Asia</t>
        </is>
      </c>
      <c r="F3423" t="inlineStr">
        <is>
          <t>Japan</t>
        </is>
      </c>
      <c r="G3423" t="inlineStr">
        <is>
          <t>Arab Heavy</t>
        </is>
      </c>
      <c r="H3423" t="inlineStr">
        <is>
          <t>Term contract</t>
        </is>
      </c>
      <c r="I3423" t="inlineStr">
        <is>
          <t>Refiner</t>
        </is>
      </c>
      <c r="J3423" t="inlineStr">
        <is>
          <t>Yuki Sato</t>
        </is>
      </c>
      <c r="K3423" s="70" t="n">
        <v>700254</v>
      </c>
      <c r="L3423" s="71" t="n">
        <v>66.19</v>
      </c>
      <c r="M3423" s="71" t="n">
        <v>46349812.26</v>
      </c>
      <c r="N3423" s="71" t="n">
        <v>926996.25</v>
      </c>
      <c r="O3423" s="71" t="n">
        <v>45422816.01</v>
      </c>
      <c r="P3423" s="71" t="n">
        <v>12865996.5</v>
      </c>
      <c r="Q3423" s="71" t="n">
        <v>32556819.51</v>
      </c>
      <c r="R3423" t="inlineStr">
        <is>
          <t>Crude</t>
        </is>
      </c>
      <c r="S3423" t="inlineStr">
        <is>
          <t>Yes</t>
        </is>
      </c>
      <c r="T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SA103415</t>
        </is>
      </c>
      <c r="B3424" s="68" t="n">
        <v>46154</v>
      </c>
      <c r="C3424" s="69" t="n">
        <v>2026</v>
      </c>
      <c r="D3424" t="inlineStr">
        <is>
          <t>May</t>
        </is>
      </c>
      <c r="E3424" t="inlineStr">
        <is>
          <t>Europe</t>
        </is>
      </c>
      <c r="F3424" t="inlineStr">
        <is>
          <t>Italy</t>
        </is>
      </c>
      <c r="G3424" t="inlineStr">
        <is>
          <t>Arab Medium</t>
        </is>
      </c>
      <c r="H3424" t="inlineStr">
        <is>
          <t>Term contract</t>
        </is>
      </c>
      <c r="I3424" t="inlineStr">
        <is>
          <t>Refiner</t>
        </is>
      </c>
      <c r="J3424" t="inlineStr">
        <is>
          <t>Hiroshi Tanaka</t>
        </is>
      </c>
      <c r="K3424" s="70" t="n">
        <v>1519679</v>
      </c>
      <c r="L3424" s="71" t="n">
        <v>73.88</v>
      </c>
      <c r="M3424" s="71" t="n">
        <v>112273884.52</v>
      </c>
      <c r="N3424" s="71" t="n">
        <v>2245477.69</v>
      </c>
      <c r="O3424" s="71" t="n">
        <v>110028406.83</v>
      </c>
      <c r="P3424" s="71" t="n">
        <v>27683589.34</v>
      </c>
      <c r="Q3424" s="71" t="n">
        <v>82344817.48999999</v>
      </c>
      <c r="R3424" t="inlineStr">
        <is>
          <t>Crude</t>
        </is>
      </c>
      <c r="S3424" t="inlineStr">
        <is>
          <t>Yes</t>
        </is>
      </c>
      <c r="T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SA103416</t>
        </is>
      </c>
      <c r="B3425" s="68" t="n">
        <v>46155</v>
      </c>
      <c r="C3425" s="69" t="n">
        <v>2026</v>
      </c>
      <c r="D3425" t="inlineStr">
        <is>
          <t>May</t>
        </is>
      </c>
      <c r="E3425" t="inlineStr">
        <is>
          <t>Europe</t>
        </is>
      </c>
      <c r="F3425" t="inlineStr">
        <is>
          <t>France</t>
        </is>
      </c>
      <c r="G3425" t="inlineStr">
        <is>
          <t>Jet fuel</t>
        </is>
      </c>
      <c r="H3425" t="inlineStr">
        <is>
          <t>Term contract</t>
        </is>
      </c>
      <c r="I3425" t="inlineStr">
        <is>
          <t>National oil company</t>
        </is>
      </c>
      <c r="J3425" t="inlineStr">
        <is>
          <t>Priya Nair</t>
        </is>
      </c>
      <c r="K3425" s="70" t="n">
        <v>172967</v>
      </c>
      <c r="L3425" s="71" t="n">
        <v>106.71</v>
      </c>
      <c r="M3425" s="71" t="n">
        <v>18457308.57</v>
      </c>
      <c r="N3425" s="71" t="n">
        <v>184573.09</v>
      </c>
      <c r="O3425" s="71" t="n">
        <v>18272735.48</v>
      </c>
      <c r="P3425" s="71" t="n">
        <v>12204193.12</v>
      </c>
      <c r="Q3425" s="71" t="n">
        <v>6068542.36</v>
      </c>
      <c r="R3425" t="inlineStr">
        <is>
          <t>Refined</t>
        </is>
      </c>
      <c r="S3425" t="inlineStr">
        <is>
          <t>Yes</t>
        </is>
      </c>
      <c r="T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SA103417</t>
        </is>
      </c>
      <c r="B3426" s="68" t="n">
        <v>46155</v>
      </c>
      <c r="C3426" s="69" t="n">
        <v>2026</v>
      </c>
      <c r="D3426" t="inlineStr">
        <is>
          <t>May</t>
        </is>
      </c>
      <c r="E3426" t="inlineStr">
        <is>
          <t>Asia</t>
        </is>
      </c>
      <c r="F3426" t="inlineStr">
        <is>
          <t>China</t>
        </is>
      </c>
      <c r="G3426" t="inlineStr">
        <is>
          <t>Jet fuel</t>
        </is>
      </c>
      <c r="H3426" t="inlineStr">
        <is>
          <t>Term contract</t>
        </is>
      </c>
      <c r="I3426" t="inlineStr">
        <is>
          <t>National oil company</t>
        </is>
      </c>
      <c r="J3426" t="inlineStr">
        <is>
          <t>Amir Khan</t>
        </is>
      </c>
      <c r="K3426" s="70" t="n">
        <v>111193</v>
      </c>
      <c r="L3426" s="71" t="n">
        <v>90.77</v>
      </c>
      <c r="M3426" s="71" t="n">
        <v>10092988.61</v>
      </c>
      <c r="N3426" s="71" t="n">
        <v>0</v>
      </c>
      <c r="O3426" s="71" t="n">
        <v>10092988.61</v>
      </c>
      <c r="P3426" s="71" t="n">
        <v>8027851.09</v>
      </c>
      <c r="Q3426" s="71" t="n">
        <v>2065137.52</v>
      </c>
      <c r="R3426" t="inlineStr">
        <is>
          <t>Refined</t>
        </is>
      </c>
      <c r="S3426" t="inlineStr">
        <is>
          <t>Yes</t>
        </is>
      </c>
      <c r="T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SA103418</t>
        </is>
      </c>
      <c r="B3427" s="68" t="n">
        <v>46155</v>
      </c>
      <c r="C3427" s="69" t="n">
        <v>2026</v>
      </c>
      <c r="D3427" t="inlineStr">
        <is>
          <t>May</t>
        </is>
      </c>
      <c r="E3427" t="inlineStr">
        <is>
          <t>Asia</t>
        </is>
      </c>
      <c r="F3427" t="inlineStr">
        <is>
          <t>Japan</t>
        </is>
      </c>
      <c r="G3427" t="inlineStr">
        <is>
          <t>Diesel</t>
        </is>
      </c>
      <c r="H3427" t="inlineStr">
        <is>
          <t>Term contract</t>
        </is>
      </c>
      <c r="I3427" t="inlineStr">
        <is>
          <t>Trader</t>
        </is>
      </c>
      <c r="J3427" t="inlineStr">
        <is>
          <t>Ana Costa</t>
        </is>
      </c>
      <c r="K3427" s="70" t="n">
        <v>244753</v>
      </c>
      <c r="L3427" s="71" t="n">
        <v>100.67</v>
      </c>
      <c r="M3427" s="71" t="n">
        <v>24639284.51</v>
      </c>
      <c r="N3427" s="71" t="n">
        <v>0</v>
      </c>
      <c r="O3427" s="71" t="n">
        <v>24639284.51</v>
      </c>
      <c r="P3427" s="71" t="n">
        <v>16866308.19</v>
      </c>
      <c r="Q3427" s="71" t="n">
        <v>7772976.32</v>
      </c>
      <c r="R3427" t="inlineStr">
        <is>
          <t>Refined</t>
        </is>
      </c>
      <c r="S3427" t="inlineStr">
        <is>
          <t>Yes</t>
        </is>
      </c>
      <c r="T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SA103419</t>
        </is>
      </c>
      <c r="B3428" s="68" t="n">
        <v>46155</v>
      </c>
      <c r="C3428" s="69" t="n">
        <v>2026</v>
      </c>
      <c r="D3428" t="inlineStr">
        <is>
          <t>May</t>
        </is>
      </c>
      <c r="E3428" t="inlineStr">
        <is>
          <t>Asia</t>
        </is>
      </c>
      <c r="F3428" t="inlineStr">
        <is>
          <t>South Korea</t>
        </is>
      </c>
      <c r="G3428" t="inlineStr">
        <is>
          <t>Arab Extra Light</t>
        </is>
      </c>
      <c r="H3428" t="inlineStr">
        <is>
          <t>Spot</t>
        </is>
      </c>
      <c r="I3428" t="inlineStr">
        <is>
          <t>National oil company</t>
        </is>
      </c>
      <c r="J3428" t="inlineStr">
        <is>
          <t>Sara Rossi</t>
        </is>
      </c>
      <c r="K3428" s="70" t="n">
        <v>433350</v>
      </c>
      <c r="L3428" s="71" t="n">
        <v>81.8</v>
      </c>
      <c r="M3428" s="71" t="n">
        <v>35448030</v>
      </c>
      <c r="N3428" s="71" t="n">
        <v>0</v>
      </c>
      <c r="O3428" s="71" t="n">
        <v>35448030</v>
      </c>
      <c r="P3428" s="71" t="n">
        <v>7692901.02</v>
      </c>
      <c r="Q3428" s="71" t="n">
        <v>27755128.98</v>
      </c>
      <c r="R3428" t="inlineStr">
        <is>
          <t>Crude</t>
        </is>
      </c>
      <c r="S3428" t="inlineStr">
        <is>
          <t>Yes</t>
        </is>
      </c>
      <c r="T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SA103420</t>
        </is>
      </c>
      <c r="B3429" s="68" t="n">
        <v>46155</v>
      </c>
      <c r="C3429" s="69" t="n">
        <v>2026</v>
      </c>
      <c r="D3429" t="inlineStr">
        <is>
          <t>May</t>
        </is>
      </c>
      <c r="E3429" t="inlineStr">
        <is>
          <t>Europe</t>
        </is>
      </c>
      <c r="F3429" t="inlineStr">
        <is>
          <t>France</t>
        </is>
      </c>
      <c r="G3429" t="inlineStr">
        <is>
          <t>Arab Extra Light</t>
        </is>
      </c>
      <c r="H3429" t="inlineStr">
        <is>
          <t>Term contract</t>
        </is>
      </c>
      <c r="I3429" t="inlineStr">
        <is>
          <t>National oil company</t>
        </is>
      </c>
      <c r="J3429" t="inlineStr">
        <is>
          <t>Zoya Ahmed</t>
        </is>
      </c>
      <c r="K3429" s="70" t="n">
        <v>697299</v>
      </c>
      <c r="L3429" s="71" t="n">
        <v>74.8</v>
      </c>
      <c r="M3429" s="71" t="n">
        <v>52157965.2</v>
      </c>
      <c r="N3429" s="71" t="n">
        <v>0</v>
      </c>
      <c r="O3429" s="71" t="n">
        <v>52157965.2</v>
      </c>
      <c r="P3429" s="71" t="n">
        <v>13076178.11</v>
      </c>
      <c r="Q3429" s="71" t="n">
        <v>39081787.09</v>
      </c>
      <c r="R3429" t="inlineStr">
        <is>
          <t>Crude</t>
        </is>
      </c>
      <c r="S3429" t="inlineStr">
        <is>
          <t>Yes</t>
        </is>
      </c>
      <c r="T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SA103421</t>
        </is>
      </c>
      <c r="B3430" s="68" t="n">
        <v>46155</v>
      </c>
      <c r="C3430" s="69" t="n">
        <v>2026</v>
      </c>
      <c r="D3430" t="inlineStr">
        <is>
          <t>May</t>
        </is>
      </c>
      <c r="E3430" t="inlineStr">
        <is>
          <t>Europe</t>
        </is>
      </c>
      <c r="F3430" t="inlineStr">
        <is>
          <t>Netherlands</t>
        </is>
      </c>
      <c r="G3430" t="inlineStr">
        <is>
          <t>Arab Light</t>
        </is>
      </c>
      <c r="H3430" t="inlineStr">
        <is>
          <t>Spot</t>
        </is>
      </c>
      <c r="I3430" t="inlineStr">
        <is>
          <t>National oil company</t>
        </is>
      </c>
      <c r="J3430" t="inlineStr">
        <is>
          <t>Aisha Bello</t>
        </is>
      </c>
      <c r="K3430" s="70" t="n">
        <v>1764915</v>
      </c>
      <c r="L3430" s="71" t="n">
        <v>81.97</v>
      </c>
      <c r="M3430" s="71" t="n">
        <v>144670082.55</v>
      </c>
      <c r="N3430" s="71" t="n">
        <v>1446700.83</v>
      </c>
      <c r="O3430" s="71" t="n">
        <v>143223381.72</v>
      </c>
      <c r="P3430" s="71" t="n">
        <v>31723301.01</v>
      </c>
      <c r="Q3430" s="71" t="n">
        <v>111500080.71</v>
      </c>
      <c r="R3430" t="inlineStr">
        <is>
          <t>Crude</t>
        </is>
      </c>
      <c r="S3430" t="inlineStr">
        <is>
          <t>Yes</t>
        </is>
      </c>
      <c r="T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SA103422</t>
        </is>
      </c>
      <c r="B3431" s="68" t="n">
        <v>46156</v>
      </c>
      <c r="C3431" s="69" t="n">
        <v>2026</v>
      </c>
      <c r="D3431" t="inlineStr">
        <is>
          <t>May</t>
        </is>
      </c>
      <c r="E3431" t="inlineStr">
        <is>
          <t>Asia</t>
        </is>
      </c>
      <c r="F3431" t="inlineStr">
        <is>
          <t>India</t>
        </is>
      </c>
      <c r="G3431" t="inlineStr">
        <is>
          <t>Arab Light</t>
        </is>
      </c>
      <c r="H3431" t="inlineStr">
        <is>
          <t>Spot</t>
        </is>
      </c>
      <c r="I3431" t="inlineStr">
        <is>
          <t>Refiner</t>
        </is>
      </c>
      <c r="J3431" t="inlineStr">
        <is>
          <t>Liam O'Brien</t>
        </is>
      </c>
      <c r="K3431" s="70" t="n">
        <v>1319747</v>
      </c>
      <c r="L3431" s="71" t="n">
        <v>84.58</v>
      </c>
      <c r="M3431" s="71" t="n">
        <v>111624201.26</v>
      </c>
      <c r="N3431" s="71" t="n">
        <v>0</v>
      </c>
      <c r="O3431" s="71" t="n">
        <v>111624201.26</v>
      </c>
      <c r="P3431" s="71" t="n">
        <v>24521117.06</v>
      </c>
      <c r="Q3431" s="71" t="n">
        <v>87103084.2</v>
      </c>
      <c r="R3431" t="inlineStr">
        <is>
          <t>Crude</t>
        </is>
      </c>
      <c r="S3431" t="inlineStr">
        <is>
          <t>Yes</t>
        </is>
      </c>
      <c r="T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SA103423</t>
        </is>
      </c>
      <c r="B3432" s="68" t="n">
        <v>46156</v>
      </c>
      <c r="C3432" s="69" t="n">
        <v>2026</v>
      </c>
      <c r="D3432" t="inlineStr">
        <is>
          <t>May</t>
        </is>
      </c>
      <c r="E3432" t="inlineStr">
        <is>
          <t>Asia</t>
        </is>
      </c>
      <c r="F3432" t="inlineStr">
        <is>
          <t>China</t>
        </is>
      </c>
      <c r="G3432" t="inlineStr">
        <is>
          <t>Gasoline</t>
        </is>
      </c>
      <c r="H3432" t="inlineStr">
        <is>
          <t>Spot</t>
        </is>
      </c>
      <c r="I3432" t="inlineStr">
        <is>
          <t>Refiner</t>
        </is>
      </c>
      <c r="J3432" t="inlineStr">
        <is>
          <t>Ruhi Shaikh</t>
        </is>
      </c>
      <c r="K3432" s="70" t="n">
        <v>82730</v>
      </c>
      <c r="L3432" s="71" t="n">
        <v>98.44</v>
      </c>
      <c r="M3432" s="71" t="n">
        <v>8143941.2</v>
      </c>
      <c r="N3432" s="71" t="n">
        <v>81439.41</v>
      </c>
      <c r="O3432" s="71" t="n">
        <v>8062501.79</v>
      </c>
      <c r="P3432" s="71" t="n">
        <v>5746044.17</v>
      </c>
      <c r="Q3432" s="71" t="n">
        <v>2316457.62</v>
      </c>
      <c r="R3432" t="inlineStr">
        <is>
          <t>Refined</t>
        </is>
      </c>
      <c r="S3432" t="inlineStr">
        <is>
          <t>Yes</t>
        </is>
      </c>
      <c r="T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SA103424</t>
        </is>
      </c>
      <c r="B3433" s="68" t="n">
        <v>46156</v>
      </c>
      <c r="C3433" s="69" t="n">
        <v>2026</v>
      </c>
      <c r="D3433" t="inlineStr">
        <is>
          <t>May</t>
        </is>
      </c>
      <c r="E3433" t="inlineStr">
        <is>
          <t>Europe</t>
        </is>
      </c>
      <c r="F3433" t="inlineStr">
        <is>
          <t>Netherlands</t>
        </is>
      </c>
      <c r="G3433" t="inlineStr">
        <is>
          <t>Gasoline</t>
        </is>
      </c>
      <c r="H3433" t="inlineStr">
        <is>
          <t>Spot</t>
        </is>
      </c>
      <c r="I3433" t="inlineStr">
        <is>
          <t>National oil company</t>
        </is>
      </c>
      <c r="J3433" t="inlineStr">
        <is>
          <t>Shraddha Kulkarni</t>
        </is>
      </c>
      <c r="K3433" s="70" t="n">
        <v>187128</v>
      </c>
      <c r="L3433" s="71" t="n">
        <v>95.34999999999999</v>
      </c>
      <c r="M3433" s="71" t="n">
        <v>17842654.8</v>
      </c>
      <c r="N3433" s="71" t="n">
        <v>0</v>
      </c>
      <c r="O3433" s="71" t="n">
        <v>17842654.8</v>
      </c>
      <c r="P3433" s="71" t="n">
        <v>13532654.3</v>
      </c>
      <c r="Q3433" s="71" t="n">
        <v>4310000.5</v>
      </c>
      <c r="R3433" t="inlineStr">
        <is>
          <t>Refined</t>
        </is>
      </c>
      <c r="S3433" t="inlineStr">
        <is>
          <t>Yes</t>
        </is>
      </c>
      <c r="T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SA103425</t>
        </is>
      </c>
      <c r="B3434" s="68" t="n">
        <v>46156</v>
      </c>
      <c r="C3434" s="69" t="n">
        <v>2026</v>
      </c>
      <c r="D3434" t="inlineStr">
        <is>
          <t>May</t>
        </is>
      </c>
      <c r="E3434" t="inlineStr">
        <is>
          <t>Asia</t>
        </is>
      </c>
      <c r="F3434" t="inlineStr">
        <is>
          <t>China</t>
        </is>
      </c>
      <c r="G3434" t="inlineStr">
        <is>
          <t>Arab Light</t>
        </is>
      </c>
      <c r="H3434" t="inlineStr">
        <is>
          <t>Spot</t>
        </is>
      </c>
      <c r="I3434" t="inlineStr">
        <is>
          <t>Refiner</t>
        </is>
      </c>
      <c r="J3434" t="inlineStr">
        <is>
          <t>Noah Smith</t>
        </is>
      </c>
      <c r="K3434" s="70" t="n">
        <v>1731429</v>
      </c>
      <c r="L3434" s="71" t="n">
        <v>77.97</v>
      </c>
      <c r="M3434" s="71" t="n">
        <v>134999519.13</v>
      </c>
      <c r="N3434" s="71" t="n">
        <v>1349995.19</v>
      </c>
      <c r="O3434" s="71" t="n">
        <v>133649523.94</v>
      </c>
      <c r="P3434" s="71" t="n">
        <v>32437981.89</v>
      </c>
      <c r="Q3434" s="71" t="n">
        <v>101211542.05</v>
      </c>
      <c r="R3434" t="inlineStr">
        <is>
          <t>Crude</t>
        </is>
      </c>
      <c r="S3434" t="inlineStr">
        <is>
          <t>Yes</t>
        </is>
      </c>
      <c r="T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SA103426</t>
        </is>
      </c>
      <c r="B3435" s="68" t="n">
        <v>46156</v>
      </c>
      <c r="C3435" s="69" t="n">
        <v>2026</v>
      </c>
      <c r="D3435" t="inlineStr">
        <is>
          <t>May</t>
        </is>
      </c>
      <c r="E3435" t="inlineStr">
        <is>
          <t>Asia</t>
        </is>
      </c>
      <c r="F3435" t="inlineStr">
        <is>
          <t>India</t>
        </is>
      </c>
      <c r="G3435" t="inlineStr">
        <is>
          <t>Arab Heavy</t>
        </is>
      </c>
      <c r="H3435" t="inlineStr">
        <is>
          <t>Term contract</t>
        </is>
      </c>
      <c r="I3435" t="inlineStr">
        <is>
          <t>National oil company</t>
        </is>
      </c>
      <c r="J3435" t="inlineStr">
        <is>
          <t>Priya Nair</t>
        </is>
      </c>
      <c r="K3435" s="70" t="n">
        <v>1895905</v>
      </c>
      <c r="L3435" s="71" t="n">
        <v>75.14</v>
      </c>
      <c r="M3435" s="71" t="n">
        <v>142458301.7</v>
      </c>
      <c r="N3435" s="71" t="n">
        <v>0</v>
      </c>
      <c r="O3435" s="71" t="n">
        <v>142458301.7</v>
      </c>
      <c r="P3435" s="71" t="n">
        <v>33495570.29</v>
      </c>
      <c r="Q3435" s="71" t="n">
        <v>108962731.41</v>
      </c>
      <c r="R3435" t="inlineStr">
        <is>
          <t>Crude</t>
        </is>
      </c>
      <c r="S3435" t="inlineStr">
        <is>
          <t>Yes</t>
        </is>
      </c>
      <c r="T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SA103427</t>
        </is>
      </c>
      <c r="B3436" s="68" t="n">
        <v>46156</v>
      </c>
      <c r="C3436" s="69" t="n">
        <v>2026</v>
      </c>
      <c r="D3436" t="inlineStr">
        <is>
          <t>May</t>
        </is>
      </c>
      <c r="E3436" t="inlineStr">
        <is>
          <t>Asia</t>
        </is>
      </c>
      <c r="F3436" t="inlineStr">
        <is>
          <t>South Korea</t>
        </is>
      </c>
      <c r="G3436" t="inlineStr">
        <is>
          <t>Arab Heavy</t>
        </is>
      </c>
      <c r="H3436" t="inlineStr">
        <is>
          <t>Term contract</t>
        </is>
      </c>
      <c r="I3436" t="inlineStr">
        <is>
          <t>Refiner</t>
        </is>
      </c>
      <c r="J3436" t="inlineStr">
        <is>
          <t>Ana Costa</t>
        </is>
      </c>
      <c r="K3436" s="70" t="n">
        <v>1673321</v>
      </c>
      <c r="L3436" s="71" t="n">
        <v>73.31</v>
      </c>
      <c r="M3436" s="71" t="n">
        <v>122671162.51</v>
      </c>
      <c r="N3436" s="71" t="n">
        <v>1226711.63</v>
      </c>
      <c r="O3436" s="71" t="n">
        <v>121444450.88</v>
      </c>
      <c r="P3436" s="71" t="n">
        <v>29593981.8</v>
      </c>
      <c r="Q3436" s="71" t="n">
        <v>91850469.08</v>
      </c>
      <c r="R3436" t="inlineStr">
        <is>
          <t>Crude</t>
        </is>
      </c>
      <c r="S3436" t="inlineStr">
        <is>
          <t>Yes</t>
        </is>
      </c>
      <c r="T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SA103428</t>
        </is>
      </c>
      <c r="B3437" s="68" t="n">
        <v>46156</v>
      </c>
      <c r="C3437" s="69" t="n">
        <v>2026</v>
      </c>
      <c r="D3437" t="inlineStr">
        <is>
          <t>May</t>
        </is>
      </c>
      <c r="E3437" t="inlineStr">
        <is>
          <t>North America</t>
        </is>
      </c>
      <c r="F3437" t="inlineStr">
        <is>
          <t>USA</t>
        </is>
      </c>
      <c r="G3437" t="inlineStr">
        <is>
          <t>Arab Light</t>
        </is>
      </c>
      <c r="H3437" t="inlineStr">
        <is>
          <t>Term contract</t>
        </is>
      </c>
      <c r="I3437" t="inlineStr">
        <is>
          <t>Refiner</t>
        </is>
      </c>
      <c r="J3437" t="inlineStr">
        <is>
          <t>Omar Haddad</t>
        </is>
      </c>
      <c r="K3437" s="70" t="n">
        <v>665783</v>
      </c>
      <c r="L3437" s="71" t="n">
        <v>81.64</v>
      </c>
      <c r="M3437" s="71" t="n">
        <v>54354524.12</v>
      </c>
      <c r="N3437" s="71" t="n">
        <v>0</v>
      </c>
      <c r="O3437" s="71" t="n">
        <v>54354524.12</v>
      </c>
      <c r="P3437" s="71" t="n">
        <v>11747731.57</v>
      </c>
      <c r="Q3437" s="71" t="n">
        <v>42606792.55</v>
      </c>
      <c r="R3437" t="inlineStr">
        <is>
          <t>Crude</t>
        </is>
      </c>
      <c r="S3437" t="inlineStr">
        <is>
          <t>Yes</t>
        </is>
      </c>
      <c r="T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SA103429</t>
        </is>
      </c>
      <c r="B3438" s="68" t="n">
        <v>46157</v>
      </c>
      <c r="C3438" s="69" t="n">
        <v>2026</v>
      </c>
      <c r="D3438" t="inlineStr">
        <is>
          <t>May</t>
        </is>
      </c>
      <c r="E3438" t="inlineStr">
        <is>
          <t>Asia</t>
        </is>
      </c>
      <c r="F3438" t="inlineStr">
        <is>
          <t>China</t>
        </is>
      </c>
      <c r="G3438" t="inlineStr">
        <is>
          <t>Arab Heavy</t>
        </is>
      </c>
      <c r="H3438" t="inlineStr">
        <is>
          <t>Term contract</t>
        </is>
      </c>
      <c r="I3438" t="inlineStr">
        <is>
          <t>National oil company</t>
        </is>
      </c>
      <c r="J3438" t="inlineStr">
        <is>
          <t>Priya Nair</t>
        </is>
      </c>
      <c r="K3438" s="70" t="n">
        <v>988825</v>
      </c>
      <c r="L3438" s="71" t="n">
        <v>77.76000000000001</v>
      </c>
      <c r="M3438" s="71" t="n">
        <v>76891032</v>
      </c>
      <c r="N3438" s="71" t="n">
        <v>768910.3199999999</v>
      </c>
      <c r="O3438" s="71" t="n">
        <v>76122121.68000001</v>
      </c>
      <c r="P3438" s="71" t="n">
        <v>17107312.48</v>
      </c>
      <c r="Q3438" s="71" t="n">
        <v>59014809.2</v>
      </c>
      <c r="R3438" t="inlineStr">
        <is>
          <t>Crude</t>
        </is>
      </c>
      <c r="S3438" t="inlineStr">
        <is>
          <t>Yes</t>
        </is>
      </c>
      <c r="T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SA103430</t>
        </is>
      </c>
      <c r="B3439" s="68" t="n">
        <v>46157</v>
      </c>
      <c r="C3439" s="69" t="n">
        <v>2026</v>
      </c>
      <c r="D3439" t="inlineStr">
        <is>
          <t>May</t>
        </is>
      </c>
      <c r="E3439" t="inlineStr">
        <is>
          <t>Asia</t>
        </is>
      </c>
      <c r="F3439" t="inlineStr">
        <is>
          <t>China</t>
        </is>
      </c>
      <c r="G3439" t="inlineStr">
        <is>
          <t>Gasoline</t>
        </is>
      </c>
      <c r="H3439" t="inlineStr">
        <is>
          <t>Spot</t>
        </is>
      </c>
      <c r="I3439" t="inlineStr">
        <is>
          <t>Refiner</t>
        </is>
      </c>
      <c r="J3439" t="inlineStr">
        <is>
          <t>Ana Costa</t>
        </is>
      </c>
      <c r="K3439" s="70" t="n">
        <v>253116</v>
      </c>
      <c r="L3439" s="71" t="n">
        <v>90.26000000000001</v>
      </c>
      <c r="M3439" s="71" t="n">
        <v>22846250.16</v>
      </c>
      <c r="N3439" s="71" t="n">
        <v>0</v>
      </c>
      <c r="O3439" s="71" t="n">
        <v>22846250.16</v>
      </c>
      <c r="P3439" s="71" t="n">
        <v>17136806.31</v>
      </c>
      <c r="Q3439" s="71" t="n">
        <v>5709443.85</v>
      </c>
      <c r="R3439" t="inlineStr">
        <is>
          <t>Refined</t>
        </is>
      </c>
      <c r="S3439" t="inlineStr">
        <is>
          <t>Yes</t>
        </is>
      </c>
      <c r="T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SA103431</t>
        </is>
      </c>
      <c r="B3440" s="68" t="n">
        <v>46157</v>
      </c>
      <c r="C3440" s="69" t="n">
        <v>2026</v>
      </c>
      <c r="D3440" t="inlineStr">
        <is>
          <t>May</t>
        </is>
      </c>
      <c r="E3440" t="inlineStr">
        <is>
          <t>Asia</t>
        </is>
      </c>
      <c r="F3440" t="inlineStr">
        <is>
          <t>South Korea</t>
        </is>
      </c>
      <c r="G3440" t="inlineStr">
        <is>
          <t>Arab Light</t>
        </is>
      </c>
      <c r="H3440" t="inlineStr">
        <is>
          <t>Term contract</t>
        </is>
      </c>
      <c r="I3440" t="inlineStr">
        <is>
          <t>Refiner</t>
        </is>
      </c>
      <c r="J3440" t="inlineStr">
        <is>
          <t>Ravindra Patil</t>
        </is>
      </c>
      <c r="K3440" s="70" t="n">
        <v>595856</v>
      </c>
      <c r="L3440" s="71" t="n">
        <v>84.55</v>
      </c>
      <c r="M3440" s="71" t="n">
        <v>50379624.8</v>
      </c>
      <c r="N3440" s="71" t="n">
        <v>503796.25</v>
      </c>
      <c r="O3440" s="71" t="n">
        <v>49875828.55</v>
      </c>
      <c r="P3440" s="71" t="n">
        <v>10816015.42</v>
      </c>
      <c r="Q3440" s="71" t="n">
        <v>39059813.13</v>
      </c>
      <c r="R3440" t="inlineStr">
        <is>
          <t>Crude</t>
        </is>
      </c>
      <c r="S3440" t="inlineStr">
        <is>
          <t>Yes</t>
        </is>
      </c>
      <c r="T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SA103432</t>
        </is>
      </c>
      <c r="B3441" s="68" t="n">
        <v>46157</v>
      </c>
      <c r="C3441" s="69" t="n">
        <v>2026</v>
      </c>
      <c r="D3441" t="inlineStr">
        <is>
          <t>May</t>
        </is>
      </c>
      <c r="E3441" t="inlineStr">
        <is>
          <t>Asia</t>
        </is>
      </c>
      <c r="F3441" t="inlineStr">
        <is>
          <t>India</t>
        </is>
      </c>
      <c r="G3441" t="inlineStr">
        <is>
          <t>Diesel</t>
        </is>
      </c>
      <c r="H3441" t="inlineStr">
        <is>
          <t>Term contract</t>
        </is>
      </c>
      <c r="I3441" t="inlineStr">
        <is>
          <t>National oil company</t>
        </is>
      </c>
      <c r="J3441" t="inlineStr">
        <is>
          <t>Aisha Bello</t>
        </is>
      </c>
      <c r="K3441" s="70" t="n">
        <v>433417</v>
      </c>
      <c r="L3441" s="71" t="n">
        <v>93.89</v>
      </c>
      <c r="M3441" s="71" t="n">
        <v>40693522.13</v>
      </c>
      <c r="N3441" s="71" t="n">
        <v>0</v>
      </c>
      <c r="O3441" s="71" t="n">
        <v>40693522.13</v>
      </c>
      <c r="P3441" s="71" t="n">
        <v>30325835.16</v>
      </c>
      <c r="Q3441" s="71" t="n">
        <v>10367686.97</v>
      </c>
      <c r="R3441" t="inlineStr">
        <is>
          <t>Refined</t>
        </is>
      </c>
      <c r="S3441" t="inlineStr">
        <is>
          <t>Yes</t>
        </is>
      </c>
      <c r="T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SA103433</t>
        </is>
      </c>
      <c r="B3442" s="68" t="n">
        <v>46157</v>
      </c>
      <c r="C3442" s="69" t="n">
        <v>2026</v>
      </c>
      <c r="D3442" t="inlineStr">
        <is>
          <t>May</t>
        </is>
      </c>
      <c r="E3442" t="inlineStr">
        <is>
          <t>Asia</t>
        </is>
      </c>
      <c r="F3442" t="inlineStr">
        <is>
          <t>India</t>
        </is>
      </c>
      <c r="G3442" t="inlineStr">
        <is>
          <t>Diesel</t>
        </is>
      </c>
      <c r="H3442" t="inlineStr">
        <is>
          <t>Term contract</t>
        </is>
      </c>
      <c r="I3442" t="inlineStr">
        <is>
          <t>Trader</t>
        </is>
      </c>
      <c r="J3442" t="inlineStr">
        <is>
          <t>Omar Haddad</t>
        </is>
      </c>
      <c r="K3442" s="70" t="n">
        <v>249852</v>
      </c>
      <c r="L3442" s="71" t="n">
        <v>92.08</v>
      </c>
      <c r="M3442" s="71" t="n">
        <v>23006372.16</v>
      </c>
      <c r="N3442" s="71" t="n">
        <v>0</v>
      </c>
      <c r="O3442" s="71" t="n">
        <v>23006372.16</v>
      </c>
      <c r="P3442" s="71" t="n">
        <v>17648347.58</v>
      </c>
      <c r="Q3442" s="71" t="n">
        <v>5358024.58</v>
      </c>
      <c r="R3442" t="inlineStr">
        <is>
          <t>Refined</t>
        </is>
      </c>
      <c r="S3442" t="inlineStr">
        <is>
          <t>Yes</t>
        </is>
      </c>
      <c r="T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SA103434</t>
        </is>
      </c>
      <c r="B3443" s="68" t="n">
        <v>46157</v>
      </c>
      <c r="C3443" s="69" t="n">
        <v>2026</v>
      </c>
      <c r="D3443" t="inlineStr">
        <is>
          <t>May</t>
        </is>
      </c>
      <c r="E3443" t="inlineStr">
        <is>
          <t>Middle East</t>
        </is>
      </c>
      <c r="F3443" t="inlineStr">
        <is>
          <t>UAE</t>
        </is>
      </c>
      <c r="G3443" t="inlineStr">
        <is>
          <t>Arab Light</t>
        </is>
      </c>
      <c r="H3443" t="inlineStr">
        <is>
          <t>Term contract</t>
        </is>
      </c>
      <c r="I3443" t="inlineStr">
        <is>
          <t>National oil company</t>
        </is>
      </c>
      <c r="J3443" t="inlineStr">
        <is>
          <t>Olivia Brown</t>
        </is>
      </c>
      <c r="K3443" s="70" t="n">
        <v>1485208</v>
      </c>
      <c r="L3443" s="71" t="n">
        <v>72.95999999999999</v>
      </c>
      <c r="M3443" s="71" t="n">
        <v>108360775.68</v>
      </c>
      <c r="N3443" s="71" t="n">
        <v>0</v>
      </c>
      <c r="O3443" s="71" t="n">
        <v>108360775.68</v>
      </c>
      <c r="P3443" s="71" t="n">
        <v>27479006.09</v>
      </c>
      <c r="Q3443" s="71" t="n">
        <v>80881769.59</v>
      </c>
      <c r="R3443" t="inlineStr">
        <is>
          <t>Crude</t>
        </is>
      </c>
      <c r="S3443" t="inlineStr">
        <is>
          <t>Yes</t>
        </is>
      </c>
      <c r="T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SA103435</t>
        </is>
      </c>
      <c r="B3444" s="68" t="n">
        <v>46157</v>
      </c>
      <c r="C3444" s="69" t="n">
        <v>2026</v>
      </c>
      <c r="D3444" t="inlineStr">
        <is>
          <t>May</t>
        </is>
      </c>
      <c r="E3444" t="inlineStr">
        <is>
          <t>Middle East</t>
        </is>
      </c>
      <c r="F3444" t="inlineStr">
        <is>
          <t>UAE</t>
        </is>
      </c>
      <c r="G3444" t="inlineStr">
        <is>
          <t>Arab Heavy</t>
        </is>
      </c>
      <c r="H3444" t="inlineStr">
        <is>
          <t>Spot</t>
        </is>
      </c>
      <c r="I3444" t="inlineStr">
        <is>
          <t>Refiner</t>
        </is>
      </c>
      <c r="J3444" t="inlineStr">
        <is>
          <t>Lucas Martin</t>
        </is>
      </c>
      <c r="K3444" s="70" t="n">
        <v>1088299</v>
      </c>
      <c r="L3444" s="71" t="n">
        <v>78.90000000000001</v>
      </c>
      <c r="M3444" s="71" t="n">
        <v>85866791.09999999</v>
      </c>
      <c r="N3444" s="71" t="n">
        <v>1717335.82</v>
      </c>
      <c r="O3444" s="71" t="n">
        <v>84149455.28</v>
      </c>
      <c r="P3444" s="71" t="n">
        <v>19152610.24</v>
      </c>
      <c r="Q3444" s="71" t="n">
        <v>64996845.04</v>
      </c>
      <c r="R3444" t="inlineStr">
        <is>
          <t>Crude</t>
        </is>
      </c>
      <c r="S3444" t="inlineStr">
        <is>
          <t>Yes</t>
        </is>
      </c>
      <c r="T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SA103436</t>
        </is>
      </c>
      <c r="B3445" s="68" t="n">
        <v>46157</v>
      </c>
      <c r="C3445" s="69" t="n">
        <v>2026</v>
      </c>
      <c r="D3445" t="inlineStr">
        <is>
          <t>May</t>
        </is>
      </c>
      <c r="E3445" t="inlineStr">
        <is>
          <t>Middle East</t>
        </is>
      </c>
      <c r="F3445" t="inlineStr">
        <is>
          <t>UAE</t>
        </is>
      </c>
      <c r="G3445" t="inlineStr">
        <is>
          <t>Arab Extra Light</t>
        </is>
      </c>
      <c r="H3445" t="inlineStr">
        <is>
          <t>Spot</t>
        </is>
      </c>
      <c r="I3445" t="inlineStr">
        <is>
          <t>Refiner</t>
        </is>
      </c>
      <c r="J3445" t="inlineStr">
        <is>
          <t>Shraddha Kulkarni</t>
        </is>
      </c>
      <c r="K3445" s="70" t="n">
        <v>1300049</v>
      </c>
      <c r="L3445" s="71" t="n">
        <v>84.26000000000001</v>
      </c>
      <c r="M3445" s="71" t="n">
        <v>109542128.74</v>
      </c>
      <c r="N3445" s="71" t="n">
        <v>0</v>
      </c>
      <c r="O3445" s="71" t="n">
        <v>109542128.74</v>
      </c>
      <c r="P3445" s="71" t="n">
        <v>24826405.94</v>
      </c>
      <c r="Q3445" s="71" t="n">
        <v>84715722.8</v>
      </c>
      <c r="R3445" t="inlineStr">
        <is>
          <t>Crude</t>
        </is>
      </c>
      <c r="S3445" t="inlineStr">
        <is>
          <t>Yes</t>
        </is>
      </c>
      <c r="T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SA103437</t>
        </is>
      </c>
      <c r="B3446" s="68" t="n">
        <v>46158</v>
      </c>
      <c r="C3446" s="69" t="n">
        <v>2026</v>
      </c>
      <c r="D3446" t="inlineStr">
        <is>
          <t>May</t>
        </is>
      </c>
      <c r="E3446" t="inlineStr">
        <is>
          <t>Asia</t>
        </is>
      </c>
      <c r="F3446" t="inlineStr">
        <is>
          <t>India</t>
        </is>
      </c>
      <c r="G3446" t="inlineStr">
        <is>
          <t>Arab Light</t>
        </is>
      </c>
      <c r="H3446" t="inlineStr">
        <is>
          <t>Spot</t>
        </is>
      </c>
      <c r="I3446" t="inlineStr">
        <is>
          <t>National oil company</t>
        </is>
      </c>
      <c r="J3446" t="inlineStr">
        <is>
          <t>Sophie Müller</t>
        </is>
      </c>
      <c r="K3446" s="70" t="n">
        <v>732755</v>
      </c>
      <c r="L3446" s="71" t="n">
        <v>79.23</v>
      </c>
      <c r="M3446" s="71" t="n">
        <v>58056178.65</v>
      </c>
      <c r="N3446" s="71" t="n">
        <v>0</v>
      </c>
      <c r="O3446" s="71" t="n">
        <v>58056178.65</v>
      </c>
      <c r="P3446" s="71" t="n">
        <v>13219747.87</v>
      </c>
      <c r="Q3446" s="71" t="n">
        <v>44836430.78</v>
      </c>
      <c r="R3446" t="inlineStr">
        <is>
          <t>Crude</t>
        </is>
      </c>
      <c r="S3446" t="inlineStr">
        <is>
          <t>Yes</t>
        </is>
      </c>
      <c r="T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SA103438</t>
        </is>
      </c>
      <c r="B3447" s="68" t="n">
        <v>46158</v>
      </c>
      <c r="C3447" s="69" t="n">
        <v>2026</v>
      </c>
      <c r="D3447" t="inlineStr">
        <is>
          <t>May</t>
        </is>
      </c>
      <c r="E3447" t="inlineStr">
        <is>
          <t>Asia</t>
        </is>
      </c>
      <c r="F3447" t="inlineStr">
        <is>
          <t>Japan</t>
        </is>
      </c>
      <c r="G3447" t="inlineStr">
        <is>
          <t>Arab Light</t>
        </is>
      </c>
      <c r="H3447" t="inlineStr">
        <is>
          <t>Term contract</t>
        </is>
      </c>
      <c r="I3447" t="inlineStr">
        <is>
          <t>Refiner</t>
        </is>
      </c>
      <c r="J3447" t="inlineStr">
        <is>
          <t>Priya Nair</t>
        </is>
      </c>
      <c r="K3447" s="70" t="n">
        <v>409712</v>
      </c>
      <c r="L3447" s="71" t="n">
        <v>72.19</v>
      </c>
      <c r="M3447" s="71" t="n">
        <v>29577109.28</v>
      </c>
      <c r="N3447" s="71" t="n">
        <v>591542.1899999999</v>
      </c>
      <c r="O3447" s="71" t="n">
        <v>28985567.09</v>
      </c>
      <c r="P3447" s="71" t="n">
        <v>7536161.88</v>
      </c>
      <c r="Q3447" s="71" t="n">
        <v>21449405.21</v>
      </c>
      <c r="R3447" t="inlineStr">
        <is>
          <t>Crude</t>
        </is>
      </c>
      <c r="S3447" t="inlineStr">
        <is>
          <t>Yes</t>
        </is>
      </c>
      <c r="T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SA103439</t>
        </is>
      </c>
      <c r="B3448" s="68" t="n">
        <v>46158</v>
      </c>
      <c r="C3448" s="69" t="n">
        <v>2026</v>
      </c>
      <c r="D3448" t="inlineStr">
        <is>
          <t>May</t>
        </is>
      </c>
      <c r="E3448" t="inlineStr">
        <is>
          <t>Asia</t>
        </is>
      </c>
      <c r="F3448" t="inlineStr">
        <is>
          <t>Japan</t>
        </is>
      </c>
      <c r="G3448" t="inlineStr">
        <is>
          <t>Arab Extra Light</t>
        </is>
      </c>
      <c r="H3448" t="inlineStr">
        <is>
          <t>Term contract</t>
        </is>
      </c>
      <c r="I3448" t="inlineStr">
        <is>
          <t>Refiner</t>
        </is>
      </c>
      <c r="J3448" t="inlineStr">
        <is>
          <t>Mei Lin</t>
        </is>
      </c>
      <c r="K3448" s="70" t="n">
        <v>1425130</v>
      </c>
      <c r="L3448" s="71" t="n">
        <v>82.20999999999999</v>
      </c>
      <c r="M3448" s="71" t="n">
        <v>117159937.3</v>
      </c>
      <c r="N3448" s="71" t="n">
        <v>1171599.37</v>
      </c>
      <c r="O3448" s="71" t="n">
        <v>115988337.93</v>
      </c>
      <c r="P3448" s="71" t="n">
        <v>26085095.09</v>
      </c>
      <c r="Q3448" s="71" t="n">
        <v>89903242.84</v>
      </c>
      <c r="R3448" t="inlineStr">
        <is>
          <t>Crude</t>
        </is>
      </c>
      <c r="S3448" t="inlineStr">
        <is>
          <t>Yes</t>
        </is>
      </c>
      <c r="T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SA103440</t>
        </is>
      </c>
      <c r="B3449" s="68" t="n">
        <v>46158</v>
      </c>
      <c r="C3449" s="69" t="n">
        <v>2026</v>
      </c>
      <c r="D3449" t="inlineStr">
        <is>
          <t>May</t>
        </is>
      </c>
      <c r="E3449" t="inlineStr">
        <is>
          <t>Asia</t>
        </is>
      </c>
      <c r="F3449" t="inlineStr">
        <is>
          <t>South Korea</t>
        </is>
      </c>
      <c r="G3449" t="inlineStr">
        <is>
          <t>Arab Light</t>
        </is>
      </c>
      <c r="H3449" t="inlineStr">
        <is>
          <t>Spot</t>
        </is>
      </c>
      <c r="I3449" t="inlineStr">
        <is>
          <t>National oil company</t>
        </is>
      </c>
      <c r="J3449" t="inlineStr">
        <is>
          <t>Ravindra Patil</t>
        </is>
      </c>
      <c r="K3449" s="70" t="n">
        <v>1930376</v>
      </c>
      <c r="L3449" s="71" t="n">
        <v>77.27</v>
      </c>
      <c r="M3449" s="71" t="n">
        <v>149160153.52</v>
      </c>
      <c r="N3449" s="71" t="n">
        <v>0</v>
      </c>
      <c r="O3449" s="71" t="n">
        <v>149160153.52</v>
      </c>
      <c r="P3449" s="71" t="n">
        <v>34038400.57</v>
      </c>
      <c r="Q3449" s="71" t="n">
        <v>115121752.95</v>
      </c>
      <c r="R3449" t="inlineStr">
        <is>
          <t>Crude</t>
        </is>
      </c>
      <c r="S3449" t="inlineStr">
        <is>
          <t>Yes</t>
        </is>
      </c>
      <c r="T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SA103441</t>
        </is>
      </c>
      <c r="B3450" s="68" t="n">
        <v>46158</v>
      </c>
      <c r="C3450" s="69" t="n">
        <v>2026</v>
      </c>
      <c r="D3450" t="inlineStr">
        <is>
          <t>May</t>
        </is>
      </c>
      <c r="E3450" t="inlineStr">
        <is>
          <t>Asia</t>
        </is>
      </c>
      <c r="F3450" t="inlineStr">
        <is>
          <t>Japan</t>
        </is>
      </c>
      <c r="G3450" t="inlineStr">
        <is>
          <t>Arab Heavy</t>
        </is>
      </c>
      <c r="H3450" t="inlineStr">
        <is>
          <t>Term contract</t>
        </is>
      </c>
      <c r="I3450" t="inlineStr">
        <is>
          <t>National oil company</t>
        </is>
      </c>
      <c r="J3450" t="inlineStr">
        <is>
          <t>Sara Rossi</t>
        </is>
      </c>
      <c r="K3450" s="70" t="n">
        <v>1635895</v>
      </c>
      <c r="L3450" s="71" t="n">
        <v>77</v>
      </c>
      <c r="M3450" s="71" t="n">
        <v>125963915</v>
      </c>
      <c r="N3450" s="71" t="n">
        <v>0</v>
      </c>
      <c r="O3450" s="71" t="n">
        <v>125963915</v>
      </c>
      <c r="P3450" s="71" t="n">
        <v>28721146.03</v>
      </c>
      <c r="Q3450" s="71" t="n">
        <v>97242768.97</v>
      </c>
      <c r="R3450" t="inlineStr">
        <is>
          <t>Crude</t>
        </is>
      </c>
      <c r="S3450" t="inlineStr">
        <is>
          <t>Yes</t>
        </is>
      </c>
      <c r="T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SA103442</t>
        </is>
      </c>
      <c r="B3451" s="68" t="n">
        <v>46158</v>
      </c>
      <c r="C3451" s="69" t="n">
        <v>2026</v>
      </c>
      <c r="D3451" t="inlineStr">
        <is>
          <t>May</t>
        </is>
      </c>
      <c r="E3451" t="inlineStr">
        <is>
          <t>Asia</t>
        </is>
      </c>
      <c r="F3451" t="inlineStr">
        <is>
          <t>China</t>
        </is>
      </c>
      <c r="G3451" t="inlineStr">
        <is>
          <t>Arab Heavy</t>
        </is>
      </c>
      <c r="H3451" t="inlineStr">
        <is>
          <t>Spot</t>
        </is>
      </c>
      <c r="I3451" t="inlineStr">
        <is>
          <t>Refiner</t>
        </is>
      </c>
      <c r="J3451" t="inlineStr">
        <is>
          <t>Arjun Mehta</t>
        </is>
      </c>
      <c r="K3451" s="70" t="n">
        <v>1191712</v>
      </c>
      <c r="L3451" s="71" t="n">
        <v>65.55</v>
      </c>
      <c r="M3451" s="71" t="n">
        <v>78116721.59999999</v>
      </c>
      <c r="N3451" s="71" t="n">
        <v>1562334.43</v>
      </c>
      <c r="O3451" s="71" t="n">
        <v>76554387.17</v>
      </c>
      <c r="P3451" s="71" t="n">
        <v>21131399.07</v>
      </c>
      <c r="Q3451" s="71" t="n">
        <v>55422988.1</v>
      </c>
      <c r="R3451" t="inlineStr">
        <is>
          <t>Crude</t>
        </is>
      </c>
      <c r="S3451" t="inlineStr">
        <is>
          <t>Yes</t>
        </is>
      </c>
      <c r="T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SA103443</t>
        </is>
      </c>
      <c r="B3452" s="68" t="n">
        <v>46158</v>
      </c>
      <c r="C3452" s="69" t="n">
        <v>2026</v>
      </c>
      <c r="D3452" t="inlineStr">
        <is>
          <t>May</t>
        </is>
      </c>
      <c r="E3452" t="inlineStr">
        <is>
          <t>Asia</t>
        </is>
      </c>
      <c r="F3452" t="inlineStr">
        <is>
          <t>Japan</t>
        </is>
      </c>
      <c r="G3452" t="inlineStr">
        <is>
          <t>Diesel</t>
        </is>
      </c>
      <c r="H3452" t="inlineStr">
        <is>
          <t>Term contract</t>
        </is>
      </c>
      <c r="I3452" t="inlineStr">
        <is>
          <t>Refiner</t>
        </is>
      </c>
      <c r="J3452" t="inlineStr">
        <is>
          <t>Ruhi Shaikh</t>
        </is>
      </c>
      <c r="K3452" s="70" t="n">
        <v>535397</v>
      </c>
      <c r="L3452" s="71" t="n">
        <v>94.44</v>
      </c>
      <c r="M3452" s="71" t="n">
        <v>50562892.68</v>
      </c>
      <c r="N3452" s="71" t="n">
        <v>505628.93</v>
      </c>
      <c r="O3452" s="71" t="n">
        <v>50057263.75</v>
      </c>
      <c r="P3452" s="71" t="n">
        <v>36686793.52</v>
      </c>
      <c r="Q3452" s="71" t="n">
        <v>13370470.23</v>
      </c>
      <c r="R3452" t="inlineStr">
        <is>
          <t>Refined</t>
        </is>
      </c>
      <c r="S3452" t="inlineStr">
        <is>
          <t>Yes</t>
        </is>
      </c>
      <c r="T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SA103444</t>
        </is>
      </c>
      <c r="B3453" s="68" t="n">
        <v>46158</v>
      </c>
      <c r="C3453" s="69" t="n">
        <v>2026</v>
      </c>
      <c r="D3453" t="inlineStr">
        <is>
          <t>May</t>
        </is>
      </c>
      <c r="E3453" t="inlineStr">
        <is>
          <t>North America</t>
        </is>
      </c>
      <c r="F3453" t="inlineStr">
        <is>
          <t>USA</t>
        </is>
      </c>
      <c r="G3453" t="inlineStr">
        <is>
          <t>Arab Heavy</t>
        </is>
      </c>
      <c r="H3453" t="inlineStr">
        <is>
          <t>Term contract</t>
        </is>
      </c>
      <c r="I3453" t="inlineStr">
        <is>
          <t>Refiner</t>
        </is>
      </c>
      <c r="J3453" t="inlineStr">
        <is>
          <t>Shraddha Kulkarni</t>
        </is>
      </c>
      <c r="K3453" s="70" t="n">
        <v>1332550</v>
      </c>
      <c r="L3453" s="71" t="n">
        <v>72.73</v>
      </c>
      <c r="M3453" s="71" t="n">
        <v>96916361.5</v>
      </c>
      <c r="N3453" s="71" t="n">
        <v>969163.61</v>
      </c>
      <c r="O3453" s="71" t="n">
        <v>95947197.89</v>
      </c>
      <c r="P3453" s="71" t="n">
        <v>24510433.28</v>
      </c>
      <c r="Q3453" s="71" t="n">
        <v>71436764.61</v>
      </c>
      <c r="R3453" t="inlineStr">
        <is>
          <t>Crude</t>
        </is>
      </c>
      <c r="S3453" t="inlineStr">
        <is>
          <t>Yes</t>
        </is>
      </c>
      <c r="T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SA103445</t>
        </is>
      </c>
      <c r="B3454" s="68" t="n">
        <v>46159</v>
      </c>
      <c r="C3454" s="69" t="n">
        <v>2026</v>
      </c>
      <c r="D3454" t="inlineStr">
        <is>
          <t>May</t>
        </is>
      </c>
      <c r="E3454" t="inlineStr">
        <is>
          <t>Asia</t>
        </is>
      </c>
      <c r="F3454" t="inlineStr">
        <is>
          <t>South Korea</t>
        </is>
      </c>
      <c r="G3454" t="inlineStr">
        <is>
          <t>Gasoline</t>
        </is>
      </c>
      <c r="H3454" t="inlineStr">
        <is>
          <t>Term contract</t>
        </is>
      </c>
      <c r="I3454" t="inlineStr">
        <is>
          <t>National oil company</t>
        </is>
      </c>
      <c r="J3454" t="inlineStr">
        <is>
          <t>Aisha Bello</t>
        </is>
      </c>
      <c r="K3454" s="70" t="n">
        <v>521005</v>
      </c>
      <c r="L3454" s="71" t="n">
        <v>85.06999999999999</v>
      </c>
      <c r="M3454" s="71" t="n">
        <v>44321895.35</v>
      </c>
      <c r="N3454" s="71" t="n">
        <v>0</v>
      </c>
      <c r="O3454" s="71" t="n">
        <v>44321895.35</v>
      </c>
      <c r="P3454" s="71" t="n">
        <v>37537786.29</v>
      </c>
      <c r="Q3454" s="71" t="n">
        <v>6784109.06</v>
      </c>
      <c r="R3454" t="inlineStr">
        <is>
          <t>Refined</t>
        </is>
      </c>
      <c r="S3454" t="inlineStr">
        <is>
          <t>Yes</t>
        </is>
      </c>
      <c r="T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SA103446</t>
        </is>
      </c>
      <c r="B3455" s="68" t="n">
        <v>46159</v>
      </c>
      <c r="C3455" s="69" t="n">
        <v>2026</v>
      </c>
      <c r="D3455" t="inlineStr">
        <is>
          <t>May</t>
        </is>
      </c>
      <c r="E3455" t="inlineStr">
        <is>
          <t>Asia</t>
        </is>
      </c>
      <c r="F3455" t="inlineStr">
        <is>
          <t>Japan</t>
        </is>
      </c>
      <c r="G3455" t="inlineStr">
        <is>
          <t>Arab Extra Light</t>
        </is>
      </c>
      <c r="H3455" t="inlineStr">
        <is>
          <t>Spot</t>
        </is>
      </c>
      <c r="I3455" t="inlineStr">
        <is>
          <t>National oil company</t>
        </is>
      </c>
      <c r="J3455" t="inlineStr">
        <is>
          <t>Fatima Al-Saud</t>
        </is>
      </c>
      <c r="K3455" s="70" t="n">
        <v>1248835</v>
      </c>
      <c r="L3455" s="71" t="n">
        <v>84.68000000000001</v>
      </c>
      <c r="M3455" s="71" t="n">
        <v>105751347.8</v>
      </c>
      <c r="N3455" s="71" t="n">
        <v>0</v>
      </c>
      <c r="O3455" s="71" t="n">
        <v>105751347.8</v>
      </c>
      <c r="P3455" s="71" t="n">
        <v>22233187.66</v>
      </c>
      <c r="Q3455" s="71" t="n">
        <v>83518160.14</v>
      </c>
      <c r="R3455" t="inlineStr">
        <is>
          <t>Crude</t>
        </is>
      </c>
      <c r="S3455" t="inlineStr">
        <is>
          <t>Yes</t>
        </is>
      </c>
      <c r="T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SA103447</t>
        </is>
      </c>
      <c r="B3456" s="68" t="n">
        <v>46159</v>
      </c>
      <c r="C3456" s="69" t="n">
        <v>2026</v>
      </c>
      <c r="D3456" t="inlineStr">
        <is>
          <t>May</t>
        </is>
      </c>
      <c r="E3456" t="inlineStr">
        <is>
          <t>North America</t>
        </is>
      </c>
      <c r="F3456" t="inlineStr">
        <is>
          <t>USA</t>
        </is>
      </c>
      <c r="G3456" t="inlineStr">
        <is>
          <t>Arab Light</t>
        </is>
      </c>
      <c r="H3456" t="inlineStr">
        <is>
          <t>Spot</t>
        </is>
      </c>
      <c r="I3456" t="inlineStr">
        <is>
          <t>Refiner</t>
        </is>
      </c>
      <c r="J3456" t="inlineStr">
        <is>
          <t>Amir Khan</t>
        </is>
      </c>
      <c r="K3456" s="70" t="n">
        <v>1724535</v>
      </c>
      <c r="L3456" s="71" t="n">
        <v>81.78</v>
      </c>
      <c r="M3456" s="71" t="n">
        <v>141032472.3</v>
      </c>
      <c r="N3456" s="71" t="n">
        <v>0</v>
      </c>
      <c r="O3456" s="71" t="n">
        <v>141032472.3</v>
      </c>
      <c r="P3456" s="71" t="n">
        <v>31528162.17</v>
      </c>
      <c r="Q3456" s="71" t="n">
        <v>109504310.13</v>
      </c>
      <c r="R3456" t="inlineStr">
        <is>
          <t>Crude</t>
        </is>
      </c>
      <c r="S3456" t="inlineStr">
        <is>
          <t>Yes</t>
        </is>
      </c>
      <c r="T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SA103448</t>
        </is>
      </c>
      <c r="B3457" s="68" t="n">
        <v>46159</v>
      </c>
      <c r="C3457" s="69" t="n">
        <v>2026</v>
      </c>
      <c r="D3457" t="inlineStr">
        <is>
          <t>May</t>
        </is>
      </c>
      <c r="E3457" t="inlineStr">
        <is>
          <t>North America</t>
        </is>
      </c>
      <c r="F3457" t="inlineStr">
        <is>
          <t>USA</t>
        </is>
      </c>
      <c r="G3457" t="inlineStr">
        <is>
          <t>Arab Medium</t>
        </is>
      </c>
      <c r="H3457" t="inlineStr">
        <is>
          <t>Term contract</t>
        </is>
      </c>
      <c r="I3457" t="inlineStr">
        <is>
          <t>Refiner</t>
        </is>
      </c>
      <c r="J3457" t="inlineStr">
        <is>
          <t>Priya Nair</t>
        </is>
      </c>
      <c r="K3457" s="70" t="n">
        <v>821395</v>
      </c>
      <c r="L3457" s="71" t="n">
        <v>76.23999999999999</v>
      </c>
      <c r="M3457" s="71" t="n">
        <v>62623154.8</v>
      </c>
      <c r="N3457" s="71" t="n">
        <v>1252463.1</v>
      </c>
      <c r="O3457" s="71" t="n">
        <v>61370691.7</v>
      </c>
      <c r="P3457" s="71" t="n">
        <v>13989157.29</v>
      </c>
      <c r="Q3457" s="71" t="n">
        <v>47381534.41</v>
      </c>
      <c r="R3457" t="inlineStr">
        <is>
          <t>Crude</t>
        </is>
      </c>
      <c r="S3457" t="inlineStr">
        <is>
          <t>Yes</t>
        </is>
      </c>
      <c r="T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SA103449</t>
        </is>
      </c>
      <c r="B3458" s="68" t="n">
        <v>46159</v>
      </c>
      <c r="C3458" s="69" t="n">
        <v>2026</v>
      </c>
      <c r="D3458" t="inlineStr">
        <is>
          <t>May</t>
        </is>
      </c>
      <c r="E3458" t="inlineStr">
        <is>
          <t>Asia</t>
        </is>
      </c>
      <c r="F3458" t="inlineStr">
        <is>
          <t>China</t>
        </is>
      </c>
      <c r="G3458" t="inlineStr">
        <is>
          <t>Arab Heavy</t>
        </is>
      </c>
      <c r="H3458" t="inlineStr">
        <is>
          <t>Spot</t>
        </is>
      </c>
      <c r="I3458" t="inlineStr">
        <is>
          <t>Refiner</t>
        </is>
      </c>
      <c r="J3458" t="inlineStr">
        <is>
          <t>Olivia Brown</t>
        </is>
      </c>
      <c r="K3458" s="70" t="n">
        <v>1595515</v>
      </c>
      <c r="L3458" s="71" t="n">
        <v>70.61</v>
      </c>
      <c r="M3458" s="71" t="n">
        <v>112659314.15</v>
      </c>
      <c r="N3458" s="71" t="n">
        <v>0</v>
      </c>
      <c r="O3458" s="71" t="n">
        <v>112659314.15</v>
      </c>
      <c r="P3458" s="71" t="n">
        <v>28630578.55</v>
      </c>
      <c r="Q3458" s="71" t="n">
        <v>84028735.59999999</v>
      </c>
      <c r="R3458" t="inlineStr">
        <is>
          <t>Crude</t>
        </is>
      </c>
      <c r="S3458" t="inlineStr">
        <is>
          <t>Yes</t>
        </is>
      </c>
      <c r="T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SA103450</t>
        </is>
      </c>
      <c r="B3459" s="68" t="n">
        <v>46159</v>
      </c>
      <c r="C3459" s="69" t="n">
        <v>2026</v>
      </c>
      <c r="D3459" t="inlineStr">
        <is>
          <t>May</t>
        </is>
      </c>
      <c r="E3459" t="inlineStr">
        <is>
          <t>Middle East</t>
        </is>
      </c>
      <c r="F3459" t="inlineStr">
        <is>
          <t>UAE</t>
        </is>
      </c>
      <c r="G3459" t="inlineStr">
        <is>
          <t>Arab Medium</t>
        </is>
      </c>
      <c r="H3459" t="inlineStr">
        <is>
          <t>Term contract</t>
        </is>
      </c>
      <c r="I3459" t="inlineStr">
        <is>
          <t>National oil company</t>
        </is>
      </c>
      <c r="J3459" t="inlineStr">
        <is>
          <t>Fatima Al-Saud</t>
        </is>
      </c>
      <c r="K3459" s="70" t="n">
        <v>698284</v>
      </c>
      <c r="L3459" s="71" t="n">
        <v>75.70999999999999</v>
      </c>
      <c r="M3459" s="71" t="n">
        <v>52867081.64</v>
      </c>
      <c r="N3459" s="71" t="n">
        <v>528670.8199999999</v>
      </c>
      <c r="O3459" s="71" t="n">
        <v>52338410.82</v>
      </c>
      <c r="P3459" s="71" t="n">
        <v>12548603.54</v>
      </c>
      <c r="Q3459" s="71" t="n">
        <v>39789807.28</v>
      </c>
      <c r="R3459" t="inlineStr">
        <is>
          <t>Crude</t>
        </is>
      </c>
      <c r="S3459" t="inlineStr">
        <is>
          <t>Yes</t>
        </is>
      </c>
      <c r="T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SA103451</t>
        </is>
      </c>
      <c r="B3460" s="68" t="n">
        <v>46159</v>
      </c>
      <c r="C3460" s="69" t="n">
        <v>2026</v>
      </c>
      <c r="D3460" t="inlineStr">
        <is>
          <t>May</t>
        </is>
      </c>
      <c r="E3460" t="inlineStr">
        <is>
          <t>Middle East</t>
        </is>
      </c>
      <c r="F3460" t="inlineStr">
        <is>
          <t>Bahrain</t>
        </is>
      </c>
      <c r="G3460" t="inlineStr">
        <is>
          <t>Diesel</t>
        </is>
      </c>
      <c r="H3460" t="inlineStr">
        <is>
          <t>Term contract</t>
        </is>
      </c>
      <c r="I3460" t="inlineStr">
        <is>
          <t>National oil company</t>
        </is>
      </c>
      <c r="J3460" t="inlineStr">
        <is>
          <t>Lucas Martin</t>
        </is>
      </c>
      <c r="K3460" s="70" t="n">
        <v>181525</v>
      </c>
      <c r="L3460" s="71" t="n">
        <v>96.70999999999999</v>
      </c>
      <c r="M3460" s="71" t="n">
        <v>17555282.75</v>
      </c>
      <c r="N3460" s="71" t="n">
        <v>0</v>
      </c>
      <c r="O3460" s="71" t="n">
        <v>17555282.75</v>
      </c>
      <c r="P3460" s="71" t="n">
        <v>13317694.78</v>
      </c>
      <c r="Q3460" s="71" t="n">
        <v>4237587.97</v>
      </c>
      <c r="R3460" t="inlineStr">
        <is>
          <t>Refined</t>
        </is>
      </c>
      <c r="S3460" t="inlineStr">
        <is>
          <t>Yes</t>
        </is>
      </c>
      <c r="T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SA103452</t>
        </is>
      </c>
      <c r="B3461" s="68" t="n">
        <v>46159</v>
      </c>
      <c r="C3461" s="69" t="n">
        <v>2026</v>
      </c>
      <c r="D3461" t="inlineStr">
        <is>
          <t>May</t>
        </is>
      </c>
      <c r="E3461" t="inlineStr">
        <is>
          <t>Asia</t>
        </is>
      </c>
      <c r="F3461" t="inlineStr">
        <is>
          <t>South Korea</t>
        </is>
      </c>
      <c r="G3461" t="inlineStr">
        <is>
          <t>Arab Heavy</t>
        </is>
      </c>
      <c r="H3461" t="inlineStr">
        <is>
          <t>Term contract</t>
        </is>
      </c>
      <c r="I3461" t="inlineStr">
        <is>
          <t>National oil company</t>
        </is>
      </c>
      <c r="J3461" t="inlineStr">
        <is>
          <t>Noah Smith</t>
        </is>
      </c>
      <c r="K3461" s="70" t="n">
        <v>1055798</v>
      </c>
      <c r="L3461" s="71" t="n">
        <v>76.16</v>
      </c>
      <c r="M3461" s="71" t="n">
        <v>80409575.68000001</v>
      </c>
      <c r="N3461" s="71" t="n">
        <v>0</v>
      </c>
      <c r="O3461" s="71" t="n">
        <v>80409575.68000001</v>
      </c>
      <c r="P3461" s="71" t="n">
        <v>18170456</v>
      </c>
      <c r="Q3461" s="71" t="n">
        <v>62239119.68</v>
      </c>
      <c r="R3461" t="inlineStr">
        <is>
          <t>Crude</t>
        </is>
      </c>
      <c r="S3461" t="inlineStr">
        <is>
          <t>Yes</t>
        </is>
      </c>
      <c r="T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SA103453</t>
        </is>
      </c>
      <c r="B3462" s="68" t="n">
        <v>46159</v>
      </c>
      <c r="C3462" s="69" t="n">
        <v>2026</v>
      </c>
      <c r="D3462" t="inlineStr">
        <is>
          <t>May</t>
        </is>
      </c>
      <c r="E3462" t="inlineStr">
        <is>
          <t>Asia</t>
        </is>
      </c>
      <c r="F3462" t="inlineStr">
        <is>
          <t>South Korea</t>
        </is>
      </c>
      <c r="G3462" t="inlineStr">
        <is>
          <t>Arab Light</t>
        </is>
      </c>
      <c r="H3462" t="inlineStr">
        <is>
          <t>Term contract</t>
        </is>
      </c>
      <c r="I3462" t="inlineStr">
        <is>
          <t>Refiner</t>
        </is>
      </c>
      <c r="J3462" t="inlineStr">
        <is>
          <t>Shraddha Kulkarni</t>
        </is>
      </c>
      <c r="K3462" s="70" t="n">
        <v>1180878</v>
      </c>
      <c r="L3462" s="71" t="n">
        <v>76.87</v>
      </c>
      <c r="M3462" s="71" t="n">
        <v>90774091.86</v>
      </c>
      <c r="N3462" s="71" t="n">
        <v>907740.92</v>
      </c>
      <c r="O3462" s="71" t="n">
        <v>89866350.94</v>
      </c>
      <c r="P3462" s="71" t="n">
        <v>21622383.83</v>
      </c>
      <c r="Q3462" s="71" t="n">
        <v>68243967.11</v>
      </c>
      <c r="R3462" t="inlineStr">
        <is>
          <t>Crude</t>
        </is>
      </c>
      <c r="S3462" t="inlineStr">
        <is>
          <t>Yes</t>
        </is>
      </c>
      <c r="T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SA103454</t>
        </is>
      </c>
      <c r="B3463" s="68" t="n">
        <v>46159</v>
      </c>
      <c r="C3463" s="69" t="n">
        <v>2026</v>
      </c>
      <c r="D3463" t="inlineStr">
        <is>
          <t>May</t>
        </is>
      </c>
      <c r="E3463" t="inlineStr">
        <is>
          <t>North America</t>
        </is>
      </c>
      <c r="F3463" t="inlineStr">
        <is>
          <t>USA</t>
        </is>
      </c>
      <c r="G3463" t="inlineStr">
        <is>
          <t>Arab Light</t>
        </is>
      </c>
      <c r="H3463" t="inlineStr">
        <is>
          <t>Term contract</t>
        </is>
      </c>
      <c r="I3463" t="inlineStr">
        <is>
          <t>Refiner</t>
        </is>
      </c>
      <c r="J3463" t="inlineStr">
        <is>
          <t>Arjun Mehta</t>
        </is>
      </c>
      <c r="K3463" s="70" t="n">
        <v>1088299</v>
      </c>
      <c r="L3463" s="71" t="n">
        <v>71.55</v>
      </c>
      <c r="M3463" s="71" t="n">
        <v>77867793.45</v>
      </c>
      <c r="N3463" s="71" t="n">
        <v>0</v>
      </c>
      <c r="O3463" s="71" t="n">
        <v>77867793.45</v>
      </c>
      <c r="P3463" s="71" t="n">
        <v>19673388.95</v>
      </c>
      <c r="Q3463" s="71" t="n">
        <v>58194404.5</v>
      </c>
      <c r="R3463" t="inlineStr">
        <is>
          <t>Crude</t>
        </is>
      </c>
      <c r="S3463" t="inlineStr">
        <is>
          <t>Yes</t>
        </is>
      </c>
      <c r="T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SA103455</t>
        </is>
      </c>
      <c r="B3464" s="68" t="n">
        <v>46160</v>
      </c>
      <c r="C3464" s="69" t="n">
        <v>2026</v>
      </c>
      <c r="D3464" t="inlineStr">
        <is>
          <t>May</t>
        </is>
      </c>
      <c r="E3464" t="inlineStr">
        <is>
          <t>Asia</t>
        </is>
      </c>
      <c r="F3464" t="inlineStr">
        <is>
          <t>Japan</t>
        </is>
      </c>
      <c r="G3464" t="inlineStr">
        <is>
          <t>Arab Extra Light</t>
        </is>
      </c>
      <c r="H3464" t="inlineStr">
        <is>
          <t>Term contract</t>
        </is>
      </c>
      <c r="I3464" t="inlineStr">
        <is>
          <t>Refiner</t>
        </is>
      </c>
      <c r="J3464" t="inlineStr">
        <is>
          <t>Liam O'Brien</t>
        </is>
      </c>
      <c r="K3464" s="70" t="n">
        <v>849956</v>
      </c>
      <c r="L3464" s="71" t="n">
        <v>74.90000000000001</v>
      </c>
      <c r="M3464" s="71" t="n">
        <v>63661704.4</v>
      </c>
      <c r="N3464" s="71" t="n">
        <v>1273234.09</v>
      </c>
      <c r="O3464" s="71" t="n">
        <v>62388470.31</v>
      </c>
      <c r="P3464" s="71" t="n">
        <v>15268292.39</v>
      </c>
      <c r="Q3464" s="71" t="n">
        <v>47120177.92</v>
      </c>
      <c r="R3464" t="inlineStr">
        <is>
          <t>Crude</t>
        </is>
      </c>
      <c r="S3464" t="inlineStr">
        <is>
          <t>Yes</t>
        </is>
      </c>
      <c r="T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SA103456</t>
        </is>
      </c>
      <c r="B3465" s="68" t="n">
        <v>46160</v>
      </c>
      <c r="C3465" s="69" t="n">
        <v>2026</v>
      </c>
      <c r="D3465" t="inlineStr">
        <is>
          <t>May</t>
        </is>
      </c>
      <c r="E3465" t="inlineStr">
        <is>
          <t>Asia</t>
        </is>
      </c>
      <c r="F3465" t="inlineStr">
        <is>
          <t>South Korea</t>
        </is>
      </c>
      <c r="G3465" t="inlineStr">
        <is>
          <t>Arab Light</t>
        </is>
      </c>
      <c r="H3465" t="inlineStr">
        <is>
          <t>Term contract</t>
        </is>
      </c>
      <c r="I3465" t="inlineStr">
        <is>
          <t>Trader</t>
        </is>
      </c>
      <c r="J3465" t="inlineStr">
        <is>
          <t>Zoya Ahmed</t>
        </is>
      </c>
      <c r="K3465" s="70" t="n">
        <v>1933331</v>
      </c>
      <c r="L3465" s="71" t="n">
        <v>78.97</v>
      </c>
      <c r="M3465" s="71" t="n">
        <v>152675149.07</v>
      </c>
      <c r="N3465" s="71" t="n">
        <v>0</v>
      </c>
      <c r="O3465" s="71" t="n">
        <v>152675149.07</v>
      </c>
      <c r="P3465" s="71" t="n">
        <v>33798990.68</v>
      </c>
      <c r="Q3465" s="71" t="n">
        <v>118876158.39</v>
      </c>
      <c r="R3465" t="inlineStr">
        <is>
          <t>Crude</t>
        </is>
      </c>
      <c r="S3465" t="inlineStr">
        <is>
          <t>Yes</t>
        </is>
      </c>
      <c r="T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SA103457</t>
        </is>
      </c>
      <c r="B3466" s="68" t="n">
        <v>46160</v>
      </c>
      <c r="C3466" s="69" t="n">
        <v>2026</v>
      </c>
      <c r="D3466" t="inlineStr">
        <is>
          <t>May</t>
        </is>
      </c>
      <c r="E3466" t="inlineStr">
        <is>
          <t>Middle East</t>
        </is>
      </c>
      <c r="F3466" t="inlineStr">
        <is>
          <t>Saudi Arabia</t>
        </is>
      </c>
      <c r="G3466" t="inlineStr">
        <is>
          <t>Arab Light</t>
        </is>
      </c>
      <c r="H3466" t="inlineStr">
        <is>
          <t>Domestic</t>
        </is>
      </c>
      <c r="I3466" t="inlineStr">
        <is>
          <t>Refiner</t>
        </is>
      </c>
      <c r="J3466" t="inlineStr">
        <is>
          <t>Amir Khan</t>
        </is>
      </c>
      <c r="K3466" s="70" t="n">
        <v>1280352</v>
      </c>
      <c r="L3466" s="71" t="n">
        <v>83.08</v>
      </c>
      <c r="M3466" s="71" t="n">
        <v>106371644.16</v>
      </c>
      <c r="N3466" s="71" t="n">
        <v>2127432.88</v>
      </c>
      <c r="O3466" s="71" t="n">
        <v>104244211.28</v>
      </c>
      <c r="P3466" s="71" t="n">
        <v>23444203.6</v>
      </c>
      <c r="Q3466" s="71" t="n">
        <v>80800007.68000001</v>
      </c>
      <c r="R3466" t="inlineStr">
        <is>
          <t>Crude</t>
        </is>
      </c>
      <c r="S3466" t="inlineStr">
        <is>
          <t>No</t>
        </is>
      </c>
      <c r="T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SA103458</t>
        </is>
      </c>
      <c r="B3467" s="68" t="n">
        <v>46160</v>
      </c>
      <c r="C3467" s="69" t="n">
        <v>2026</v>
      </c>
      <c r="D3467" t="inlineStr">
        <is>
          <t>May</t>
        </is>
      </c>
      <c r="E3467" t="inlineStr">
        <is>
          <t>Asia</t>
        </is>
      </c>
      <c r="F3467" t="inlineStr">
        <is>
          <t>South Korea</t>
        </is>
      </c>
      <c r="G3467" t="inlineStr">
        <is>
          <t>Arab Heavy</t>
        </is>
      </c>
      <c r="H3467" t="inlineStr">
        <is>
          <t>Term contract</t>
        </is>
      </c>
      <c r="I3467" t="inlineStr">
        <is>
          <t>National oil company</t>
        </is>
      </c>
      <c r="J3467" t="inlineStr">
        <is>
          <t>Omar Haddad</t>
        </is>
      </c>
      <c r="K3467" s="70" t="n">
        <v>979961</v>
      </c>
      <c r="L3467" s="71" t="n">
        <v>76.83</v>
      </c>
      <c r="M3467" s="71" t="n">
        <v>75290403.63</v>
      </c>
      <c r="N3467" s="71" t="n">
        <v>752904.04</v>
      </c>
      <c r="O3467" s="71" t="n">
        <v>74537499.59</v>
      </c>
      <c r="P3467" s="71" t="n">
        <v>16943146.28</v>
      </c>
      <c r="Q3467" s="71" t="n">
        <v>57594353.31</v>
      </c>
      <c r="R3467" t="inlineStr">
        <is>
          <t>Crude</t>
        </is>
      </c>
      <c r="S3467" t="inlineStr">
        <is>
          <t>Yes</t>
        </is>
      </c>
      <c r="T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SA103459</t>
        </is>
      </c>
      <c r="B3468" s="68" t="n">
        <v>46160</v>
      </c>
      <c r="C3468" s="69" t="n">
        <v>2026</v>
      </c>
      <c r="D3468" t="inlineStr">
        <is>
          <t>May</t>
        </is>
      </c>
      <c r="E3468" t="inlineStr">
        <is>
          <t>Middle East</t>
        </is>
      </c>
      <c r="F3468" t="inlineStr">
        <is>
          <t>Saudi Arabia</t>
        </is>
      </c>
      <c r="G3468" t="inlineStr">
        <is>
          <t>Arab Extra Light</t>
        </is>
      </c>
      <c r="H3468" t="inlineStr">
        <is>
          <t>Domestic</t>
        </is>
      </c>
      <c r="I3468" t="inlineStr">
        <is>
          <t>Refiner</t>
        </is>
      </c>
      <c r="J3468" t="inlineStr">
        <is>
          <t>Noah Smith</t>
        </is>
      </c>
      <c r="K3468" s="70" t="n">
        <v>744574</v>
      </c>
      <c r="L3468" s="71" t="n">
        <v>76.95999999999999</v>
      </c>
      <c r="M3468" s="71" t="n">
        <v>57302415.04</v>
      </c>
      <c r="N3468" s="71" t="n">
        <v>1146048.3</v>
      </c>
      <c r="O3468" s="71" t="n">
        <v>56156366.74</v>
      </c>
      <c r="P3468" s="71" t="n">
        <v>14259842.44</v>
      </c>
      <c r="Q3468" s="71" t="n">
        <v>41896524.3</v>
      </c>
      <c r="R3468" t="inlineStr">
        <is>
          <t>Crude</t>
        </is>
      </c>
      <c r="S3468" t="inlineStr">
        <is>
          <t>No</t>
        </is>
      </c>
      <c r="T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SA103460</t>
        </is>
      </c>
      <c r="B3469" s="68" t="n">
        <v>46160</v>
      </c>
      <c r="C3469" s="69" t="n">
        <v>2026</v>
      </c>
      <c r="D3469" t="inlineStr">
        <is>
          <t>May</t>
        </is>
      </c>
      <c r="E3469" t="inlineStr">
        <is>
          <t>Asia</t>
        </is>
      </c>
      <c r="F3469" t="inlineStr">
        <is>
          <t>South Korea</t>
        </is>
      </c>
      <c r="G3469" t="inlineStr">
        <is>
          <t>Arab Light</t>
        </is>
      </c>
      <c r="H3469" t="inlineStr">
        <is>
          <t>Term contract</t>
        </is>
      </c>
      <c r="I3469" t="inlineStr">
        <is>
          <t>Trader</t>
        </is>
      </c>
      <c r="J3469" t="inlineStr">
        <is>
          <t>Sara Rossi</t>
        </is>
      </c>
      <c r="K3469" s="70" t="n">
        <v>1406417</v>
      </c>
      <c r="L3469" s="71" t="n">
        <v>78.23999999999999</v>
      </c>
      <c r="M3469" s="71" t="n">
        <v>110038066.08</v>
      </c>
      <c r="N3469" s="71" t="n">
        <v>0</v>
      </c>
      <c r="O3469" s="71" t="n">
        <v>110038066.08</v>
      </c>
      <c r="P3469" s="71" t="n">
        <v>25188767.43</v>
      </c>
      <c r="Q3469" s="71" t="n">
        <v>84849298.65000001</v>
      </c>
      <c r="R3469" t="inlineStr">
        <is>
          <t>Crude</t>
        </is>
      </c>
      <c r="S3469" t="inlineStr">
        <is>
          <t>Yes</t>
        </is>
      </c>
      <c r="T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SA103461</t>
        </is>
      </c>
      <c r="B3470" s="68" t="n">
        <v>46161</v>
      </c>
      <c r="C3470" s="69" t="n">
        <v>2026</v>
      </c>
      <c r="D3470" t="inlineStr">
        <is>
          <t>May</t>
        </is>
      </c>
      <c r="E3470" t="inlineStr">
        <is>
          <t>North America</t>
        </is>
      </c>
      <c r="F3470" t="inlineStr">
        <is>
          <t>USA</t>
        </is>
      </c>
      <c r="G3470" t="inlineStr">
        <is>
          <t>Arab Light</t>
        </is>
      </c>
      <c r="H3470" t="inlineStr">
        <is>
          <t>Term contract</t>
        </is>
      </c>
      <c r="I3470" t="inlineStr">
        <is>
          <t>National oil company</t>
        </is>
      </c>
      <c r="J3470" t="inlineStr">
        <is>
          <t>Arjun Mehta</t>
        </is>
      </c>
      <c r="K3470" s="70" t="n">
        <v>1632941</v>
      </c>
      <c r="L3470" s="71" t="n">
        <v>80.18000000000001</v>
      </c>
      <c r="M3470" s="71" t="n">
        <v>130929209.38</v>
      </c>
      <c r="N3470" s="71" t="n">
        <v>1309292.09</v>
      </c>
      <c r="O3470" s="71" t="n">
        <v>129619917.29</v>
      </c>
      <c r="P3470" s="71" t="n">
        <v>28862142.3</v>
      </c>
      <c r="Q3470" s="71" t="n">
        <v>100757774.99</v>
      </c>
      <c r="R3470" t="inlineStr">
        <is>
          <t>Crude</t>
        </is>
      </c>
      <c r="S3470" t="inlineStr">
        <is>
          <t>Yes</t>
        </is>
      </c>
      <c r="T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SA103462</t>
        </is>
      </c>
      <c r="B3471" s="68" t="n">
        <v>46161</v>
      </c>
      <c r="C3471" s="69" t="n">
        <v>2026</v>
      </c>
      <c r="D3471" t="inlineStr">
        <is>
          <t>May</t>
        </is>
      </c>
      <c r="E3471" t="inlineStr">
        <is>
          <t>Europe</t>
        </is>
      </c>
      <c r="F3471" t="inlineStr">
        <is>
          <t>France</t>
        </is>
      </c>
      <c r="G3471" t="inlineStr">
        <is>
          <t>Gasoline</t>
        </is>
      </c>
      <c r="H3471" t="inlineStr">
        <is>
          <t>Term contract</t>
        </is>
      </c>
      <c r="I3471" t="inlineStr">
        <is>
          <t>National oil company</t>
        </is>
      </c>
      <c r="J3471" t="inlineStr">
        <is>
          <t>Ana Costa</t>
        </is>
      </c>
      <c r="K3471" s="70" t="n">
        <v>95534</v>
      </c>
      <c r="L3471" s="71" t="n">
        <v>92.06</v>
      </c>
      <c r="M3471" s="71" t="n">
        <v>8794860.039999999</v>
      </c>
      <c r="N3471" s="71" t="n">
        <v>175897.2</v>
      </c>
      <c r="O3471" s="71" t="n">
        <v>8618962.84</v>
      </c>
      <c r="P3471" s="71" t="n">
        <v>6695112.73</v>
      </c>
      <c r="Q3471" s="71" t="n">
        <v>1923850.11</v>
      </c>
      <c r="R3471" t="inlineStr">
        <is>
          <t>Refined</t>
        </is>
      </c>
      <c r="S3471" t="inlineStr">
        <is>
          <t>Yes</t>
        </is>
      </c>
      <c r="T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SA103463</t>
        </is>
      </c>
      <c r="B3472" s="68" t="n">
        <v>46161</v>
      </c>
      <c r="C3472" s="69" t="n">
        <v>2026</v>
      </c>
      <c r="D3472" t="inlineStr">
        <is>
          <t>May</t>
        </is>
      </c>
      <c r="E3472" t="inlineStr">
        <is>
          <t>Asia</t>
        </is>
      </c>
      <c r="F3472" t="inlineStr">
        <is>
          <t>China</t>
        </is>
      </c>
      <c r="G3472" t="inlineStr">
        <is>
          <t>Jet fuel</t>
        </is>
      </c>
      <c r="H3472" t="inlineStr">
        <is>
          <t>Term contract</t>
        </is>
      </c>
      <c r="I3472" t="inlineStr">
        <is>
          <t>Refiner</t>
        </is>
      </c>
      <c r="J3472" t="inlineStr">
        <is>
          <t>Zoya Ahmed</t>
        </is>
      </c>
      <c r="K3472" s="70" t="n">
        <v>161641</v>
      </c>
      <c r="L3472" s="71" t="n">
        <v>94.59999999999999</v>
      </c>
      <c r="M3472" s="71" t="n">
        <v>15291238.6</v>
      </c>
      <c r="N3472" s="71" t="n">
        <v>152912.39</v>
      </c>
      <c r="O3472" s="71" t="n">
        <v>15138326.21</v>
      </c>
      <c r="P3472" s="71" t="n">
        <v>12170030.23</v>
      </c>
      <c r="Q3472" s="71" t="n">
        <v>2968295.98</v>
      </c>
      <c r="R3472" t="inlineStr">
        <is>
          <t>Refined</t>
        </is>
      </c>
      <c r="S3472" t="inlineStr">
        <is>
          <t>Yes</t>
        </is>
      </c>
      <c r="T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SA103464</t>
        </is>
      </c>
      <c r="B3473" s="68" t="n">
        <v>46161</v>
      </c>
      <c r="C3473" s="69" t="n">
        <v>2026</v>
      </c>
      <c r="D3473" t="inlineStr">
        <is>
          <t>May</t>
        </is>
      </c>
      <c r="E3473" t="inlineStr">
        <is>
          <t>Middle East</t>
        </is>
      </c>
      <c r="F3473" t="inlineStr">
        <is>
          <t>Bahrain</t>
        </is>
      </c>
      <c r="G3473" t="inlineStr">
        <is>
          <t>Arab Light</t>
        </is>
      </c>
      <c r="H3473" t="inlineStr">
        <is>
          <t>Term contract</t>
        </is>
      </c>
      <c r="I3473" t="inlineStr">
        <is>
          <t>National oil company</t>
        </is>
      </c>
      <c r="J3473" t="inlineStr">
        <is>
          <t>Wei Chen</t>
        </is>
      </c>
      <c r="K3473" s="70" t="n">
        <v>498352</v>
      </c>
      <c r="L3473" s="71" t="n">
        <v>71.38</v>
      </c>
      <c r="M3473" s="71" t="n">
        <v>35572365.76</v>
      </c>
      <c r="N3473" s="71" t="n">
        <v>0</v>
      </c>
      <c r="O3473" s="71" t="n">
        <v>35572365.76</v>
      </c>
      <c r="P3473" s="71" t="n">
        <v>8639193.32</v>
      </c>
      <c r="Q3473" s="71" t="n">
        <v>26933172.44</v>
      </c>
      <c r="R3473" t="inlineStr">
        <is>
          <t>Crude</t>
        </is>
      </c>
      <c r="S3473" t="inlineStr">
        <is>
          <t>Yes</t>
        </is>
      </c>
      <c r="T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SA103465</t>
        </is>
      </c>
      <c r="B3474" s="68" t="n">
        <v>46161</v>
      </c>
      <c r="C3474" s="69" t="n">
        <v>2026</v>
      </c>
      <c r="D3474" t="inlineStr">
        <is>
          <t>May</t>
        </is>
      </c>
      <c r="E3474" t="inlineStr">
        <is>
          <t>North America</t>
        </is>
      </c>
      <c r="F3474" t="inlineStr">
        <is>
          <t>USA</t>
        </is>
      </c>
      <c r="G3474" t="inlineStr">
        <is>
          <t>Arab Extra Light</t>
        </is>
      </c>
      <c r="H3474" t="inlineStr">
        <is>
          <t>Term contract</t>
        </is>
      </c>
      <c r="I3474" t="inlineStr">
        <is>
          <t>Refiner</t>
        </is>
      </c>
      <c r="J3474" t="inlineStr">
        <is>
          <t>Wei Chen</t>
        </is>
      </c>
      <c r="K3474" s="70" t="n">
        <v>1433009</v>
      </c>
      <c r="L3474" s="71" t="n">
        <v>84.5</v>
      </c>
      <c r="M3474" s="71" t="n">
        <v>121089260.5</v>
      </c>
      <c r="N3474" s="71" t="n">
        <v>1210892.6</v>
      </c>
      <c r="O3474" s="71" t="n">
        <v>119878367.9</v>
      </c>
      <c r="P3474" s="71" t="n">
        <v>26159560.43</v>
      </c>
      <c r="Q3474" s="71" t="n">
        <v>93718807.47</v>
      </c>
      <c r="R3474" t="inlineStr">
        <is>
          <t>Crude</t>
        </is>
      </c>
      <c r="S3474" t="inlineStr">
        <is>
          <t>Yes</t>
        </is>
      </c>
      <c r="T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SA103466</t>
        </is>
      </c>
      <c r="B3475" s="68" t="n">
        <v>46161</v>
      </c>
      <c r="C3475" s="69" t="n">
        <v>2026</v>
      </c>
      <c r="D3475" t="inlineStr">
        <is>
          <t>May</t>
        </is>
      </c>
      <c r="E3475" t="inlineStr">
        <is>
          <t>Asia</t>
        </is>
      </c>
      <c r="F3475" t="inlineStr">
        <is>
          <t>China</t>
        </is>
      </c>
      <c r="G3475" t="inlineStr">
        <is>
          <t>Jet fuel</t>
        </is>
      </c>
      <c r="H3475" t="inlineStr">
        <is>
          <t>Term contract</t>
        </is>
      </c>
      <c r="I3475" t="inlineStr">
        <is>
          <t>Refiner</t>
        </is>
      </c>
      <c r="J3475" t="inlineStr">
        <is>
          <t>Noah Smith</t>
        </is>
      </c>
      <c r="K3475" s="70" t="n">
        <v>600235</v>
      </c>
      <c r="L3475" s="71" t="n">
        <v>97.69</v>
      </c>
      <c r="M3475" s="71" t="n">
        <v>58636957.15</v>
      </c>
      <c r="N3475" s="71" t="n">
        <v>0</v>
      </c>
      <c r="O3475" s="71" t="n">
        <v>58636957.15</v>
      </c>
      <c r="P3475" s="71" t="n">
        <v>43999834.08</v>
      </c>
      <c r="Q3475" s="71" t="n">
        <v>14637123.07</v>
      </c>
      <c r="R3475" t="inlineStr">
        <is>
          <t>Refined</t>
        </is>
      </c>
      <c r="S3475" t="inlineStr">
        <is>
          <t>Yes</t>
        </is>
      </c>
      <c r="T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SA103467</t>
        </is>
      </c>
      <c r="B3476" s="68" t="n">
        <v>46161</v>
      </c>
      <c r="C3476" s="69" t="n">
        <v>2026</v>
      </c>
      <c r="D3476" t="inlineStr">
        <is>
          <t>May</t>
        </is>
      </c>
      <c r="E3476" t="inlineStr">
        <is>
          <t>Asia</t>
        </is>
      </c>
      <c r="F3476" t="inlineStr">
        <is>
          <t>India</t>
        </is>
      </c>
      <c r="G3476" t="inlineStr">
        <is>
          <t>Gasoline</t>
        </is>
      </c>
      <c r="H3476" t="inlineStr">
        <is>
          <t>Spot</t>
        </is>
      </c>
      <c r="I3476" t="inlineStr">
        <is>
          <t>Refiner</t>
        </is>
      </c>
      <c r="J3476" t="inlineStr">
        <is>
          <t>Emma Clarke</t>
        </is>
      </c>
      <c r="K3476" s="70" t="n">
        <v>468806</v>
      </c>
      <c r="L3476" s="71" t="n">
        <v>84.97</v>
      </c>
      <c r="M3476" s="71" t="n">
        <v>39834445.82</v>
      </c>
      <c r="N3476" s="71" t="n">
        <v>0</v>
      </c>
      <c r="O3476" s="71" t="n">
        <v>39834445.82</v>
      </c>
      <c r="P3476" s="71" t="n">
        <v>33408369.63</v>
      </c>
      <c r="Q3476" s="71" t="n">
        <v>6426076.19</v>
      </c>
      <c r="R3476" t="inlineStr">
        <is>
          <t>Refined</t>
        </is>
      </c>
      <c r="S3476" t="inlineStr">
        <is>
          <t>Yes</t>
        </is>
      </c>
      <c r="T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SA103468</t>
        </is>
      </c>
      <c r="B3477" s="68" t="n">
        <v>46161</v>
      </c>
      <c r="C3477" s="69" t="n">
        <v>2026</v>
      </c>
      <c r="D3477" t="inlineStr">
        <is>
          <t>May</t>
        </is>
      </c>
      <c r="E3477" t="inlineStr">
        <is>
          <t>Europe</t>
        </is>
      </c>
      <c r="F3477" t="inlineStr">
        <is>
          <t>Netherlands</t>
        </is>
      </c>
      <c r="G3477" t="inlineStr">
        <is>
          <t>Diesel</t>
        </is>
      </c>
      <c r="H3477" t="inlineStr">
        <is>
          <t>Term contract</t>
        </is>
      </c>
      <c r="I3477" t="inlineStr">
        <is>
          <t>National oil company</t>
        </is>
      </c>
      <c r="J3477" t="inlineStr">
        <is>
          <t>Kofi Mensah</t>
        </is>
      </c>
      <c r="K3477" s="70" t="n">
        <v>145832</v>
      </c>
      <c r="L3477" s="71" t="n">
        <v>102.41</v>
      </c>
      <c r="M3477" s="71" t="n">
        <v>14934655.12</v>
      </c>
      <c r="N3477" s="71" t="n">
        <v>149346.55</v>
      </c>
      <c r="O3477" s="71" t="n">
        <v>14785308.57</v>
      </c>
      <c r="P3477" s="71" t="n">
        <v>10700973.6</v>
      </c>
      <c r="Q3477" s="71" t="n">
        <v>4084334.97</v>
      </c>
      <c r="R3477" t="inlineStr">
        <is>
          <t>Refined</t>
        </is>
      </c>
      <c r="S3477" t="inlineStr">
        <is>
          <t>Yes</t>
        </is>
      </c>
      <c r="T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SA103469</t>
        </is>
      </c>
      <c r="B3478" s="68" t="n">
        <v>46161</v>
      </c>
      <c r="C3478" s="69" t="n">
        <v>2026</v>
      </c>
      <c r="D3478" t="inlineStr">
        <is>
          <t>May</t>
        </is>
      </c>
      <c r="E3478" t="inlineStr">
        <is>
          <t>Europe</t>
        </is>
      </c>
      <c r="F3478" t="inlineStr">
        <is>
          <t>Italy</t>
        </is>
      </c>
      <c r="G3478" t="inlineStr">
        <is>
          <t>Gasoline</t>
        </is>
      </c>
      <c r="H3478" t="inlineStr">
        <is>
          <t>Term contract</t>
        </is>
      </c>
      <c r="I3478" t="inlineStr">
        <is>
          <t>National oil company</t>
        </is>
      </c>
      <c r="J3478" t="inlineStr">
        <is>
          <t>Zoya Ahmed</t>
        </is>
      </c>
      <c r="K3478" s="70" t="n">
        <v>524944</v>
      </c>
      <c r="L3478" s="71" t="n">
        <v>88.54000000000001</v>
      </c>
      <c r="M3478" s="71" t="n">
        <v>46478541.76</v>
      </c>
      <c r="N3478" s="71" t="n">
        <v>929570.84</v>
      </c>
      <c r="O3478" s="71" t="n">
        <v>45548970.92</v>
      </c>
      <c r="P3478" s="71" t="n">
        <v>37935939.2</v>
      </c>
      <c r="Q3478" s="71" t="n">
        <v>7613031.72</v>
      </c>
      <c r="R3478" t="inlineStr">
        <is>
          <t>Refined</t>
        </is>
      </c>
      <c r="S3478" t="inlineStr">
        <is>
          <t>Yes</t>
        </is>
      </c>
      <c r="T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SA103470</t>
        </is>
      </c>
      <c r="B3479" s="68" t="n">
        <v>46161</v>
      </c>
      <c r="C3479" s="69" t="n">
        <v>2026</v>
      </c>
      <c r="D3479" t="inlineStr">
        <is>
          <t>May</t>
        </is>
      </c>
      <c r="E3479" t="inlineStr">
        <is>
          <t>Asia</t>
        </is>
      </c>
      <c r="F3479" t="inlineStr">
        <is>
          <t>Japan</t>
        </is>
      </c>
      <c r="G3479" t="inlineStr">
        <is>
          <t>Diesel</t>
        </is>
      </c>
      <c r="H3479" t="inlineStr">
        <is>
          <t>Spot</t>
        </is>
      </c>
      <c r="I3479" t="inlineStr">
        <is>
          <t>Trader</t>
        </is>
      </c>
      <c r="J3479" t="inlineStr">
        <is>
          <t>Fatima Al-Saud</t>
        </is>
      </c>
      <c r="K3479" s="70" t="n">
        <v>285545</v>
      </c>
      <c r="L3479" s="71" t="n">
        <v>100.4</v>
      </c>
      <c r="M3479" s="71" t="n">
        <v>28668718</v>
      </c>
      <c r="N3479" s="71" t="n">
        <v>0</v>
      </c>
      <c r="O3479" s="71" t="n">
        <v>28668718</v>
      </c>
      <c r="P3479" s="71" t="n">
        <v>19611740.89</v>
      </c>
      <c r="Q3479" s="71" t="n">
        <v>9056977.109999999</v>
      </c>
      <c r="R3479" t="inlineStr">
        <is>
          <t>Refined</t>
        </is>
      </c>
      <c r="S3479" t="inlineStr">
        <is>
          <t>Yes</t>
        </is>
      </c>
      <c r="T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SA103471</t>
        </is>
      </c>
      <c r="B3480" s="68" t="n">
        <v>46162</v>
      </c>
      <c r="C3480" s="69" t="n">
        <v>2026</v>
      </c>
      <c r="D3480" t="inlineStr">
        <is>
          <t>May</t>
        </is>
      </c>
      <c r="E3480" t="inlineStr">
        <is>
          <t>Europe</t>
        </is>
      </c>
      <c r="F3480" t="inlineStr">
        <is>
          <t>Italy</t>
        </is>
      </c>
      <c r="G3480" t="inlineStr">
        <is>
          <t>Arab Medium</t>
        </is>
      </c>
      <c r="H3480" t="inlineStr">
        <is>
          <t>Spot</t>
        </is>
      </c>
      <c r="I3480" t="inlineStr">
        <is>
          <t>Refiner</t>
        </is>
      </c>
      <c r="J3480" t="inlineStr">
        <is>
          <t>Arjun Mehta</t>
        </is>
      </c>
      <c r="K3480" s="70" t="n">
        <v>1046934</v>
      </c>
      <c r="L3480" s="71" t="n">
        <v>71.44</v>
      </c>
      <c r="M3480" s="71" t="n">
        <v>74792964.95999999</v>
      </c>
      <c r="N3480" s="71" t="n">
        <v>0</v>
      </c>
      <c r="O3480" s="71" t="n">
        <v>74792964.95999999</v>
      </c>
      <c r="P3480" s="71" t="n">
        <v>18664859.68</v>
      </c>
      <c r="Q3480" s="71" t="n">
        <v>56128105.28</v>
      </c>
      <c r="R3480" t="inlineStr">
        <is>
          <t>Crude</t>
        </is>
      </c>
      <c r="S3480" t="inlineStr">
        <is>
          <t>Yes</t>
        </is>
      </c>
      <c r="T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SA103472</t>
        </is>
      </c>
      <c r="B3481" s="68" t="n">
        <v>46162</v>
      </c>
      <c r="C3481" s="69" t="n">
        <v>2026</v>
      </c>
      <c r="D3481" t="inlineStr">
        <is>
          <t>May</t>
        </is>
      </c>
      <c r="E3481" t="inlineStr">
        <is>
          <t>North America</t>
        </is>
      </c>
      <c r="F3481" t="inlineStr">
        <is>
          <t>USA</t>
        </is>
      </c>
      <c r="G3481" t="inlineStr">
        <is>
          <t>Arab Light</t>
        </is>
      </c>
      <c r="H3481" t="inlineStr">
        <is>
          <t>Term contract</t>
        </is>
      </c>
      <c r="I3481" t="inlineStr">
        <is>
          <t>Trader</t>
        </is>
      </c>
      <c r="J3481" t="inlineStr">
        <is>
          <t>Olivia Brown</t>
        </is>
      </c>
      <c r="K3481" s="70" t="n">
        <v>533808</v>
      </c>
      <c r="L3481" s="71" t="n">
        <v>80.98999999999999</v>
      </c>
      <c r="M3481" s="71" t="n">
        <v>43233109.92</v>
      </c>
      <c r="N3481" s="71" t="n">
        <v>0</v>
      </c>
      <c r="O3481" s="71" t="n">
        <v>43233109.92</v>
      </c>
      <c r="P3481" s="71" t="n">
        <v>9830231.789999999</v>
      </c>
      <c r="Q3481" s="71" t="n">
        <v>33402878.13</v>
      </c>
      <c r="R3481" t="inlineStr">
        <is>
          <t>Crude</t>
        </is>
      </c>
      <c r="S3481" t="inlineStr">
        <is>
          <t>Yes</t>
        </is>
      </c>
      <c r="T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SA103473</t>
        </is>
      </c>
      <c r="B3482" s="68" t="n">
        <v>46162</v>
      </c>
      <c r="C3482" s="69" t="n">
        <v>2026</v>
      </c>
      <c r="D3482" t="inlineStr">
        <is>
          <t>May</t>
        </is>
      </c>
      <c r="E3482" t="inlineStr">
        <is>
          <t>Asia</t>
        </is>
      </c>
      <c r="F3482" t="inlineStr">
        <is>
          <t>India</t>
        </is>
      </c>
      <c r="G3482" t="inlineStr">
        <is>
          <t>Arab Light</t>
        </is>
      </c>
      <c r="H3482" t="inlineStr">
        <is>
          <t>Term contract</t>
        </is>
      </c>
      <c r="I3482" t="inlineStr">
        <is>
          <t>Refiner</t>
        </is>
      </c>
      <c r="J3482" t="inlineStr">
        <is>
          <t>Mei Lin</t>
        </is>
      </c>
      <c r="K3482" s="70" t="n">
        <v>1824993</v>
      </c>
      <c r="L3482" s="71" t="n">
        <v>83.45</v>
      </c>
      <c r="M3482" s="71" t="n">
        <v>152295665.85</v>
      </c>
      <c r="N3482" s="71" t="n">
        <v>1522956.66</v>
      </c>
      <c r="O3482" s="71" t="n">
        <v>150772709.19</v>
      </c>
      <c r="P3482" s="71" t="n">
        <v>33736045.41</v>
      </c>
      <c r="Q3482" s="71" t="n">
        <v>117036663.78</v>
      </c>
      <c r="R3482" t="inlineStr">
        <is>
          <t>Crude</t>
        </is>
      </c>
      <c r="S3482" t="inlineStr">
        <is>
          <t>Yes</t>
        </is>
      </c>
      <c r="T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SA103474</t>
        </is>
      </c>
      <c r="B3483" s="68" t="n">
        <v>46162</v>
      </c>
      <c r="C3483" s="69" t="n">
        <v>2026</v>
      </c>
      <c r="D3483" t="inlineStr">
        <is>
          <t>May</t>
        </is>
      </c>
      <c r="E3483" t="inlineStr">
        <is>
          <t>Asia</t>
        </is>
      </c>
      <c r="F3483" t="inlineStr">
        <is>
          <t>China</t>
        </is>
      </c>
      <c r="G3483" t="inlineStr">
        <is>
          <t>Arab Light</t>
        </is>
      </c>
      <c r="H3483" t="inlineStr">
        <is>
          <t>Spot</t>
        </is>
      </c>
      <c r="I3483" t="inlineStr">
        <is>
          <t>National oil company</t>
        </is>
      </c>
      <c r="J3483" t="inlineStr">
        <is>
          <t>Hiroshi Tanaka</t>
        </is>
      </c>
      <c r="K3483" s="70" t="n">
        <v>1268533</v>
      </c>
      <c r="L3483" s="71" t="n">
        <v>80.58</v>
      </c>
      <c r="M3483" s="71" t="n">
        <v>102218389.14</v>
      </c>
      <c r="N3483" s="71" t="n">
        <v>0</v>
      </c>
      <c r="O3483" s="71" t="n">
        <v>102218389.14</v>
      </c>
      <c r="P3483" s="71" t="n">
        <v>23353561.34</v>
      </c>
      <c r="Q3483" s="71" t="n">
        <v>78864827.8</v>
      </c>
      <c r="R3483" t="inlineStr">
        <is>
          <t>Crude</t>
        </is>
      </c>
      <c r="S3483" t="inlineStr">
        <is>
          <t>Yes</t>
        </is>
      </c>
      <c r="T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SA103475</t>
        </is>
      </c>
      <c r="B3484" s="68" t="n">
        <v>46162</v>
      </c>
      <c r="C3484" s="69" t="n">
        <v>2026</v>
      </c>
      <c r="D3484" t="inlineStr">
        <is>
          <t>May</t>
        </is>
      </c>
      <c r="E3484" t="inlineStr">
        <is>
          <t>Europe</t>
        </is>
      </c>
      <c r="F3484" t="inlineStr">
        <is>
          <t>Italy</t>
        </is>
      </c>
      <c r="G3484" t="inlineStr">
        <is>
          <t>Arab Heavy</t>
        </is>
      </c>
      <c r="H3484" t="inlineStr">
        <is>
          <t>Term contract</t>
        </is>
      </c>
      <c r="I3484" t="inlineStr">
        <is>
          <t>National oil company</t>
        </is>
      </c>
      <c r="J3484" t="inlineStr">
        <is>
          <t>Mei Lin</t>
        </is>
      </c>
      <c r="K3484" s="70" t="n">
        <v>1789537</v>
      </c>
      <c r="L3484" s="71" t="n">
        <v>73.91</v>
      </c>
      <c r="M3484" s="71" t="n">
        <v>132264679.67</v>
      </c>
      <c r="N3484" s="71" t="n">
        <v>0</v>
      </c>
      <c r="O3484" s="71" t="n">
        <v>132264679.67</v>
      </c>
      <c r="P3484" s="71" t="n">
        <v>30915423.9</v>
      </c>
      <c r="Q3484" s="71" t="n">
        <v>101349255.77</v>
      </c>
      <c r="R3484" t="inlineStr">
        <is>
          <t>Crude</t>
        </is>
      </c>
      <c r="S3484" t="inlineStr">
        <is>
          <t>Yes</t>
        </is>
      </c>
      <c r="T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SA103476</t>
        </is>
      </c>
      <c r="B3485" s="68" t="n">
        <v>46162</v>
      </c>
      <c r="C3485" s="69" t="n">
        <v>2026</v>
      </c>
      <c r="D3485" t="inlineStr">
        <is>
          <t>May</t>
        </is>
      </c>
      <c r="E3485" t="inlineStr">
        <is>
          <t>Asia</t>
        </is>
      </c>
      <c r="F3485" t="inlineStr">
        <is>
          <t>China</t>
        </is>
      </c>
      <c r="G3485" t="inlineStr">
        <is>
          <t>Arab Medium</t>
        </is>
      </c>
      <c r="H3485" t="inlineStr">
        <is>
          <t>Term contract</t>
        </is>
      </c>
      <c r="I3485" t="inlineStr">
        <is>
          <t>Trader</t>
        </is>
      </c>
      <c r="J3485" t="inlineStr">
        <is>
          <t>Yuki Sato</t>
        </is>
      </c>
      <c r="K3485" s="70" t="n">
        <v>307284</v>
      </c>
      <c r="L3485" s="71" t="n">
        <v>71.58</v>
      </c>
      <c r="M3485" s="71" t="n">
        <v>21995388.72</v>
      </c>
      <c r="N3485" s="71" t="n">
        <v>0</v>
      </c>
      <c r="O3485" s="71" t="n">
        <v>21995388.72</v>
      </c>
      <c r="P3485" s="71" t="n">
        <v>5335482.39</v>
      </c>
      <c r="Q3485" s="71" t="n">
        <v>16659906.33</v>
      </c>
      <c r="R3485" t="inlineStr">
        <is>
          <t>Crude</t>
        </is>
      </c>
      <c r="S3485" t="inlineStr">
        <is>
          <t>Yes</t>
        </is>
      </c>
      <c r="T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SA103477</t>
        </is>
      </c>
      <c r="B3486" s="68" t="n">
        <v>46162</v>
      </c>
      <c r="C3486" s="69" t="n">
        <v>2026</v>
      </c>
      <c r="D3486" t="inlineStr">
        <is>
          <t>May</t>
        </is>
      </c>
      <c r="E3486" t="inlineStr">
        <is>
          <t>North America</t>
        </is>
      </c>
      <c r="F3486" t="inlineStr">
        <is>
          <t>USA</t>
        </is>
      </c>
      <c r="G3486" t="inlineStr">
        <is>
          <t>Arab Light</t>
        </is>
      </c>
      <c r="H3486" t="inlineStr">
        <is>
          <t>Term contract</t>
        </is>
      </c>
      <c r="I3486" t="inlineStr">
        <is>
          <t>Trader</t>
        </is>
      </c>
      <c r="J3486" t="inlineStr">
        <is>
          <t>Liam O'Brien</t>
        </is>
      </c>
      <c r="K3486" s="70" t="n">
        <v>1906739</v>
      </c>
      <c r="L3486" s="71" t="n">
        <v>78.64</v>
      </c>
      <c r="M3486" s="71" t="n">
        <v>149945954.96</v>
      </c>
      <c r="N3486" s="71" t="n">
        <v>2998919.1</v>
      </c>
      <c r="O3486" s="71" t="n">
        <v>146947035.86</v>
      </c>
      <c r="P3486" s="71" t="n">
        <v>34524233.31</v>
      </c>
      <c r="Q3486" s="71" t="n">
        <v>112422802.55</v>
      </c>
      <c r="R3486" t="inlineStr">
        <is>
          <t>Crude</t>
        </is>
      </c>
      <c r="S3486" t="inlineStr">
        <is>
          <t>Yes</t>
        </is>
      </c>
      <c r="T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SA103478</t>
        </is>
      </c>
      <c r="B3487" s="68" t="n">
        <v>46162</v>
      </c>
      <c r="C3487" s="69" t="n">
        <v>2026</v>
      </c>
      <c r="D3487" t="inlineStr">
        <is>
          <t>May</t>
        </is>
      </c>
      <c r="E3487" t="inlineStr">
        <is>
          <t>Middle East</t>
        </is>
      </c>
      <c r="F3487" t="inlineStr">
        <is>
          <t>UAE</t>
        </is>
      </c>
      <c r="G3487" t="inlineStr">
        <is>
          <t>Arab Medium</t>
        </is>
      </c>
      <c r="H3487" t="inlineStr">
        <is>
          <t>Term contract</t>
        </is>
      </c>
      <c r="I3487" t="inlineStr">
        <is>
          <t>National oil company</t>
        </is>
      </c>
      <c r="J3487" t="inlineStr">
        <is>
          <t>Carlos Silva</t>
        </is>
      </c>
      <c r="K3487" s="70" t="n">
        <v>318118</v>
      </c>
      <c r="L3487" s="71" t="n">
        <v>70.01000000000001</v>
      </c>
      <c r="M3487" s="71" t="n">
        <v>22271441.18</v>
      </c>
      <c r="N3487" s="71" t="n">
        <v>0</v>
      </c>
      <c r="O3487" s="71" t="n">
        <v>22271441.18</v>
      </c>
      <c r="P3487" s="71" t="n">
        <v>5543354.64</v>
      </c>
      <c r="Q3487" s="71" t="n">
        <v>16728086.54</v>
      </c>
      <c r="R3487" t="inlineStr">
        <is>
          <t>Crude</t>
        </is>
      </c>
      <c r="S3487" t="inlineStr">
        <is>
          <t>Yes</t>
        </is>
      </c>
      <c r="T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SA103479</t>
        </is>
      </c>
      <c r="B3488" s="68" t="n">
        <v>46162</v>
      </c>
      <c r="C3488" s="69" t="n">
        <v>2026</v>
      </c>
      <c r="D3488" t="inlineStr">
        <is>
          <t>May</t>
        </is>
      </c>
      <c r="E3488" t="inlineStr">
        <is>
          <t>Europe</t>
        </is>
      </c>
      <c r="F3488" t="inlineStr">
        <is>
          <t>Italy</t>
        </is>
      </c>
      <c r="G3488" t="inlineStr">
        <is>
          <t>Arab Light</t>
        </is>
      </c>
      <c r="H3488" t="inlineStr">
        <is>
          <t>Term contract</t>
        </is>
      </c>
      <c r="I3488" t="inlineStr">
        <is>
          <t>Trader</t>
        </is>
      </c>
      <c r="J3488" t="inlineStr">
        <is>
          <t>Zoya Ahmed</t>
        </is>
      </c>
      <c r="K3488" s="70" t="n">
        <v>939581</v>
      </c>
      <c r="L3488" s="71" t="n">
        <v>83</v>
      </c>
      <c r="M3488" s="71" t="n">
        <v>77985223</v>
      </c>
      <c r="N3488" s="71" t="n">
        <v>0</v>
      </c>
      <c r="O3488" s="71" t="n">
        <v>77985223</v>
      </c>
      <c r="P3488" s="71" t="n">
        <v>16703325.77</v>
      </c>
      <c r="Q3488" s="71" t="n">
        <v>61281897.23</v>
      </c>
      <c r="R3488" t="inlineStr">
        <is>
          <t>Crude</t>
        </is>
      </c>
      <c r="S3488" t="inlineStr">
        <is>
          <t>Yes</t>
        </is>
      </c>
      <c r="T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SA103480</t>
        </is>
      </c>
      <c r="B3489" s="68" t="n">
        <v>46162</v>
      </c>
      <c r="C3489" s="69" t="n">
        <v>2026</v>
      </c>
      <c r="D3489" t="inlineStr">
        <is>
          <t>May</t>
        </is>
      </c>
      <c r="E3489" t="inlineStr">
        <is>
          <t>Asia</t>
        </is>
      </c>
      <c r="F3489" t="inlineStr">
        <is>
          <t>China</t>
        </is>
      </c>
      <c r="G3489" t="inlineStr">
        <is>
          <t>Diesel</t>
        </is>
      </c>
      <c r="H3489" t="inlineStr">
        <is>
          <t>Term contract</t>
        </is>
      </c>
      <c r="I3489" t="inlineStr">
        <is>
          <t>National oil company</t>
        </is>
      </c>
      <c r="J3489" t="inlineStr">
        <is>
          <t>Ravindra Patil</t>
        </is>
      </c>
      <c r="K3489" s="70" t="n">
        <v>127475</v>
      </c>
      <c r="L3489" s="71" t="n">
        <v>97.77</v>
      </c>
      <c r="M3489" s="71" t="n">
        <v>12463230.75</v>
      </c>
      <c r="N3489" s="71" t="n">
        <v>0</v>
      </c>
      <c r="O3489" s="71" t="n">
        <v>12463230.75</v>
      </c>
      <c r="P3489" s="71" t="n">
        <v>8723071.210000001</v>
      </c>
      <c r="Q3489" s="71" t="n">
        <v>3740159.54</v>
      </c>
      <c r="R3489" t="inlineStr">
        <is>
          <t>Refined</t>
        </is>
      </c>
      <c r="S3489" t="inlineStr">
        <is>
          <t>Yes</t>
        </is>
      </c>
      <c r="T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SA103481</t>
        </is>
      </c>
      <c r="B3490" s="68" t="n">
        <v>46162</v>
      </c>
      <c r="C3490" s="69" t="n">
        <v>2026</v>
      </c>
      <c r="D3490" t="inlineStr">
        <is>
          <t>May</t>
        </is>
      </c>
      <c r="E3490" t="inlineStr">
        <is>
          <t>North America</t>
        </is>
      </c>
      <c r="F3490" t="inlineStr">
        <is>
          <t>USA</t>
        </is>
      </c>
      <c r="G3490" t="inlineStr">
        <is>
          <t>Arab Heavy</t>
        </is>
      </c>
      <c r="H3490" t="inlineStr">
        <is>
          <t>Term contract</t>
        </is>
      </c>
      <c r="I3490" t="inlineStr">
        <is>
          <t>National oil company</t>
        </is>
      </c>
      <c r="J3490" t="inlineStr">
        <is>
          <t>Emma Clarke</t>
        </is>
      </c>
      <c r="K3490" s="70" t="n">
        <v>580098</v>
      </c>
      <c r="L3490" s="71" t="n">
        <v>73.7</v>
      </c>
      <c r="M3490" s="71" t="n">
        <v>42753222.6</v>
      </c>
      <c r="N3490" s="71" t="n">
        <v>0</v>
      </c>
      <c r="O3490" s="71" t="n">
        <v>42753222.6</v>
      </c>
      <c r="P3490" s="71" t="n">
        <v>10347004.45</v>
      </c>
      <c r="Q3490" s="71" t="n">
        <v>32406218.15</v>
      </c>
      <c r="R3490" t="inlineStr">
        <is>
          <t>Crude</t>
        </is>
      </c>
      <c r="S3490" t="inlineStr">
        <is>
          <t>Yes</t>
        </is>
      </c>
      <c r="T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SA103482</t>
        </is>
      </c>
      <c r="B3491" s="68" t="n">
        <v>46162</v>
      </c>
      <c r="C3491" s="69" t="n">
        <v>2026</v>
      </c>
      <c r="D3491" t="inlineStr">
        <is>
          <t>May</t>
        </is>
      </c>
      <c r="E3491" t="inlineStr">
        <is>
          <t>Middle East</t>
        </is>
      </c>
      <c r="F3491" t="inlineStr">
        <is>
          <t>Bahrain</t>
        </is>
      </c>
      <c r="G3491" t="inlineStr">
        <is>
          <t>Arab Light</t>
        </is>
      </c>
      <c r="H3491" t="inlineStr">
        <is>
          <t>Term contract</t>
        </is>
      </c>
      <c r="I3491" t="inlineStr">
        <is>
          <t>Refiner</t>
        </is>
      </c>
      <c r="J3491" t="inlineStr">
        <is>
          <t>Omar Haddad</t>
        </is>
      </c>
      <c r="K3491" s="70" t="n">
        <v>1749157</v>
      </c>
      <c r="L3491" s="71" t="n">
        <v>84.29000000000001</v>
      </c>
      <c r="M3491" s="71" t="n">
        <v>147436443.53</v>
      </c>
      <c r="N3491" s="71" t="n">
        <v>2948728.87</v>
      </c>
      <c r="O3491" s="71" t="n">
        <v>144487714.66</v>
      </c>
      <c r="P3491" s="71" t="n">
        <v>31685668.66</v>
      </c>
      <c r="Q3491" s="71" t="n">
        <v>112802046</v>
      </c>
      <c r="R3491" t="inlineStr">
        <is>
          <t>Crude</t>
        </is>
      </c>
      <c r="S3491" t="inlineStr">
        <is>
          <t>Yes</t>
        </is>
      </c>
      <c r="T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SA103483</t>
        </is>
      </c>
      <c r="B3492" s="68" t="n">
        <v>46163</v>
      </c>
      <c r="C3492" s="69" t="n">
        <v>2026</v>
      </c>
      <c r="D3492" t="inlineStr">
        <is>
          <t>May</t>
        </is>
      </c>
      <c r="E3492" t="inlineStr">
        <is>
          <t>Europe</t>
        </is>
      </c>
      <c r="F3492" t="inlineStr">
        <is>
          <t>Netherlands</t>
        </is>
      </c>
      <c r="G3492" t="inlineStr">
        <is>
          <t>Arab Light</t>
        </is>
      </c>
      <c r="H3492" t="inlineStr">
        <is>
          <t>Term contract</t>
        </is>
      </c>
      <c r="I3492" t="inlineStr">
        <is>
          <t>Trader</t>
        </is>
      </c>
      <c r="J3492" t="inlineStr">
        <is>
          <t>Fatima Al-Saud</t>
        </is>
      </c>
      <c r="K3492" s="70" t="n">
        <v>1345354</v>
      </c>
      <c r="L3492" s="71" t="n">
        <v>79.55</v>
      </c>
      <c r="M3492" s="71" t="n">
        <v>107022910.7</v>
      </c>
      <c r="N3492" s="71" t="n">
        <v>2140458.21</v>
      </c>
      <c r="O3492" s="71" t="n">
        <v>104882452.49</v>
      </c>
      <c r="P3492" s="71" t="n">
        <v>24283489.06</v>
      </c>
      <c r="Q3492" s="71" t="n">
        <v>80598963.43000001</v>
      </c>
      <c r="R3492" t="inlineStr">
        <is>
          <t>Crude</t>
        </is>
      </c>
      <c r="S3492" t="inlineStr">
        <is>
          <t>Yes</t>
        </is>
      </c>
      <c r="T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SA103484</t>
        </is>
      </c>
      <c r="B3493" s="68" t="n">
        <v>46163</v>
      </c>
      <c r="C3493" s="69" t="n">
        <v>2026</v>
      </c>
      <c r="D3493" t="inlineStr">
        <is>
          <t>May</t>
        </is>
      </c>
      <c r="E3493" t="inlineStr">
        <is>
          <t>Europe</t>
        </is>
      </c>
      <c r="F3493" t="inlineStr">
        <is>
          <t>Italy</t>
        </is>
      </c>
      <c r="G3493" t="inlineStr">
        <is>
          <t>Jet fuel</t>
        </is>
      </c>
      <c r="H3493" t="inlineStr">
        <is>
          <t>Spot</t>
        </is>
      </c>
      <c r="I3493" t="inlineStr">
        <is>
          <t>National oil company</t>
        </is>
      </c>
      <c r="J3493" t="inlineStr">
        <is>
          <t>Priya Nair</t>
        </is>
      </c>
      <c r="K3493" s="70" t="n">
        <v>95749</v>
      </c>
      <c r="L3493" s="71" t="n">
        <v>91.92</v>
      </c>
      <c r="M3493" s="71" t="n">
        <v>8801248.08</v>
      </c>
      <c r="N3493" s="71" t="n">
        <v>0</v>
      </c>
      <c r="O3493" s="71" t="n">
        <v>8801248.08</v>
      </c>
      <c r="P3493" s="71" t="n">
        <v>6718484.73</v>
      </c>
      <c r="Q3493" s="71" t="n">
        <v>2082763.35</v>
      </c>
      <c r="R3493" t="inlineStr">
        <is>
          <t>Refined</t>
        </is>
      </c>
      <c r="S3493" t="inlineStr">
        <is>
          <t>Yes</t>
        </is>
      </c>
      <c r="T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SA103485</t>
        </is>
      </c>
      <c r="B3494" s="68" t="n">
        <v>46163</v>
      </c>
      <c r="C3494" s="69" t="n">
        <v>2026</v>
      </c>
      <c r="D3494" t="inlineStr">
        <is>
          <t>May</t>
        </is>
      </c>
      <c r="E3494" t="inlineStr">
        <is>
          <t>Asia</t>
        </is>
      </c>
      <c r="F3494" t="inlineStr">
        <is>
          <t>India</t>
        </is>
      </c>
      <c r="G3494" t="inlineStr">
        <is>
          <t>Gasoline</t>
        </is>
      </c>
      <c r="H3494" t="inlineStr">
        <is>
          <t>Term contract</t>
        </is>
      </c>
      <c r="I3494" t="inlineStr">
        <is>
          <t>National oil company</t>
        </is>
      </c>
      <c r="J3494" t="inlineStr">
        <is>
          <t>Noah Smith</t>
        </is>
      </c>
      <c r="K3494" s="70" t="n">
        <v>167431</v>
      </c>
      <c r="L3494" s="71" t="n">
        <v>89.36</v>
      </c>
      <c r="M3494" s="71" t="n">
        <v>14961634.16</v>
      </c>
      <c r="N3494" s="71" t="n">
        <v>0</v>
      </c>
      <c r="O3494" s="71" t="n">
        <v>14961634.16</v>
      </c>
      <c r="P3494" s="71" t="n">
        <v>11535334.36</v>
      </c>
      <c r="Q3494" s="71" t="n">
        <v>3426299.8</v>
      </c>
      <c r="R3494" t="inlineStr">
        <is>
          <t>Refined</t>
        </is>
      </c>
      <c r="S3494" t="inlineStr">
        <is>
          <t>Yes</t>
        </is>
      </c>
      <c r="T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SA103486</t>
        </is>
      </c>
      <c r="B3495" s="68" t="n">
        <v>46163</v>
      </c>
      <c r="C3495" s="69" t="n">
        <v>2026</v>
      </c>
      <c r="D3495" t="inlineStr">
        <is>
          <t>May</t>
        </is>
      </c>
      <c r="E3495" t="inlineStr">
        <is>
          <t>Asia</t>
        </is>
      </c>
      <c r="F3495" t="inlineStr">
        <is>
          <t>China</t>
        </is>
      </c>
      <c r="G3495" t="inlineStr">
        <is>
          <t>Jet fuel</t>
        </is>
      </c>
      <c r="H3495" t="inlineStr">
        <is>
          <t>Term contract</t>
        </is>
      </c>
      <c r="I3495" t="inlineStr">
        <is>
          <t>National oil company</t>
        </is>
      </c>
      <c r="J3495" t="inlineStr">
        <is>
          <t>Kofi Mensah</t>
        </is>
      </c>
      <c r="K3495" s="70" t="n">
        <v>319165</v>
      </c>
      <c r="L3495" s="71" t="n">
        <v>101.79</v>
      </c>
      <c r="M3495" s="71" t="n">
        <v>32487805.35</v>
      </c>
      <c r="N3495" s="71" t="n">
        <v>0</v>
      </c>
      <c r="O3495" s="71" t="n">
        <v>32487805.35</v>
      </c>
      <c r="P3495" s="71" t="n">
        <v>22722120.63</v>
      </c>
      <c r="Q3495" s="71" t="n">
        <v>9765684.720000001</v>
      </c>
      <c r="R3495" t="inlineStr">
        <is>
          <t>Refined</t>
        </is>
      </c>
      <c r="S3495" t="inlineStr">
        <is>
          <t>Yes</t>
        </is>
      </c>
      <c r="T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SA103487</t>
        </is>
      </c>
      <c r="B3496" s="68" t="n">
        <v>46163</v>
      </c>
      <c r="C3496" s="69" t="n">
        <v>2026</v>
      </c>
      <c r="D3496" t="inlineStr">
        <is>
          <t>May</t>
        </is>
      </c>
      <c r="E3496" t="inlineStr">
        <is>
          <t>Middle East</t>
        </is>
      </c>
      <c r="F3496" t="inlineStr">
        <is>
          <t>Saudi Arabia</t>
        </is>
      </c>
      <c r="G3496" t="inlineStr">
        <is>
          <t>Arab Extra Light</t>
        </is>
      </c>
      <c r="H3496" t="inlineStr">
        <is>
          <t>Domestic</t>
        </is>
      </c>
      <c r="I3496" t="inlineStr">
        <is>
          <t>National oil company</t>
        </is>
      </c>
      <c r="J3496" t="inlineStr">
        <is>
          <t>Amir Khan</t>
        </is>
      </c>
      <c r="K3496" s="70" t="n">
        <v>947460</v>
      </c>
      <c r="L3496" s="71" t="n">
        <v>75.48999999999999</v>
      </c>
      <c r="M3496" s="71" t="n">
        <v>71523755.40000001</v>
      </c>
      <c r="N3496" s="71" t="n">
        <v>0</v>
      </c>
      <c r="O3496" s="71" t="n">
        <v>71523755.40000001</v>
      </c>
      <c r="P3496" s="71" t="n">
        <v>16959109.58</v>
      </c>
      <c r="Q3496" s="71" t="n">
        <v>54564645.82</v>
      </c>
      <c r="R3496" t="inlineStr">
        <is>
          <t>Crude</t>
        </is>
      </c>
      <c r="S3496" t="inlineStr">
        <is>
          <t>No</t>
        </is>
      </c>
      <c r="T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SA103488</t>
        </is>
      </c>
      <c r="B3497" s="68" t="n">
        <v>46163</v>
      </c>
      <c r="C3497" s="69" t="n">
        <v>2026</v>
      </c>
      <c r="D3497" t="inlineStr">
        <is>
          <t>May</t>
        </is>
      </c>
      <c r="E3497" t="inlineStr">
        <is>
          <t>Asia</t>
        </is>
      </c>
      <c r="F3497" t="inlineStr">
        <is>
          <t>India</t>
        </is>
      </c>
      <c r="G3497" t="inlineStr">
        <is>
          <t>Arab Light</t>
        </is>
      </c>
      <c r="H3497" t="inlineStr">
        <is>
          <t>Term contract</t>
        </is>
      </c>
      <c r="I3497" t="inlineStr">
        <is>
          <t>Trader</t>
        </is>
      </c>
      <c r="J3497" t="inlineStr">
        <is>
          <t>Priya Nair</t>
        </is>
      </c>
      <c r="K3497" s="70" t="n">
        <v>871624</v>
      </c>
      <c r="L3497" s="71" t="n">
        <v>79.68000000000001</v>
      </c>
      <c r="M3497" s="71" t="n">
        <v>69451000.31999999</v>
      </c>
      <c r="N3497" s="71" t="n">
        <v>0</v>
      </c>
      <c r="O3497" s="71" t="n">
        <v>69451000.31999999</v>
      </c>
      <c r="P3497" s="71" t="n">
        <v>15886501.77</v>
      </c>
      <c r="Q3497" s="71" t="n">
        <v>53564498.55</v>
      </c>
      <c r="R3497" t="inlineStr">
        <is>
          <t>Crude</t>
        </is>
      </c>
      <c r="S3497" t="inlineStr">
        <is>
          <t>Yes</t>
        </is>
      </c>
      <c r="T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SA103489</t>
        </is>
      </c>
      <c r="B3498" s="68" t="n">
        <v>46163</v>
      </c>
      <c r="C3498" s="69" t="n">
        <v>2026</v>
      </c>
      <c r="D3498" t="inlineStr">
        <is>
          <t>May</t>
        </is>
      </c>
      <c r="E3498" t="inlineStr">
        <is>
          <t>Europe</t>
        </is>
      </c>
      <c r="F3498" t="inlineStr">
        <is>
          <t>France</t>
        </is>
      </c>
      <c r="G3498" t="inlineStr">
        <is>
          <t>Arab Medium</t>
        </is>
      </c>
      <c r="H3498" t="inlineStr">
        <is>
          <t>Term contract</t>
        </is>
      </c>
      <c r="I3498" t="inlineStr">
        <is>
          <t>Trader</t>
        </is>
      </c>
      <c r="J3498" t="inlineStr">
        <is>
          <t>Sara Rossi</t>
        </is>
      </c>
      <c r="K3498" s="70" t="n">
        <v>1574832</v>
      </c>
      <c r="L3498" s="71" t="n">
        <v>82.31</v>
      </c>
      <c r="M3498" s="71" t="n">
        <v>129624421.92</v>
      </c>
      <c r="N3498" s="71" t="n">
        <v>1296244.22</v>
      </c>
      <c r="O3498" s="71" t="n">
        <v>128328177.7</v>
      </c>
      <c r="P3498" s="71" t="n">
        <v>27149751.94</v>
      </c>
      <c r="Q3498" s="71" t="n">
        <v>101178425.76</v>
      </c>
      <c r="R3498" t="inlineStr">
        <is>
          <t>Crude</t>
        </is>
      </c>
      <c r="S3498" t="inlineStr">
        <is>
          <t>Yes</t>
        </is>
      </c>
      <c r="T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SA103490</t>
        </is>
      </c>
      <c r="B3499" s="68" t="n">
        <v>46163</v>
      </c>
      <c r="C3499" s="69" t="n">
        <v>2026</v>
      </c>
      <c r="D3499" t="inlineStr">
        <is>
          <t>May</t>
        </is>
      </c>
      <c r="E3499" t="inlineStr">
        <is>
          <t>Asia</t>
        </is>
      </c>
      <c r="F3499" t="inlineStr">
        <is>
          <t>China</t>
        </is>
      </c>
      <c r="G3499" t="inlineStr">
        <is>
          <t>Arab Extra Light</t>
        </is>
      </c>
      <c r="H3499" t="inlineStr">
        <is>
          <t>Term contract</t>
        </is>
      </c>
      <c r="I3499" t="inlineStr">
        <is>
          <t>Refiner</t>
        </is>
      </c>
      <c r="J3499" t="inlineStr">
        <is>
          <t>Carlos Silva</t>
        </is>
      </c>
      <c r="K3499" s="70" t="n">
        <v>1056782</v>
      </c>
      <c r="L3499" s="71" t="n">
        <v>73.38</v>
      </c>
      <c r="M3499" s="71" t="n">
        <v>77546663.16</v>
      </c>
      <c r="N3499" s="71" t="n">
        <v>775466.63</v>
      </c>
      <c r="O3499" s="71" t="n">
        <v>76771196.53</v>
      </c>
      <c r="P3499" s="71" t="n">
        <v>19582131.56</v>
      </c>
      <c r="Q3499" s="71" t="n">
        <v>57189064.97</v>
      </c>
      <c r="R3499" t="inlineStr">
        <is>
          <t>Crude</t>
        </is>
      </c>
      <c r="S3499" t="inlineStr">
        <is>
          <t>Yes</t>
        </is>
      </c>
      <c r="T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SA103491</t>
        </is>
      </c>
      <c r="B3500" s="68" t="n">
        <v>46163</v>
      </c>
      <c r="C3500" s="69" t="n">
        <v>2026</v>
      </c>
      <c r="D3500" t="inlineStr">
        <is>
          <t>May</t>
        </is>
      </c>
      <c r="E3500" t="inlineStr">
        <is>
          <t>North America</t>
        </is>
      </c>
      <c r="F3500" t="inlineStr">
        <is>
          <t>USA</t>
        </is>
      </c>
      <c r="G3500" t="inlineStr">
        <is>
          <t>Arab Light</t>
        </is>
      </c>
      <c r="H3500" t="inlineStr">
        <is>
          <t>Term contract</t>
        </is>
      </c>
      <c r="I3500" t="inlineStr">
        <is>
          <t>National oil company</t>
        </is>
      </c>
      <c r="J3500" t="inlineStr">
        <is>
          <t>Priya Nair</t>
        </is>
      </c>
      <c r="K3500" s="70" t="n">
        <v>1870298</v>
      </c>
      <c r="L3500" s="71" t="n">
        <v>71.31</v>
      </c>
      <c r="M3500" s="71" t="n">
        <v>133370950.38</v>
      </c>
      <c r="N3500" s="71" t="n">
        <v>1333709.5</v>
      </c>
      <c r="O3500" s="71" t="n">
        <v>132037240.88</v>
      </c>
      <c r="P3500" s="71" t="n">
        <v>33741338.28</v>
      </c>
      <c r="Q3500" s="71" t="n">
        <v>98295902.59999999</v>
      </c>
      <c r="R3500" t="inlineStr">
        <is>
          <t>Crude</t>
        </is>
      </c>
      <c r="S3500" t="inlineStr">
        <is>
          <t>Yes</t>
        </is>
      </c>
      <c r="T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SA103492</t>
        </is>
      </c>
      <c r="B3501" s="68" t="n">
        <v>46163</v>
      </c>
      <c r="C3501" s="69" t="n">
        <v>2026</v>
      </c>
      <c r="D3501" t="inlineStr">
        <is>
          <t>May</t>
        </is>
      </c>
      <c r="E3501" t="inlineStr">
        <is>
          <t>Asia</t>
        </is>
      </c>
      <c r="F3501" t="inlineStr">
        <is>
          <t>India</t>
        </is>
      </c>
      <c r="G3501" t="inlineStr">
        <is>
          <t>Jet fuel</t>
        </is>
      </c>
      <c r="H3501" t="inlineStr">
        <is>
          <t>Spot</t>
        </is>
      </c>
      <c r="I3501" t="inlineStr">
        <is>
          <t>National oil company</t>
        </is>
      </c>
      <c r="J3501" t="inlineStr">
        <is>
          <t>Aisha Bello</t>
        </is>
      </c>
      <c r="K3501" s="70" t="n">
        <v>103986</v>
      </c>
      <c r="L3501" s="71" t="n">
        <v>104.95</v>
      </c>
      <c r="M3501" s="71" t="n">
        <v>10913330.7</v>
      </c>
      <c r="N3501" s="71" t="n">
        <v>0</v>
      </c>
      <c r="O3501" s="71" t="n">
        <v>10913330.7</v>
      </c>
      <c r="P3501" s="71" t="n">
        <v>7820120.54</v>
      </c>
      <c r="Q3501" s="71" t="n">
        <v>3093210.16</v>
      </c>
      <c r="R3501" t="inlineStr">
        <is>
          <t>Refined</t>
        </is>
      </c>
      <c r="S3501" t="inlineStr">
        <is>
          <t>Yes</t>
        </is>
      </c>
      <c r="T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SA103493</t>
        </is>
      </c>
      <c r="B3502" s="68" t="n">
        <v>46163</v>
      </c>
      <c r="C3502" s="69" t="n">
        <v>2026</v>
      </c>
      <c r="D3502" t="inlineStr">
        <is>
          <t>May</t>
        </is>
      </c>
      <c r="E3502" t="inlineStr">
        <is>
          <t>Asia</t>
        </is>
      </c>
      <c r="F3502" t="inlineStr">
        <is>
          <t>China</t>
        </is>
      </c>
      <c r="G3502" t="inlineStr">
        <is>
          <t>Arab Light</t>
        </is>
      </c>
      <c r="H3502" t="inlineStr">
        <is>
          <t>Term contract</t>
        </is>
      </c>
      <c r="I3502" t="inlineStr">
        <is>
          <t>Trader</t>
        </is>
      </c>
      <c r="J3502" t="inlineStr">
        <is>
          <t>Ana Costa</t>
        </is>
      </c>
      <c r="K3502" s="70" t="n">
        <v>681541</v>
      </c>
      <c r="L3502" s="71" t="n">
        <v>82.61</v>
      </c>
      <c r="M3502" s="71" t="n">
        <v>56302102.01</v>
      </c>
      <c r="N3502" s="71" t="n">
        <v>0</v>
      </c>
      <c r="O3502" s="71" t="n">
        <v>56302102.01</v>
      </c>
      <c r="P3502" s="71" t="n">
        <v>12264397.97</v>
      </c>
      <c r="Q3502" s="71" t="n">
        <v>44037704.04</v>
      </c>
      <c r="R3502" t="inlineStr">
        <is>
          <t>Crude</t>
        </is>
      </c>
      <c r="S3502" t="inlineStr">
        <is>
          <t>Yes</t>
        </is>
      </c>
      <c r="T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SA103494</t>
        </is>
      </c>
      <c r="B3503" s="68" t="n">
        <v>46164</v>
      </c>
      <c r="C3503" s="69" t="n">
        <v>2026</v>
      </c>
      <c r="D3503" t="inlineStr">
        <is>
          <t>May</t>
        </is>
      </c>
      <c r="E3503" t="inlineStr">
        <is>
          <t>Asia</t>
        </is>
      </c>
      <c r="F3503" t="inlineStr">
        <is>
          <t>India</t>
        </is>
      </c>
      <c r="G3503" t="inlineStr">
        <is>
          <t>Arab Light</t>
        </is>
      </c>
      <c r="H3503" t="inlineStr">
        <is>
          <t>Spot</t>
        </is>
      </c>
      <c r="I3503" t="inlineStr">
        <is>
          <t>Refiner</t>
        </is>
      </c>
      <c r="J3503" t="inlineStr">
        <is>
          <t>Kofi Mensah</t>
        </is>
      </c>
      <c r="K3503" s="70" t="n">
        <v>818440</v>
      </c>
      <c r="L3503" s="71" t="n">
        <v>76.04000000000001</v>
      </c>
      <c r="M3503" s="71" t="n">
        <v>62234177.6</v>
      </c>
      <c r="N3503" s="71" t="n">
        <v>1244683.55</v>
      </c>
      <c r="O3503" s="71" t="n">
        <v>60989494.05</v>
      </c>
      <c r="P3503" s="71" t="n">
        <v>15300220.22</v>
      </c>
      <c r="Q3503" s="71" t="n">
        <v>45689273.83</v>
      </c>
      <c r="R3503" t="inlineStr">
        <is>
          <t>Crude</t>
        </is>
      </c>
      <c r="S3503" t="inlineStr">
        <is>
          <t>Yes</t>
        </is>
      </c>
      <c r="T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SA103495</t>
        </is>
      </c>
      <c r="B3504" s="68" t="n">
        <v>46164</v>
      </c>
      <c r="C3504" s="69" t="n">
        <v>2026</v>
      </c>
      <c r="D3504" t="inlineStr">
        <is>
          <t>May</t>
        </is>
      </c>
      <c r="E3504" t="inlineStr">
        <is>
          <t>Middle East</t>
        </is>
      </c>
      <c r="F3504" t="inlineStr">
        <is>
          <t>Saudi Arabia</t>
        </is>
      </c>
      <c r="G3504" t="inlineStr">
        <is>
          <t>Gasoline</t>
        </is>
      </c>
      <c r="H3504" t="inlineStr">
        <is>
          <t>Domestic</t>
        </is>
      </c>
      <c r="I3504" t="inlineStr">
        <is>
          <t>Trader</t>
        </is>
      </c>
      <c r="J3504" t="inlineStr">
        <is>
          <t>Amir Khan</t>
        </is>
      </c>
      <c r="K3504" s="70" t="n">
        <v>220614</v>
      </c>
      <c r="L3504" s="71" t="n">
        <v>95.41</v>
      </c>
      <c r="M3504" s="71" t="n">
        <v>21048781.74</v>
      </c>
      <c r="N3504" s="71" t="n">
        <v>210487.82</v>
      </c>
      <c r="O3504" s="71" t="n">
        <v>20838293.92</v>
      </c>
      <c r="P3504" s="71" t="n">
        <v>15591126.98</v>
      </c>
      <c r="Q3504" s="71" t="n">
        <v>5247166.94</v>
      </c>
      <c r="R3504" t="inlineStr">
        <is>
          <t>Refined</t>
        </is>
      </c>
      <c r="S3504" t="inlineStr">
        <is>
          <t>No</t>
        </is>
      </c>
      <c r="T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SA103496</t>
        </is>
      </c>
      <c r="B3505" s="68" t="n">
        <v>46164</v>
      </c>
      <c r="C3505" s="69" t="n">
        <v>2026</v>
      </c>
      <c r="D3505" t="inlineStr">
        <is>
          <t>May</t>
        </is>
      </c>
      <c r="E3505" t="inlineStr">
        <is>
          <t>Asia</t>
        </is>
      </c>
      <c r="F3505" t="inlineStr">
        <is>
          <t>China</t>
        </is>
      </c>
      <c r="G3505" t="inlineStr">
        <is>
          <t>Arab Medium</t>
        </is>
      </c>
      <c r="H3505" t="inlineStr">
        <is>
          <t>Spot</t>
        </is>
      </c>
      <c r="I3505" t="inlineStr">
        <is>
          <t>National oil company</t>
        </is>
      </c>
      <c r="J3505" t="inlineStr">
        <is>
          <t>Wei Chen</t>
        </is>
      </c>
      <c r="K3505" s="70" t="n">
        <v>1888026</v>
      </c>
      <c r="L3505" s="71" t="n">
        <v>74.2</v>
      </c>
      <c r="M3505" s="71" t="n">
        <v>140091529.2</v>
      </c>
      <c r="N3505" s="71" t="n">
        <v>0</v>
      </c>
      <c r="O3505" s="71" t="n">
        <v>140091529.2</v>
      </c>
      <c r="P3505" s="71" t="n">
        <v>32647041.87</v>
      </c>
      <c r="Q3505" s="71" t="n">
        <v>107444487.33</v>
      </c>
      <c r="R3505" t="inlineStr">
        <is>
          <t>Crude</t>
        </is>
      </c>
      <c r="S3505" t="inlineStr">
        <is>
          <t>Yes</t>
        </is>
      </c>
      <c r="T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SA103497</t>
        </is>
      </c>
      <c r="B3506" s="68" t="n">
        <v>46164</v>
      </c>
      <c r="C3506" s="69" t="n">
        <v>2026</v>
      </c>
      <c r="D3506" t="inlineStr">
        <is>
          <t>May</t>
        </is>
      </c>
      <c r="E3506" t="inlineStr">
        <is>
          <t>Asia</t>
        </is>
      </c>
      <c r="F3506" t="inlineStr">
        <is>
          <t>South Korea</t>
        </is>
      </c>
      <c r="G3506" t="inlineStr">
        <is>
          <t>Jet fuel</t>
        </is>
      </c>
      <c r="H3506" t="inlineStr">
        <is>
          <t>Term contract</t>
        </is>
      </c>
      <c r="I3506" t="inlineStr">
        <is>
          <t>National oil company</t>
        </is>
      </c>
      <c r="J3506" t="inlineStr">
        <is>
          <t>Liam O'Brien</t>
        </is>
      </c>
      <c r="K3506" s="70" t="n">
        <v>254302</v>
      </c>
      <c r="L3506" s="71" t="n">
        <v>99.17</v>
      </c>
      <c r="M3506" s="71" t="n">
        <v>25219129.34</v>
      </c>
      <c r="N3506" s="71" t="n">
        <v>0</v>
      </c>
      <c r="O3506" s="71" t="n">
        <v>25219129.34</v>
      </c>
      <c r="P3506" s="71" t="n">
        <v>18816754.82</v>
      </c>
      <c r="Q3506" s="71" t="n">
        <v>6402374.52</v>
      </c>
      <c r="R3506" t="inlineStr">
        <is>
          <t>Refined</t>
        </is>
      </c>
      <c r="S3506" t="inlineStr">
        <is>
          <t>Yes</t>
        </is>
      </c>
      <c r="T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SA103498</t>
        </is>
      </c>
      <c r="B3507" s="68" t="n">
        <v>46164</v>
      </c>
      <c r="C3507" s="69" t="n">
        <v>2026</v>
      </c>
      <c r="D3507" t="inlineStr">
        <is>
          <t>May</t>
        </is>
      </c>
      <c r="E3507" t="inlineStr">
        <is>
          <t>Asia</t>
        </is>
      </c>
      <c r="F3507" t="inlineStr">
        <is>
          <t>India</t>
        </is>
      </c>
      <c r="G3507" t="inlineStr">
        <is>
          <t>Arab Heavy</t>
        </is>
      </c>
      <c r="H3507" t="inlineStr">
        <is>
          <t>Term contract</t>
        </is>
      </c>
      <c r="I3507" t="inlineStr">
        <is>
          <t>National oil company</t>
        </is>
      </c>
      <c r="J3507" t="inlineStr">
        <is>
          <t>Zoya Ahmed</t>
        </is>
      </c>
      <c r="K3507" s="70" t="n">
        <v>1082389</v>
      </c>
      <c r="L3507" s="71" t="n">
        <v>74.8</v>
      </c>
      <c r="M3507" s="71" t="n">
        <v>80962697.2</v>
      </c>
      <c r="N3507" s="71" t="n">
        <v>0</v>
      </c>
      <c r="O3507" s="71" t="n">
        <v>80962697.2</v>
      </c>
      <c r="P3507" s="71" t="n">
        <v>18705143.88</v>
      </c>
      <c r="Q3507" s="71" t="n">
        <v>62257553.32</v>
      </c>
      <c r="R3507" t="inlineStr">
        <is>
          <t>Crude</t>
        </is>
      </c>
      <c r="S3507" t="inlineStr">
        <is>
          <t>Yes</t>
        </is>
      </c>
      <c r="T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SA103499</t>
        </is>
      </c>
      <c r="B3508" s="68" t="n">
        <v>46164</v>
      </c>
      <c r="C3508" s="69" t="n">
        <v>2026</v>
      </c>
      <c r="D3508" t="inlineStr">
        <is>
          <t>May</t>
        </is>
      </c>
      <c r="E3508" t="inlineStr">
        <is>
          <t>Asia</t>
        </is>
      </c>
      <c r="F3508" t="inlineStr">
        <is>
          <t>South Korea</t>
        </is>
      </c>
      <c r="G3508" t="inlineStr">
        <is>
          <t>Arab Extra Light</t>
        </is>
      </c>
      <c r="H3508" t="inlineStr">
        <is>
          <t>Term contract</t>
        </is>
      </c>
      <c r="I3508" t="inlineStr">
        <is>
          <t>Refiner</t>
        </is>
      </c>
      <c r="J3508" t="inlineStr">
        <is>
          <t>Ana Costa</t>
        </is>
      </c>
      <c r="K3508" s="70" t="n">
        <v>1151331</v>
      </c>
      <c r="L3508" s="71" t="n">
        <v>83.51000000000001</v>
      </c>
      <c r="M3508" s="71" t="n">
        <v>96147651.81</v>
      </c>
      <c r="N3508" s="71" t="n">
        <v>1922953.04</v>
      </c>
      <c r="O3508" s="71" t="n">
        <v>94224698.77</v>
      </c>
      <c r="P3508" s="71" t="n">
        <v>21234631.35</v>
      </c>
      <c r="Q3508" s="71" t="n">
        <v>72990067.42</v>
      </c>
      <c r="R3508" t="inlineStr">
        <is>
          <t>Crude</t>
        </is>
      </c>
      <c r="S3508" t="inlineStr">
        <is>
          <t>Yes</t>
        </is>
      </c>
      <c r="T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SA103500</t>
        </is>
      </c>
      <c r="B3509" s="68" t="n">
        <v>46164</v>
      </c>
      <c r="C3509" s="69" t="n">
        <v>2026</v>
      </c>
      <c r="D3509" t="inlineStr">
        <is>
          <t>May</t>
        </is>
      </c>
      <c r="E3509" t="inlineStr">
        <is>
          <t>Middle East</t>
        </is>
      </c>
      <c r="F3509" t="inlineStr">
        <is>
          <t>Bahrain</t>
        </is>
      </c>
      <c r="G3509" t="inlineStr">
        <is>
          <t>Diesel</t>
        </is>
      </c>
      <c r="H3509" t="inlineStr">
        <is>
          <t>Term contract</t>
        </is>
      </c>
      <c r="I3509" t="inlineStr">
        <is>
          <t>Trader</t>
        </is>
      </c>
      <c r="J3509" t="inlineStr">
        <is>
          <t>Aisha Bello</t>
        </is>
      </c>
      <c r="K3509" s="70" t="n">
        <v>281466</v>
      </c>
      <c r="L3509" s="71" t="n">
        <v>89.84999999999999</v>
      </c>
      <c r="M3509" s="71" t="n">
        <v>25289720.1</v>
      </c>
      <c r="N3509" s="71" t="n">
        <v>505794.4</v>
      </c>
      <c r="O3509" s="71" t="n">
        <v>24783925.7</v>
      </c>
      <c r="P3509" s="71" t="n">
        <v>19497306.18</v>
      </c>
      <c r="Q3509" s="71" t="n">
        <v>5286619.52</v>
      </c>
      <c r="R3509" t="inlineStr">
        <is>
          <t>Refined</t>
        </is>
      </c>
      <c r="S3509" t="inlineStr">
        <is>
          <t>Yes</t>
        </is>
      </c>
      <c r="T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SA103501</t>
        </is>
      </c>
      <c r="B3510" s="68" t="n">
        <v>46164</v>
      </c>
      <c r="C3510" s="69" t="n">
        <v>2026</v>
      </c>
      <c r="D3510" t="inlineStr">
        <is>
          <t>May</t>
        </is>
      </c>
      <c r="E3510" t="inlineStr">
        <is>
          <t>Middle East</t>
        </is>
      </c>
      <c r="F3510" t="inlineStr">
        <is>
          <t>Bahrain</t>
        </is>
      </c>
      <c r="G3510" t="inlineStr">
        <is>
          <t>Arab Heavy</t>
        </is>
      </c>
      <c r="H3510" t="inlineStr">
        <is>
          <t>Term contract</t>
        </is>
      </c>
      <c r="I3510" t="inlineStr">
        <is>
          <t>Refiner</t>
        </is>
      </c>
      <c r="J3510" t="inlineStr">
        <is>
          <t>Hiroshi Tanaka</t>
        </is>
      </c>
      <c r="K3510" s="70" t="n">
        <v>1481268</v>
      </c>
      <c r="L3510" s="71" t="n">
        <v>76.36</v>
      </c>
      <c r="M3510" s="71" t="n">
        <v>113109624.48</v>
      </c>
      <c r="N3510" s="71" t="n">
        <v>1131096.24</v>
      </c>
      <c r="O3510" s="71" t="n">
        <v>111978528.24</v>
      </c>
      <c r="P3510" s="71" t="n">
        <v>26479512.54</v>
      </c>
      <c r="Q3510" s="71" t="n">
        <v>85499015.7</v>
      </c>
      <c r="R3510" t="inlineStr">
        <is>
          <t>Crude</t>
        </is>
      </c>
      <c r="S3510" t="inlineStr">
        <is>
          <t>Yes</t>
        </is>
      </c>
      <c r="T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SA103502</t>
        </is>
      </c>
      <c r="B3511" s="68" t="n">
        <v>46164</v>
      </c>
      <c r="C3511" s="69" t="n">
        <v>2026</v>
      </c>
      <c r="D3511" t="inlineStr">
        <is>
          <t>May</t>
        </is>
      </c>
      <c r="E3511" t="inlineStr">
        <is>
          <t>Asia</t>
        </is>
      </c>
      <c r="F3511" t="inlineStr">
        <is>
          <t>India</t>
        </is>
      </c>
      <c r="G3511" t="inlineStr">
        <is>
          <t>Gasoline</t>
        </is>
      </c>
      <c r="H3511" t="inlineStr">
        <is>
          <t>Term contract</t>
        </is>
      </c>
      <c r="I3511" t="inlineStr">
        <is>
          <t>Refiner</t>
        </is>
      </c>
      <c r="J3511" t="inlineStr">
        <is>
          <t>Aisha Bello</t>
        </is>
      </c>
      <c r="K3511" s="70" t="n">
        <v>514110</v>
      </c>
      <c r="L3511" s="71" t="n">
        <v>82.17</v>
      </c>
      <c r="M3511" s="71" t="n">
        <v>42244418.7</v>
      </c>
      <c r="N3511" s="71" t="n">
        <v>422444.19</v>
      </c>
      <c r="O3511" s="71" t="n">
        <v>41821974.51</v>
      </c>
      <c r="P3511" s="71" t="n">
        <v>36158679.69</v>
      </c>
      <c r="Q3511" s="71" t="n">
        <v>5663294.82</v>
      </c>
      <c r="R3511" t="inlineStr">
        <is>
          <t>Refined</t>
        </is>
      </c>
      <c r="S3511" t="inlineStr">
        <is>
          <t>Yes</t>
        </is>
      </c>
      <c r="T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SA103503</t>
        </is>
      </c>
      <c r="B3512" s="68" t="n">
        <v>46165</v>
      </c>
      <c r="C3512" s="69" t="n">
        <v>2026</v>
      </c>
      <c r="D3512" t="inlineStr">
        <is>
          <t>May</t>
        </is>
      </c>
      <c r="E3512" t="inlineStr">
        <is>
          <t>North America</t>
        </is>
      </c>
      <c r="F3512" t="inlineStr">
        <is>
          <t>USA</t>
        </is>
      </c>
      <c r="G3512" t="inlineStr">
        <is>
          <t>Gasoline</t>
        </is>
      </c>
      <c r="H3512" t="inlineStr">
        <is>
          <t>Spot</t>
        </is>
      </c>
      <c r="I3512" t="inlineStr">
        <is>
          <t>National oil company</t>
        </is>
      </c>
      <c r="J3512" t="inlineStr">
        <is>
          <t>Emma Clarke</t>
        </is>
      </c>
      <c r="K3512" s="70" t="n">
        <v>126065</v>
      </c>
      <c r="L3512" s="71" t="n">
        <v>93.91</v>
      </c>
      <c r="M3512" s="71" t="n">
        <v>11838764.15</v>
      </c>
      <c r="N3512" s="71" t="n">
        <v>236775.28</v>
      </c>
      <c r="O3512" s="71" t="n">
        <v>11601988.87</v>
      </c>
      <c r="P3512" s="71" t="n">
        <v>8780530.720000001</v>
      </c>
      <c r="Q3512" s="71" t="n">
        <v>2821458.15</v>
      </c>
      <c r="R3512" t="inlineStr">
        <is>
          <t>Refined</t>
        </is>
      </c>
      <c r="S3512" t="inlineStr">
        <is>
          <t>Yes</t>
        </is>
      </c>
      <c r="T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SA103504</t>
        </is>
      </c>
      <c r="B3513" s="68" t="n">
        <v>46165</v>
      </c>
      <c r="C3513" s="69" t="n">
        <v>2026</v>
      </c>
      <c r="D3513" t="inlineStr">
        <is>
          <t>May</t>
        </is>
      </c>
      <c r="E3513" t="inlineStr">
        <is>
          <t>Asia</t>
        </is>
      </c>
      <c r="F3513" t="inlineStr">
        <is>
          <t>China</t>
        </is>
      </c>
      <c r="G3513" t="inlineStr">
        <is>
          <t>Arab Light</t>
        </is>
      </c>
      <c r="H3513" t="inlineStr">
        <is>
          <t>Term contract</t>
        </is>
      </c>
      <c r="I3513" t="inlineStr">
        <is>
          <t>Trader</t>
        </is>
      </c>
      <c r="J3513" t="inlineStr">
        <is>
          <t>Hiroshi Tanaka</t>
        </is>
      </c>
      <c r="K3513" s="70" t="n">
        <v>651010</v>
      </c>
      <c r="L3513" s="71" t="n">
        <v>70.97</v>
      </c>
      <c r="M3513" s="71" t="n">
        <v>46202179.7</v>
      </c>
      <c r="N3513" s="71" t="n">
        <v>0</v>
      </c>
      <c r="O3513" s="71" t="n">
        <v>46202179.7</v>
      </c>
      <c r="P3513" s="71" t="n">
        <v>11880690.1</v>
      </c>
      <c r="Q3513" s="71" t="n">
        <v>34321489.6</v>
      </c>
      <c r="R3513" t="inlineStr">
        <is>
          <t>Crude</t>
        </is>
      </c>
      <c r="S3513" t="inlineStr">
        <is>
          <t>Yes</t>
        </is>
      </c>
      <c r="T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SA103505</t>
        </is>
      </c>
      <c r="B3514" s="68" t="n">
        <v>46165</v>
      </c>
      <c r="C3514" s="69" t="n">
        <v>2026</v>
      </c>
      <c r="D3514" t="inlineStr">
        <is>
          <t>May</t>
        </is>
      </c>
      <c r="E3514" t="inlineStr">
        <is>
          <t>Asia</t>
        </is>
      </c>
      <c r="F3514" t="inlineStr">
        <is>
          <t>China</t>
        </is>
      </c>
      <c r="G3514" t="inlineStr">
        <is>
          <t>Arab Light</t>
        </is>
      </c>
      <c r="H3514" t="inlineStr">
        <is>
          <t>Term contract</t>
        </is>
      </c>
      <c r="I3514" t="inlineStr">
        <is>
          <t>Refiner</t>
        </is>
      </c>
      <c r="J3514" t="inlineStr">
        <is>
          <t>Kofi Mensah</t>
        </is>
      </c>
      <c r="K3514" s="70" t="n">
        <v>1456646</v>
      </c>
      <c r="L3514" s="71" t="n">
        <v>81.26000000000001</v>
      </c>
      <c r="M3514" s="71" t="n">
        <v>118367053.96</v>
      </c>
      <c r="N3514" s="71" t="n">
        <v>0</v>
      </c>
      <c r="O3514" s="71" t="n">
        <v>118367053.96</v>
      </c>
      <c r="P3514" s="71" t="n">
        <v>26295655.57</v>
      </c>
      <c r="Q3514" s="71" t="n">
        <v>92071398.39</v>
      </c>
      <c r="R3514" t="inlineStr">
        <is>
          <t>Crude</t>
        </is>
      </c>
      <c r="S3514" t="inlineStr">
        <is>
          <t>Yes</t>
        </is>
      </c>
      <c r="T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SA103506</t>
        </is>
      </c>
      <c r="B3515" s="68" t="n">
        <v>46165</v>
      </c>
      <c r="C3515" s="69" t="n">
        <v>2026</v>
      </c>
      <c r="D3515" t="inlineStr">
        <is>
          <t>May</t>
        </is>
      </c>
      <c r="E3515" t="inlineStr">
        <is>
          <t>Europe</t>
        </is>
      </c>
      <c r="F3515" t="inlineStr">
        <is>
          <t>Netherlands</t>
        </is>
      </c>
      <c r="G3515" t="inlineStr">
        <is>
          <t>Diesel</t>
        </is>
      </c>
      <c r="H3515" t="inlineStr">
        <is>
          <t>Term contract</t>
        </is>
      </c>
      <c r="I3515" t="inlineStr">
        <is>
          <t>Refiner</t>
        </is>
      </c>
      <c r="J3515" t="inlineStr">
        <is>
          <t>Carlos Silva</t>
        </is>
      </c>
      <c r="K3515" s="70" t="n">
        <v>511942</v>
      </c>
      <c r="L3515" s="71" t="n">
        <v>96.14</v>
      </c>
      <c r="M3515" s="71" t="n">
        <v>49218103.88</v>
      </c>
      <c r="N3515" s="71" t="n">
        <v>0</v>
      </c>
      <c r="O3515" s="71" t="n">
        <v>49218103.88</v>
      </c>
      <c r="P3515" s="71" t="n">
        <v>36744621.8</v>
      </c>
      <c r="Q3515" s="71" t="n">
        <v>12473482.08</v>
      </c>
      <c r="R3515" t="inlineStr">
        <is>
          <t>Refined</t>
        </is>
      </c>
      <c r="S3515" t="inlineStr">
        <is>
          <t>Yes</t>
        </is>
      </c>
      <c r="T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SA103507</t>
        </is>
      </c>
      <c r="B3516" s="68" t="n">
        <v>46165</v>
      </c>
      <c r="C3516" s="69" t="n">
        <v>2026</v>
      </c>
      <c r="D3516" t="inlineStr">
        <is>
          <t>May</t>
        </is>
      </c>
      <c r="E3516" t="inlineStr">
        <is>
          <t>Asia</t>
        </is>
      </c>
      <c r="F3516" t="inlineStr">
        <is>
          <t>China</t>
        </is>
      </c>
      <c r="G3516" t="inlineStr">
        <is>
          <t>Arab Heavy</t>
        </is>
      </c>
      <c r="H3516" t="inlineStr">
        <is>
          <t>Term contract</t>
        </is>
      </c>
      <c r="I3516" t="inlineStr">
        <is>
          <t>National oil company</t>
        </is>
      </c>
      <c r="J3516" t="inlineStr">
        <is>
          <t>Fatima Al-Saud</t>
        </is>
      </c>
      <c r="K3516" s="70" t="n">
        <v>839123</v>
      </c>
      <c r="L3516" s="71" t="n">
        <v>77.41</v>
      </c>
      <c r="M3516" s="71" t="n">
        <v>64956511.43</v>
      </c>
      <c r="N3516" s="71" t="n">
        <v>0</v>
      </c>
      <c r="O3516" s="71" t="n">
        <v>64956511.43</v>
      </c>
      <c r="P3516" s="71" t="n">
        <v>14605229.88</v>
      </c>
      <c r="Q3516" s="71" t="n">
        <v>50351281.55</v>
      </c>
      <c r="R3516" t="inlineStr">
        <is>
          <t>Crude</t>
        </is>
      </c>
      <c r="S3516" t="inlineStr">
        <is>
          <t>Yes</t>
        </is>
      </c>
      <c r="T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SA103508</t>
        </is>
      </c>
      <c r="B3517" s="68" t="n">
        <v>46165</v>
      </c>
      <c r="C3517" s="69" t="n">
        <v>2026</v>
      </c>
      <c r="D3517" t="inlineStr">
        <is>
          <t>May</t>
        </is>
      </c>
      <c r="E3517" t="inlineStr">
        <is>
          <t>Asia</t>
        </is>
      </c>
      <c r="F3517" t="inlineStr">
        <is>
          <t>India</t>
        </is>
      </c>
      <c r="G3517" t="inlineStr">
        <is>
          <t>Arab Light</t>
        </is>
      </c>
      <c r="H3517" t="inlineStr">
        <is>
          <t>Term contract</t>
        </is>
      </c>
      <c r="I3517" t="inlineStr">
        <is>
          <t>Refiner</t>
        </is>
      </c>
      <c r="J3517" t="inlineStr">
        <is>
          <t>Noah Smith</t>
        </is>
      </c>
      <c r="K3517" s="70" t="n">
        <v>1455661</v>
      </c>
      <c r="L3517" s="71" t="n">
        <v>82.47</v>
      </c>
      <c r="M3517" s="71" t="n">
        <v>120048362.67</v>
      </c>
      <c r="N3517" s="71" t="n">
        <v>1200483.63</v>
      </c>
      <c r="O3517" s="71" t="n">
        <v>118847879.04</v>
      </c>
      <c r="P3517" s="71" t="n">
        <v>25277008.13</v>
      </c>
      <c r="Q3517" s="71" t="n">
        <v>93570870.91</v>
      </c>
      <c r="R3517" t="inlineStr">
        <is>
          <t>Crude</t>
        </is>
      </c>
      <c r="S3517" t="inlineStr">
        <is>
          <t>Yes</t>
        </is>
      </c>
      <c r="T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SA103509</t>
        </is>
      </c>
      <c r="B3518" s="68" t="n">
        <v>46165</v>
      </c>
      <c r="C3518" s="69" t="n">
        <v>2026</v>
      </c>
      <c r="D3518" t="inlineStr">
        <is>
          <t>May</t>
        </is>
      </c>
      <c r="E3518" t="inlineStr">
        <is>
          <t>Middle East</t>
        </is>
      </c>
      <c r="F3518" t="inlineStr">
        <is>
          <t>Saudi Arabia</t>
        </is>
      </c>
      <c r="G3518" t="inlineStr">
        <is>
          <t>Arab Light</t>
        </is>
      </c>
      <c r="H3518" t="inlineStr">
        <is>
          <t>Domestic</t>
        </is>
      </c>
      <c r="I3518" t="inlineStr">
        <is>
          <t>Trader</t>
        </is>
      </c>
      <c r="J3518" t="inlineStr">
        <is>
          <t>Shraddha Kulkarni</t>
        </is>
      </c>
      <c r="K3518" s="70" t="n">
        <v>1693019</v>
      </c>
      <c r="L3518" s="71" t="n">
        <v>84.17</v>
      </c>
      <c r="M3518" s="71" t="n">
        <v>142501409.23</v>
      </c>
      <c r="N3518" s="71" t="n">
        <v>0</v>
      </c>
      <c r="O3518" s="71" t="n">
        <v>142501409.23</v>
      </c>
      <c r="P3518" s="71" t="n">
        <v>29397053.39</v>
      </c>
      <c r="Q3518" s="71" t="n">
        <v>113104355.84</v>
      </c>
      <c r="R3518" t="inlineStr">
        <is>
          <t>Crude</t>
        </is>
      </c>
      <c r="S3518" t="inlineStr">
        <is>
          <t>No</t>
        </is>
      </c>
      <c r="T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SA103510</t>
        </is>
      </c>
      <c r="B3519" s="68" t="n">
        <v>46165</v>
      </c>
      <c r="C3519" s="69" t="n">
        <v>2026</v>
      </c>
      <c r="D3519" t="inlineStr">
        <is>
          <t>May</t>
        </is>
      </c>
      <c r="E3519" t="inlineStr">
        <is>
          <t>Asia</t>
        </is>
      </c>
      <c r="F3519" t="inlineStr">
        <is>
          <t>India</t>
        </is>
      </c>
      <c r="G3519" t="inlineStr">
        <is>
          <t>Arab Extra Light</t>
        </is>
      </c>
      <c r="H3519" t="inlineStr">
        <is>
          <t>Spot</t>
        </is>
      </c>
      <c r="I3519" t="inlineStr">
        <is>
          <t>Refiner</t>
        </is>
      </c>
      <c r="J3519" t="inlineStr">
        <is>
          <t>Zoya Ahmed</t>
        </is>
      </c>
      <c r="K3519" s="70" t="n">
        <v>854881</v>
      </c>
      <c r="L3519" s="71" t="n">
        <v>76.94</v>
      </c>
      <c r="M3519" s="71" t="n">
        <v>65774544.14</v>
      </c>
      <c r="N3519" s="71" t="n">
        <v>0</v>
      </c>
      <c r="O3519" s="71" t="n">
        <v>65774544.14</v>
      </c>
      <c r="P3519" s="71" t="n">
        <v>16414137.55</v>
      </c>
      <c r="Q3519" s="71" t="n">
        <v>49360406.59</v>
      </c>
      <c r="R3519" t="inlineStr">
        <is>
          <t>Crude</t>
        </is>
      </c>
      <c r="S3519" t="inlineStr">
        <is>
          <t>Yes</t>
        </is>
      </c>
      <c r="T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SA103511</t>
        </is>
      </c>
      <c r="B3520" s="68" t="n">
        <v>46166</v>
      </c>
      <c r="C3520" s="69" t="n">
        <v>2026</v>
      </c>
      <c r="D3520" t="inlineStr">
        <is>
          <t>May</t>
        </is>
      </c>
      <c r="E3520" t="inlineStr">
        <is>
          <t>North America</t>
        </is>
      </c>
      <c r="F3520" t="inlineStr">
        <is>
          <t>USA</t>
        </is>
      </c>
      <c r="G3520" t="inlineStr">
        <is>
          <t>Arab Light</t>
        </is>
      </c>
      <c r="H3520" t="inlineStr">
        <is>
          <t>Term contract</t>
        </is>
      </c>
      <c r="I3520" t="inlineStr">
        <is>
          <t>Refiner</t>
        </is>
      </c>
      <c r="J3520" t="inlineStr">
        <is>
          <t>Lucas Martin</t>
        </is>
      </c>
      <c r="K3520" s="70" t="n">
        <v>463881</v>
      </c>
      <c r="L3520" s="71" t="n">
        <v>82.75</v>
      </c>
      <c r="M3520" s="71" t="n">
        <v>38386152.75</v>
      </c>
      <c r="N3520" s="71" t="n">
        <v>0</v>
      </c>
      <c r="O3520" s="71" t="n">
        <v>38386152.75</v>
      </c>
      <c r="P3520" s="71" t="n">
        <v>8317830.63</v>
      </c>
      <c r="Q3520" s="71" t="n">
        <v>30068322.12</v>
      </c>
      <c r="R3520" t="inlineStr">
        <is>
          <t>Crude</t>
        </is>
      </c>
      <c r="S3520" t="inlineStr">
        <is>
          <t>Yes</t>
        </is>
      </c>
      <c r="T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SA103512</t>
        </is>
      </c>
      <c r="B3521" s="68" t="n">
        <v>46166</v>
      </c>
      <c r="C3521" s="69" t="n">
        <v>2026</v>
      </c>
      <c r="D3521" t="inlineStr">
        <is>
          <t>May</t>
        </is>
      </c>
      <c r="E3521" t="inlineStr">
        <is>
          <t>Middle East</t>
        </is>
      </c>
      <c r="F3521" t="inlineStr">
        <is>
          <t>Saudi Arabia</t>
        </is>
      </c>
      <c r="G3521" t="inlineStr">
        <is>
          <t>Arab Light</t>
        </is>
      </c>
      <c r="H3521" t="inlineStr">
        <is>
          <t>Domestic</t>
        </is>
      </c>
      <c r="I3521" t="inlineStr">
        <is>
          <t>Trader</t>
        </is>
      </c>
      <c r="J3521" t="inlineStr">
        <is>
          <t>Yuki Sato</t>
        </is>
      </c>
      <c r="K3521" s="70" t="n">
        <v>1904769</v>
      </c>
      <c r="L3521" s="71" t="n">
        <v>72.36</v>
      </c>
      <c r="M3521" s="71" t="n">
        <v>137829084.84</v>
      </c>
      <c r="N3521" s="71" t="n">
        <v>0</v>
      </c>
      <c r="O3521" s="71" t="n">
        <v>137829084.84</v>
      </c>
      <c r="P3521" s="71" t="n">
        <v>35562329.41</v>
      </c>
      <c r="Q3521" s="71" t="n">
        <v>102266755.43</v>
      </c>
      <c r="R3521" t="inlineStr">
        <is>
          <t>Crude</t>
        </is>
      </c>
      <c r="S3521" t="inlineStr">
        <is>
          <t>No</t>
        </is>
      </c>
      <c r="T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SA103513</t>
        </is>
      </c>
      <c r="B3522" s="68" t="n">
        <v>46166</v>
      </c>
      <c r="C3522" s="69" t="n">
        <v>2026</v>
      </c>
      <c r="D3522" t="inlineStr">
        <is>
          <t>May</t>
        </is>
      </c>
      <c r="E3522" t="inlineStr">
        <is>
          <t>North America</t>
        </is>
      </c>
      <c r="F3522" t="inlineStr">
        <is>
          <t>USA</t>
        </is>
      </c>
      <c r="G3522" t="inlineStr">
        <is>
          <t>Arab Medium</t>
        </is>
      </c>
      <c r="H3522" t="inlineStr">
        <is>
          <t>Spot</t>
        </is>
      </c>
      <c r="I3522" t="inlineStr">
        <is>
          <t>National oil company</t>
        </is>
      </c>
      <c r="J3522" t="inlineStr">
        <is>
          <t>Mei Lin</t>
        </is>
      </c>
      <c r="K3522" s="70" t="n">
        <v>664798</v>
      </c>
      <c r="L3522" s="71" t="n">
        <v>73.09</v>
      </c>
      <c r="M3522" s="71" t="n">
        <v>48590085.82</v>
      </c>
      <c r="N3522" s="71" t="n">
        <v>485900.86</v>
      </c>
      <c r="O3522" s="71" t="n">
        <v>48104184.96</v>
      </c>
      <c r="P3522" s="71" t="n">
        <v>11404915.91</v>
      </c>
      <c r="Q3522" s="71" t="n">
        <v>36699269.05</v>
      </c>
      <c r="R3522" t="inlineStr">
        <is>
          <t>Crude</t>
        </is>
      </c>
      <c r="S3522" t="inlineStr">
        <is>
          <t>Yes</t>
        </is>
      </c>
      <c r="T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SA103514</t>
        </is>
      </c>
      <c r="B3523" s="68" t="n">
        <v>46167</v>
      </c>
      <c r="C3523" s="69" t="n">
        <v>2026</v>
      </c>
      <c r="D3523" t="inlineStr">
        <is>
          <t>May</t>
        </is>
      </c>
      <c r="E3523" t="inlineStr">
        <is>
          <t>Middle East</t>
        </is>
      </c>
      <c r="F3523" t="inlineStr">
        <is>
          <t>Bahrain</t>
        </is>
      </c>
      <c r="G3523" t="inlineStr">
        <is>
          <t>Jet fuel</t>
        </is>
      </c>
      <c r="H3523" t="inlineStr">
        <is>
          <t>Term contract</t>
        </is>
      </c>
      <c r="I3523" t="inlineStr">
        <is>
          <t>Trader</t>
        </is>
      </c>
      <c r="J3523" t="inlineStr">
        <is>
          <t>Lucas Martin</t>
        </is>
      </c>
      <c r="K3523" s="70" t="n">
        <v>386086</v>
      </c>
      <c r="L3523" s="71" t="n">
        <v>102</v>
      </c>
      <c r="M3523" s="71" t="n">
        <v>39380772</v>
      </c>
      <c r="N3523" s="71" t="n">
        <v>393807.72</v>
      </c>
      <c r="O3523" s="71" t="n">
        <v>38986964.28</v>
      </c>
      <c r="P3523" s="71" t="n">
        <v>27624355.78</v>
      </c>
      <c r="Q3523" s="71" t="n">
        <v>11362608.5</v>
      </c>
      <c r="R3523" t="inlineStr">
        <is>
          <t>Refined</t>
        </is>
      </c>
      <c r="S3523" t="inlineStr">
        <is>
          <t>Yes</t>
        </is>
      </c>
      <c r="T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SA103515</t>
        </is>
      </c>
      <c r="B3524" s="68" t="n">
        <v>46167</v>
      </c>
      <c r="C3524" s="69" t="n">
        <v>2026</v>
      </c>
      <c r="D3524" t="inlineStr">
        <is>
          <t>May</t>
        </is>
      </c>
      <c r="E3524" t="inlineStr">
        <is>
          <t>Middle East</t>
        </is>
      </c>
      <c r="F3524" t="inlineStr">
        <is>
          <t>Saudi Arabia</t>
        </is>
      </c>
      <c r="G3524" t="inlineStr">
        <is>
          <t>Arab Extra Light</t>
        </is>
      </c>
      <c r="H3524" t="inlineStr">
        <is>
          <t>Domestic</t>
        </is>
      </c>
      <c r="I3524" t="inlineStr">
        <is>
          <t>National oil company</t>
        </is>
      </c>
      <c r="J3524" t="inlineStr">
        <is>
          <t>Yuki Sato</t>
        </is>
      </c>
      <c r="K3524" s="70" t="n">
        <v>468806</v>
      </c>
      <c r="L3524" s="71" t="n">
        <v>73.83</v>
      </c>
      <c r="M3524" s="71" t="n">
        <v>34611946.98</v>
      </c>
      <c r="N3524" s="71" t="n">
        <v>0</v>
      </c>
      <c r="O3524" s="71" t="n">
        <v>34611946.98</v>
      </c>
      <c r="P3524" s="71" t="n">
        <v>8850368.289999999</v>
      </c>
      <c r="Q3524" s="71" t="n">
        <v>25761578.69</v>
      </c>
      <c r="R3524" t="inlineStr">
        <is>
          <t>Crude</t>
        </is>
      </c>
      <c r="S3524" t="inlineStr">
        <is>
          <t>No</t>
        </is>
      </c>
      <c r="T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SA103516</t>
        </is>
      </c>
      <c r="B3525" s="68" t="n">
        <v>46167</v>
      </c>
      <c r="C3525" s="69" t="n">
        <v>2026</v>
      </c>
      <c r="D3525" t="inlineStr">
        <is>
          <t>May</t>
        </is>
      </c>
      <c r="E3525" t="inlineStr">
        <is>
          <t>Middle East</t>
        </is>
      </c>
      <c r="F3525" t="inlineStr">
        <is>
          <t>Saudi Arabia</t>
        </is>
      </c>
      <c r="G3525" t="inlineStr">
        <is>
          <t>Diesel</t>
        </is>
      </c>
      <c r="H3525" t="inlineStr">
        <is>
          <t>Domestic</t>
        </is>
      </c>
      <c r="I3525" t="inlineStr">
        <is>
          <t>National oil company</t>
        </is>
      </c>
      <c r="J3525" t="inlineStr">
        <is>
          <t>Shraddha Kulkarni</t>
        </is>
      </c>
      <c r="K3525" s="70" t="n">
        <v>151951</v>
      </c>
      <c r="L3525" s="71" t="n">
        <v>95.61</v>
      </c>
      <c r="M3525" s="71" t="n">
        <v>14528035.11</v>
      </c>
      <c r="N3525" s="71" t="n">
        <v>145280.35</v>
      </c>
      <c r="O3525" s="71" t="n">
        <v>14382754.76</v>
      </c>
      <c r="P3525" s="71" t="n">
        <v>10924949.29</v>
      </c>
      <c r="Q3525" s="71" t="n">
        <v>3457805.47</v>
      </c>
      <c r="R3525" t="inlineStr">
        <is>
          <t>Refined</t>
        </is>
      </c>
      <c r="S3525" t="inlineStr">
        <is>
          <t>No</t>
        </is>
      </c>
      <c r="T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SA103517</t>
        </is>
      </c>
      <c r="B3526" s="68" t="n">
        <v>46167</v>
      </c>
      <c r="C3526" s="69" t="n">
        <v>2026</v>
      </c>
      <c r="D3526" t="inlineStr">
        <is>
          <t>May</t>
        </is>
      </c>
      <c r="E3526" t="inlineStr">
        <is>
          <t>Middle East</t>
        </is>
      </c>
      <c r="F3526" t="inlineStr">
        <is>
          <t>Saudi Arabia</t>
        </is>
      </c>
      <c r="G3526" t="inlineStr">
        <is>
          <t>Arab Medium</t>
        </is>
      </c>
      <c r="H3526" t="inlineStr">
        <is>
          <t>Domestic</t>
        </is>
      </c>
      <c r="I3526" t="inlineStr">
        <is>
          <t>National oil company</t>
        </is>
      </c>
      <c r="J3526" t="inlineStr">
        <is>
          <t>Zoya Ahmed</t>
        </is>
      </c>
      <c r="K3526" s="70" t="n">
        <v>1757036</v>
      </c>
      <c r="L3526" s="71" t="n">
        <v>79.42</v>
      </c>
      <c r="M3526" s="71" t="n">
        <v>139543799.12</v>
      </c>
      <c r="N3526" s="71" t="n">
        <v>2790875.98</v>
      </c>
      <c r="O3526" s="71" t="n">
        <v>136752923.14</v>
      </c>
      <c r="P3526" s="71" t="n">
        <v>31671558.84</v>
      </c>
      <c r="Q3526" s="71" t="n">
        <v>105081364.3</v>
      </c>
      <c r="R3526" t="inlineStr">
        <is>
          <t>Crude</t>
        </is>
      </c>
      <c r="S3526" t="inlineStr">
        <is>
          <t>No</t>
        </is>
      </c>
      <c r="T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SA103518</t>
        </is>
      </c>
      <c r="B3527" s="68" t="n">
        <v>46167</v>
      </c>
      <c r="C3527" s="69" t="n">
        <v>2026</v>
      </c>
      <c r="D3527" t="inlineStr">
        <is>
          <t>May</t>
        </is>
      </c>
      <c r="E3527" t="inlineStr">
        <is>
          <t>Asia</t>
        </is>
      </c>
      <c r="F3527" t="inlineStr">
        <is>
          <t>South Korea</t>
        </is>
      </c>
      <c r="G3527" t="inlineStr">
        <is>
          <t>Arab Light</t>
        </is>
      </c>
      <c r="H3527" t="inlineStr">
        <is>
          <t>Term contract</t>
        </is>
      </c>
      <c r="I3527" t="inlineStr">
        <is>
          <t>National oil company</t>
        </is>
      </c>
      <c r="J3527" t="inlineStr">
        <is>
          <t>Fatima Al-Saud</t>
        </is>
      </c>
      <c r="K3527" s="70" t="n">
        <v>1439903</v>
      </c>
      <c r="L3527" s="71" t="n">
        <v>82.68000000000001</v>
      </c>
      <c r="M3527" s="71" t="n">
        <v>119051180.04</v>
      </c>
      <c r="N3527" s="71" t="n">
        <v>2381023.6</v>
      </c>
      <c r="O3527" s="71" t="n">
        <v>116670156.44</v>
      </c>
      <c r="P3527" s="71" t="n">
        <v>26297045.74</v>
      </c>
      <c r="Q3527" s="71" t="n">
        <v>90373110.7</v>
      </c>
      <c r="R3527" t="inlineStr">
        <is>
          <t>Crude</t>
        </is>
      </c>
      <c r="S3527" t="inlineStr">
        <is>
          <t>Yes</t>
        </is>
      </c>
      <c r="T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SA103519</t>
        </is>
      </c>
      <c r="B3528" s="68" t="n">
        <v>46167</v>
      </c>
      <c r="C3528" s="69" t="n">
        <v>2026</v>
      </c>
      <c r="D3528" t="inlineStr">
        <is>
          <t>May</t>
        </is>
      </c>
      <c r="E3528" t="inlineStr">
        <is>
          <t>Asia</t>
        </is>
      </c>
      <c r="F3528" t="inlineStr">
        <is>
          <t>China</t>
        </is>
      </c>
      <c r="G3528" t="inlineStr">
        <is>
          <t>Arab Heavy</t>
        </is>
      </c>
      <c r="H3528" t="inlineStr">
        <is>
          <t>Spot</t>
        </is>
      </c>
      <c r="I3528" t="inlineStr">
        <is>
          <t>National oil company</t>
        </is>
      </c>
      <c r="J3528" t="inlineStr">
        <is>
          <t>Sophie Müller</t>
        </is>
      </c>
      <c r="K3528" s="70" t="n">
        <v>481609</v>
      </c>
      <c r="L3528" s="71" t="n">
        <v>69.18000000000001</v>
      </c>
      <c r="M3528" s="71" t="n">
        <v>33317710.62</v>
      </c>
      <c r="N3528" s="71" t="n">
        <v>0</v>
      </c>
      <c r="O3528" s="71" t="n">
        <v>33317710.62</v>
      </c>
      <c r="P3528" s="71" t="n">
        <v>8783762.57</v>
      </c>
      <c r="Q3528" s="71" t="n">
        <v>24533948.05</v>
      </c>
      <c r="R3528" t="inlineStr">
        <is>
          <t>Crude</t>
        </is>
      </c>
      <c r="S3528" t="inlineStr">
        <is>
          <t>Yes</t>
        </is>
      </c>
      <c r="T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SA103520</t>
        </is>
      </c>
      <c r="B3529" s="68" t="n">
        <v>46167</v>
      </c>
      <c r="C3529" s="69" t="n">
        <v>2026</v>
      </c>
      <c r="D3529" t="inlineStr">
        <is>
          <t>May</t>
        </is>
      </c>
      <c r="E3529" t="inlineStr">
        <is>
          <t>Middle East</t>
        </is>
      </c>
      <c r="F3529" t="inlineStr">
        <is>
          <t>UAE</t>
        </is>
      </c>
      <c r="G3529" t="inlineStr">
        <is>
          <t>Diesel</t>
        </is>
      </c>
      <c r="H3529" t="inlineStr">
        <is>
          <t>Term contract</t>
        </is>
      </c>
      <c r="I3529" t="inlineStr">
        <is>
          <t>National oil company</t>
        </is>
      </c>
      <c r="J3529" t="inlineStr">
        <is>
          <t>Omar Haddad</t>
        </is>
      </c>
      <c r="K3529" s="70" t="n">
        <v>115238</v>
      </c>
      <c r="L3529" s="71" t="n">
        <v>96.08</v>
      </c>
      <c r="M3529" s="71" t="n">
        <v>11072067.04</v>
      </c>
      <c r="N3529" s="71" t="n">
        <v>110720.67</v>
      </c>
      <c r="O3529" s="71" t="n">
        <v>10961346.37</v>
      </c>
      <c r="P3529" s="71" t="n">
        <v>8243082.26</v>
      </c>
      <c r="Q3529" s="71" t="n">
        <v>2718264.11</v>
      </c>
      <c r="R3529" t="inlineStr">
        <is>
          <t>Refined</t>
        </is>
      </c>
      <c r="S3529" t="inlineStr">
        <is>
          <t>Yes</t>
        </is>
      </c>
      <c r="T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SA103521</t>
        </is>
      </c>
      <c r="B3530" s="68" t="n">
        <v>46168</v>
      </c>
      <c r="C3530" s="69" t="n">
        <v>2026</v>
      </c>
      <c r="D3530" t="inlineStr">
        <is>
          <t>May</t>
        </is>
      </c>
      <c r="E3530" t="inlineStr">
        <is>
          <t>Asia</t>
        </is>
      </c>
      <c r="F3530" t="inlineStr">
        <is>
          <t>South Korea</t>
        </is>
      </c>
      <c r="G3530" t="inlineStr">
        <is>
          <t>Jet fuel</t>
        </is>
      </c>
      <c r="H3530" t="inlineStr">
        <is>
          <t>Spot</t>
        </is>
      </c>
      <c r="I3530" t="inlineStr">
        <is>
          <t>National oil company</t>
        </is>
      </c>
      <c r="J3530" t="inlineStr">
        <is>
          <t>Sophie Müller</t>
        </is>
      </c>
      <c r="K3530" s="70" t="n">
        <v>177085</v>
      </c>
      <c r="L3530" s="71" t="n">
        <v>107.33</v>
      </c>
      <c r="M3530" s="71" t="n">
        <v>19006533.05</v>
      </c>
      <c r="N3530" s="71" t="n">
        <v>380130.66</v>
      </c>
      <c r="O3530" s="71" t="n">
        <v>18626402.39</v>
      </c>
      <c r="P3530" s="71" t="n">
        <v>12989579.29</v>
      </c>
      <c r="Q3530" s="71" t="n">
        <v>5636823.1</v>
      </c>
      <c r="R3530" t="inlineStr">
        <is>
          <t>Refined</t>
        </is>
      </c>
      <c r="S3530" t="inlineStr">
        <is>
          <t>Yes</t>
        </is>
      </c>
      <c r="T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SA103522</t>
        </is>
      </c>
      <c r="B3531" s="68" t="n">
        <v>46168</v>
      </c>
      <c r="C3531" s="69" t="n">
        <v>2026</v>
      </c>
      <c r="D3531" t="inlineStr">
        <is>
          <t>May</t>
        </is>
      </c>
      <c r="E3531" t="inlineStr">
        <is>
          <t>Europe</t>
        </is>
      </c>
      <c r="F3531" t="inlineStr">
        <is>
          <t>Netherlands</t>
        </is>
      </c>
      <c r="G3531" t="inlineStr">
        <is>
          <t>Arab Medium</t>
        </is>
      </c>
      <c r="H3531" t="inlineStr">
        <is>
          <t>Term contract</t>
        </is>
      </c>
      <c r="I3531" t="inlineStr">
        <is>
          <t>Refiner</t>
        </is>
      </c>
      <c r="J3531" t="inlineStr">
        <is>
          <t>Wei Chen</t>
        </is>
      </c>
      <c r="K3531" s="70" t="n">
        <v>1961892</v>
      </c>
      <c r="L3531" s="71" t="n">
        <v>78.44</v>
      </c>
      <c r="M3531" s="71" t="n">
        <v>153890808.48</v>
      </c>
      <c r="N3531" s="71" t="n">
        <v>3077816.17</v>
      </c>
      <c r="O3531" s="71" t="n">
        <v>150812992.31</v>
      </c>
      <c r="P3531" s="71" t="n">
        <v>34136946.09</v>
      </c>
      <c r="Q3531" s="71" t="n">
        <v>116676046.22</v>
      </c>
      <c r="R3531" t="inlineStr">
        <is>
          <t>Crude</t>
        </is>
      </c>
      <c r="S3531" t="inlineStr">
        <is>
          <t>Yes</t>
        </is>
      </c>
      <c r="T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SA103523</t>
        </is>
      </c>
      <c r="B3532" s="68" t="n">
        <v>46168</v>
      </c>
      <c r="C3532" s="69" t="n">
        <v>2026</v>
      </c>
      <c r="D3532" t="inlineStr">
        <is>
          <t>May</t>
        </is>
      </c>
      <c r="E3532" t="inlineStr">
        <is>
          <t>Asia</t>
        </is>
      </c>
      <c r="F3532" t="inlineStr">
        <is>
          <t>India</t>
        </is>
      </c>
      <c r="G3532" t="inlineStr">
        <is>
          <t>Arab Extra Light</t>
        </is>
      </c>
      <c r="H3532" t="inlineStr">
        <is>
          <t>Term contract</t>
        </is>
      </c>
      <c r="I3532" t="inlineStr">
        <is>
          <t>National oil company</t>
        </is>
      </c>
      <c r="J3532" t="inlineStr">
        <is>
          <t>Olivia Brown</t>
        </is>
      </c>
      <c r="K3532" s="70" t="n">
        <v>1488162</v>
      </c>
      <c r="L3532" s="71" t="n">
        <v>81.14</v>
      </c>
      <c r="M3532" s="71" t="n">
        <v>120749464.68</v>
      </c>
      <c r="N3532" s="71" t="n">
        <v>0</v>
      </c>
      <c r="O3532" s="71" t="n">
        <v>120749464.68</v>
      </c>
      <c r="P3532" s="71" t="n">
        <v>27590870.37</v>
      </c>
      <c r="Q3532" s="71" t="n">
        <v>93158594.31</v>
      </c>
      <c r="R3532" t="inlineStr">
        <is>
          <t>Crude</t>
        </is>
      </c>
      <c r="S3532" t="inlineStr">
        <is>
          <t>Yes</t>
        </is>
      </c>
      <c r="T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SA103524</t>
        </is>
      </c>
      <c r="B3533" s="68" t="n">
        <v>46168</v>
      </c>
      <c r="C3533" s="69" t="n">
        <v>2026</v>
      </c>
      <c r="D3533" t="inlineStr">
        <is>
          <t>May</t>
        </is>
      </c>
      <c r="E3533" t="inlineStr">
        <is>
          <t>Asia</t>
        </is>
      </c>
      <c r="F3533" t="inlineStr">
        <is>
          <t>South Korea</t>
        </is>
      </c>
      <c r="G3533" t="inlineStr">
        <is>
          <t>Gasoline</t>
        </is>
      </c>
      <c r="H3533" t="inlineStr">
        <is>
          <t>Term contract</t>
        </is>
      </c>
      <c r="I3533" t="inlineStr">
        <is>
          <t>Refiner</t>
        </is>
      </c>
      <c r="J3533" t="inlineStr">
        <is>
          <t>Lucas Martin</t>
        </is>
      </c>
      <c r="K3533" s="70" t="n">
        <v>258040</v>
      </c>
      <c r="L3533" s="71" t="n">
        <v>86.23999999999999</v>
      </c>
      <c r="M3533" s="71" t="n">
        <v>22253369.6</v>
      </c>
      <c r="N3533" s="71" t="n">
        <v>222533.7</v>
      </c>
      <c r="O3533" s="71" t="n">
        <v>22030835.9</v>
      </c>
      <c r="P3533" s="71" t="n">
        <v>18177205.75</v>
      </c>
      <c r="Q3533" s="71" t="n">
        <v>3853630.15</v>
      </c>
      <c r="R3533" t="inlineStr">
        <is>
          <t>Refined</t>
        </is>
      </c>
      <c r="S3533" t="inlineStr">
        <is>
          <t>Yes</t>
        </is>
      </c>
      <c r="T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SA103525</t>
        </is>
      </c>
      <c r="B3534" s="68" t="n">
        <v>46168</v>
      </c>
      <c r="C3534" s="69" t="n">
        <v>2026</v>
      </c>
      <c r="D3534" t="inlineStr">
        <is>
          <t>May</t>
        </is>
      </c>
      <c r="E3534" t="inlineStr">
        <is>
          <t>Europe</t>
        </is>
      </c>
      <c r="F3534" t="inlineStr">
        <is>
          <t>Italy</t>
        </is>
      </c>
      <c r="G3534" t="inlineStr">
        <is>
          <t>Arab Light</t>
        </is>
      </c>
      <c r="H3534" t="inlineStr">
        <is>
          <t>Spot</t>
        </is>
      </c>
      <c r="I3534" t="inlineStr">
        <is>
          <t>Refiner</t>
        </is>
      </c>
      <c r="J3534" t="inlineStr">
        <is>
          <t>Hiroshi Tanaka</t>
        </is>
      </c>
      <c r="K3534" s="70" t="n">
        <v>1042009</v>
      </c>
      <c r="L3534" s="71" t="n">
        <v>70.8</v>
      </c>
      <c r="M3534" s="71" t="n">
        <v>73774237.2</v>
      </c>
      <c r="N3534" s="71" t="n">
        <v>0</v>
      </c>
      <c r="O3534" s="71" t="n">
        <v>73774237.2</v>
      </c>
      <c r="P3534" s="71" t="n">
        <v>18521019.14</v>
      </c>
      <c r="Q3534" s="71" t="n">
        <v>55253218.06</v>
      </c>
      <c r="R3534" t="inlineStr">
        <is>
          <t>Crude</t>
        </is>
      </c>
      <c r="S3534" t="inlineStr">
        <is>
          <t>Yes</t>
        </is>
      </c>
      <c r="T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SA103526</t>
        </is>
      </c>
      <c r="B3535" s="68" t="n">
        <v>46169</v>
      </c>
      <c r="C3535" s="69" t="n">
        <v>2026</v>
      </c>
      <c r="D3535" t="inlineStr">
        <is>
          <t>May</t>
        </is>
      </c>
      <c r="E3535" t="inlineStr">
        <is>
          <t>North America</t>
        </is>
      </c>
      <c r="F3535" t="inlineStr">
        <is>
          <t>USA</t>
        </is>
      </c>
      <c r="G3535" t="inlineStr">
        <is>
          <t>Arab Light</t>
        </is>
      </c>
      <c r="H3535" t="inlineStr">
        <is>
          <t>Term contract</t>
        </is>
      </c>
      <c r="I3535" t="inlineStr">
        <is>
          <t>Trader</t>
        </is>
      </c>
      <c r="J3535" t="inlineStr">
        <is>
          <t>Ravindra Patil</t>
        </is>
      </c>
      <c r="K3535" s="70" t="n">
        <v>449108</v>
      </c>
      <c r="L3535" s="71" t="n">
        <v>73.20999999999999</v>
      </c>
      <c r="M3535" s="71" t="n">
        <v>32879196.68</v>
      </c>
      <c r="N3535" s="71" t="n">
        <v>0</v>
      </c>
      <c r="O3535" s="71" t="n">
        <v>32879196.68</v>
      </c>
      <c r="P3535" s="71" t="n">
        <v>8050802.3</v>
      </c>
      <c r="Q3535" s="71" t="n">
        <v>24828394.38</v>
      </c>
      <c r="R3535" t="inlineStr">
        <is>
          <t>Crude</t>
        </is>
      </c>
      <c r="S3535" t="inlineStr">
        <is>
          <t>Yes</t>
        </is>
      </c>
      <c r="T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SA103527</t>
        </is>
      </c>
      <c r="B3536" s="68" t="n">
        <v>46169</v>
      </c>
      <c r="C3536" s="69" t="n">
        <v>2026</v>
      </c>
      <c r="D3536" t="inlineStr">
        <is>
          <t>May</t>
        </is>
      </c>
      <c r="E3536" t="inlineStr">
        <is>
          <t>Asia</t>
        </is>
      </c>
      <c r="F3536" t="inlineStr">
        <is>
          <t>South Korea</t>
        </is>
      </c>
      <c r="G3536" t="inlineStr">
        <is>
          <t>Arab Medium</t>
        </is>
      </c>
      <c r="H3536" t="inlineStr">
        <is>
          <t>Spot</t>
        </is>
      </c>
      <c r="I3536" t="inlineStr">
        <is>
          <t>National oil company</t>
        </is>
      </c>
      <c r="J3536" t="inlineStr">
        <is>
          <t>Lucas Martin</t>
        </is>
      </c>
      <c r="K3536" s="70" t="n">
        <v>1595515</v>
      </c>
      <c r="L3536" s="71" t="n">
        <v>73.69</v>
      </c>
      <c r="M3536" s="71" t="n">
        <v>117573500.35</v>
      </c>
      <c r="N3536" s="71" t="n">
        <v>0</v>
      </c>
      <c r="O3536" s="71" t="n">
        <v>117573500.35</v>
      </c>
      <c r="P3536" s="71" t="n">
        <v>27463062.91</v>
      </c>
      <c r="Q3536" s="71" t="n">
        <v>90110437.44</v>
      </c>
      <c r="R3536" t="inlineStr">
        <is>
          <t>Crude</t>
        </is>
      </c>
      <c r="S3536" t="inlineStr">
        <is>
          <t>Yes</t>
        </is>
      </c>
      <c r="T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SA103528</t>
        </is>
      </c>
      <c r="B3537" s="68" t="n">
        <v>46169</v>
      </c>
      <c r="C3537" s="69" t="n">
        <v>2026</v>
      </c>
      <c r="D3537" t="inlineStr">
        <is>
          <t>May</t>
        </is>
      </c>
      <c r="E3537" t="inlineStr">
        <is>
          <t>North America</t>
        </is>
      </c>
      <c r="F3537" t="inlineStr">
        <is>
          <t>USA</t>
        </is>
      </c>
      <c r="G3537" t="inlineStr">
        <is>
          <t>Gasoline</t>
        </is>
      </c>
      <c r="H3537" t="inlineStr">
        <is>
          <t>Term contract</t>
        </is>
      </c>
      <c r="I3537" t="inlineStr">
        <is>
          <t>Refiner</t>
        </is>
      </c>
      <c r="J3537" t="inlineStr">
        <is>
          <t>Emma Clarke</t>
        </is>
      </c>
      <c r="K3537" s="70" t="n">
        <v>106368</v>
      </c>
      <c r="L3537" s="71" t="n">
        <v>92.98</v>
      </c>
      <c r="M3537" s="71" t="n">
        <v>9890096.640000001</v>
      </c>
      <c r="N3537" s="71" t="n">
        <v>98900.97</v>
      </c>
      <c r="O3537" s="71" t="n">
        <v>9791195.67</v>
      </c>
      <c r="P3537" s="71" t="n">
        <v>7740943.15</v>
      </c>
      <c r="Q3537" s="71" t="n">
        <v>2050252.52</v>
      </c>
      <c r="R3537" t="inlineStr">
        <is>
          <t>Refined</t>
        </is>
      </c>
      <c r="S3537" t="inlineStr">
        <is>
          <t>Yes</t>
        </is>
      </c>
      <c r="T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SA103529</t>
        </is>
      </c>
      <c r="B3538" s="68" t="n">
        <v>46169</v>
      </c>
      <c r="C3538" s="69" t="n">
        <v>2026</v>
      </c>
      <c r="D3538" t="inlineStr">
        <is>
          <t>May</t>
        </is>
      </c>
      <c r="E3538" t="inlineStr">
        <is>
          <t>Asia</t>
        </is>
      </c>
      <c r="F3538" t="inlineStr">
        <is>
          <t>South Korea</t>
        </is>
      </c>
      <c r="G3538" t="inlineStr">
        <is>
          <t>Gasoline</t>
        </is>
      </c>
      <c r="H3538" t="inlineStr">
        <is>
          <t>Term contract</t>
        </is>
      </c>
      <c r="I3538" t="inlineStr">
        <is>
          <t>National oil company</t>
        </is>
      </c>
      <c r="J3538" t="inlineStr">
        <is>
          <t>Emma Clarke</t>
        </is>
      </c>
      <c r="K3538" s="70" t="n">
        <v>295466</v>
      </c>
      <c r="L3538" s="71" t="n">
        <v>89.11</v>
      </c>
      <c r="M3538" s="71" t="n">
        <v>26328975.26</v>
      </c>
      <c r="N3538" s="71" t="n">
        <v>263289.75</v>
      </c>
      <c r="O3538" s="71" t="n">
        <v>26065685.51</v>
      </c>
      <c r="P3538" s="71" t="n">
        <v>21197744.78</v>
      </c>
      <c r="Q3538" s="71" t="n">
        <v>4867940.73</v>
      </c>
      <c r="R3538" t="inlineStr">
        <is>
          <t>Refined</t>
        </is>
      </c>
      <c r="S3538" t="inlineStr">
        <is>
          <t>Yes</t>
        </is>
      </c>
      <c r="T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SA103530</t>
        </is>
      </c>
      <c r="B3539" s="68" t="n">
        <v>46169</v>
      </c>
      <c r="C3539" s="69" t="n">
        <v>2026</v>
      </c>
      <c r="D3539" t="inlineStr">
        <is>
          <t>May</t>
        </is>
      </c>
      <c r="E3539" t="inlineStr">
        <is>
          <t>Middle East</t>
        </is>
      </c>
      <c r="F3539" t="inlineStr">
        <is>
          <t>UAE</t>
        </is>
      </c>
      <c r="G3539" t="inlineStr">
        <is>
          <t>Arab Light</t>
        </is>
      </c>
      <c r="H3539" t="inlineStr">
        <is>
          <t>Spot</t>
        </is>
      </c>
      <c r="I3539" t="inlineStr">
        <is>
          <t>National oil company</t>
        </is>
      </c>
      <c r="J3539" t="inlineStr">
        <is>
          <t>Sara Rossi</t>
        </is>
      </c>
      <c r="K3539" s="70" t="n">
        <v>1079435</v>
      </c>
      <c r="L3539" s="71" t="n">
        <v>80.95999999999999</v>
      </c>
      <c r="M3539" s="71" t="n">
        <v>87391057.59999999</v>
      </c>
      <c r="N3539" s="71" t="n">
        <v>1747821.15</v>
      </c>
      <c r="O3539" s="71" t="n">
        <v>85643236.45</v>
      </c>
      <c r="P3539" s="71" t="n">
        <v>18697099.71</v>
      </c>
      <c r="Q3539" s="71" t="n">
        <v>66946136.74</v>
      </c>
      <c r="R3539" t="inlineStr">
        <is>
          <t>Crude</t>
        </is>
      </c>
      <c r="S3539" t="inlineStr">
        <is>
          <t>Yes</t>
        </is>
      </c>
      <c r="T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SA103531</t>
        </is>
      </c>
      <c r="B3540" s="68" t="n">
        <v>46170</v>
      </c>
      <c r="C3540" s="69" t="n">
        <v>2026</v>
      </c>
      <c r="D3540" t="inlineStr">
        <is>
          <t>May</t>
        </is>
      </c>
      <c r="E3540" t="inlineStr">
        <is>
          <t>Asia</t>
        </is>
      </c>
      <c r="F3540" t="inlineStr">
        <is>
          <t>China</t>
        </is>
      </c>
      <c r="G3540" t="inlineStr">
        <is>
          <t>Arab Light</t>
        </is>
      </c>
      <c r="H3540" t="inlineStr">
        <is>
          <t>Term contract</t>
        </is>
      </c>
      <c r="I3540" t="inlineStr">
        <is>
          <t>Refiner</t>
        </is>
      </c>
      <c r="J3540" t="inlineStr">
        <is>
          <t>Ana Costa</t>
        </is>
      </c>
      <c r="K3540" s="70" t="n">
        <v>1520664</v>
      </c>
      <c r="L3540" s="71" t="n">
        <v>79.54000000000001</v>
      </c>
      <c r="M3540" s="71" t="n">
        <v>120953614.56</v>
      </c>
      <c r="N3540" s="71" t="n">
        <v>1209536.15</v>
      </c>
      <c r="O3540" s="71" t="n">
        <v>119744078.41</v>
      </c>
      <c r="P3540" s="71" t="n">
        <v>28250832.95</v>
      </c>
      <c r="Q3540" s="71" t="n">
        <v>91493245.45999999</v>
      </c>
      <c r="R3540" t="inlineStr">
        <is>
          <t>Crude</t>
        </is>
      </c>
      <c r="S3540" t="inlineStr">
        <is>
          <t>Yes</t>
        </is>
      </c>
      <c r="T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SA103532</t>
        </is>
      </c>
      <c r="B3541" s="68" t="n">
        <v>46170</v>
      </c>
      <c r="C3541" s="69" t="n">
        <v>2026</v>
      </c>
      <c r="D3541" t="inlineStr">
        <is>
          <t>May</t>
        </is>
      </c>
      <c r="E3541" t="inlineStr">
        <is>
          <t>Asia</t>
        </is>
      </c>
      <c r="F3541" t="inlineStr">
        <is>
          <t>South Korea</t>
        </is>
      </c>
      <c r="G3541" t="inlineStr">
        <is>
          <t>Arab Light</t>
        </is>
      </c>
      <c r="H3541" t="inlineStr">
        <is>
          <t>Spot</t>
        </is>
      </c>
      <c r="I3541" t="inlineStr">
        <is>
          <t>Refiner</t>
        </is>
      </c>
      <c r="J3541" t="inlineStr">
        <is>
          <t>Olivia Brown</t>
        </is>
      </c>
      <c r="K3541" s="70" t="n">
        <v>1054813</v>
      </c>
      <c r="L3541" s="71" t="n">
        <v>83.84</v>
      </c>
      <c r="M3541" s="71" t="n">
        <v>88435521.92</v>
      </c>
      <c r="N3541" s="71" t="n">
        <v>0</v>
      </c>
      <c r="O3541" s="71" t="n">
        <v>88435521.92</v>
      </c>
      <c r="P3541" s="71" t="n">
        <v>18991661.85</v>
      </c>
      <c r="Q3541" s="71" t="n">
        <v>69443860.06999999</v>
      </c>
      <c r="R3541" t="inlineStr">
        <is>
          <t>Crude</t>
        </is>
      </c>
      <c r="S3541" t="inlineStr">
        <is>
          <t>Yes</t>
        </is>
      </c>
      <c r="T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SA103533</t>
        </is>
      </c>
      <c r="B3542" s="68" t="n">
        <v>46170</v>
      </c>
      <c r="C3542" s="69" t="n">
        <v>2026</v>
      </c>
      <c r="D3542" t="inlineStr">
        <is>
          <t>May</t>
        </is>
      </c>
      <c r="E3542" t="inlineStr">
        <is>
          <t>North America</t>
        </is>
      </c>
      <c r="F3542" t="inlineStr">
        <is>
          <t>USA</t>
        </is>
      </c>
      <c r="G3542" t="inlineStr">
        <is>
          <t>Diesel</t>
        </is>
      </c>
      <c r="H3542" t="inlineStr">
        <is>
          <t>Spot</t>
        </is>
      </c>
      <c r="I3542" t="inlineStr">
        <is>
          <t>National oil company</t>
        </is>
      </c>
      <c r="J3542" t="inlineStr">
        <is>
          <t>Ana Costa</t>
        </is>
      </c>
      <c r="K3542" s="70" t="n">
        <v>246793</v>
      </c>
      <c r="L3542" s="71" t="n">
        <v>98.89</v>
      </c>
      <c r="M3542" s="71" t="n">
        <v>24405359.77</v>
      </c>
      <c r="N3542" s="71" t="n">
        <v>0</v>
      </c>
      <c r="O3542" s="71" t="n">
        <v>24405359.77</v>
      </c>
      <c r="P3542" s="71" t="n">
        <v>17943757.47</v>
      </c>
      <c r="Q3542" s="71" t="n">
        <v>6461602.3</v>
      </c>
      <c r="R3542" t="inlineStr">
        <is>
          <t>Refined</t>
        </is>
      </c>
      <c r="S3542" t="inlineStr">
        <is>
          <t>Yes</t>
        </is>
      </c>
      <c r="T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SA103534</t>
        </is>
      </c>
      <c r="B3543" s="68" t="n">
        <v>46170</v>
      </c>
      <c r="C3543" s="69" t="n">
        <v>2026</v>
      </c>
      <c r="D3543" t="inlineStr">
        <is>
          <t>May</t>
        </is>
      </c>
      <c r="E3543" t="inlineStr">
        <is>
          <t>Europe</t>
        </is>
      </c>
      <c r="F3543" t="inlineStr">
        <is>
          <t>Netherlands</t>
        </is>
      </c>
      <c r="G3543" t="inlineStr">
        <is>
          <t>Diesel</t>
        </is>
      </c>
      <c r="H3543" t="inlineStr">
        <is>
          <t>Term contract</t>
        </is>
      </c>
      <c r="I3543" t="inlineStr">
        <is>
          <t>National oil company</t>
        </is>
      </c>
      <c r="J3543" t="inlineStr">
        <is>
          <t>Fatima Al-Saud</t>
        </is>
      </c>
      <c r="K3543" s="70" t="n">
        <v>600664</v>
      </c>
      <c r="L3543" s="71" t="n">
        <v>91.48</v>
      </c>
      <c r="M3543" s="71" t="n">
        <v>54948742.72</v>
      </c>
      <c r="N3543" s="71" t="n">
        <v>0</v>
      </c>
      <c r="O3543" s="71" t="n">
        <v>54948742.72</v>
      </c>
      <c r="P3543" s="71" t="n">
        <v>41244277.04</v>
      </c>
      <c r="Q3543" s="71" t="n">
        <v>13704465.68</v>
      </c>
      <c r="R3543" t="inlineStr">
        <is>
          <t>Refined</t>
        </is>
      </c>
      <c r="S3543" t="inlineStr">
        <is>
          <t>Yes</t>
        </is>
      </c>
      <c r="T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SA103535</t>
        </is>
      </c>
      <c r="B3544" s="68" t="n">
        <v>46170</v>
      </c>
      <c r="C3544" s="69" t="n">
        <v>2026</v>
      </c>
      <c r="D3544" t="inlineStr">
        <is>
          <t>May</t>
        </is>
      </c>
      <c r="E3544" t="inlineStr">
        <is>
          <t>North America</t>
        </is>
      </c>
      <c r="F3544" t="inlineStr">
        <is>
          <t>USA</t>
        </is>
      </c>
      <c r="G3544" t="inlineStr">
        <is>
          <t>Arab Extra Light</t>
        </is>
      </c>
      <c r="H3544" t="inlineStr">
        <is>
          <t>Term contract</t>
        </is>
      </c>
      <c r="I3544" t="inlineStr">
        <is>
          <t>National oil company</t>
        </is>
      </c>
      <c r="J3544" t="inlineStr">
        <is>
          <t>Mei Lin</t>
        </is>
      </c>
      <c r="K3544" s="70" t="n">
        <v>765256</v>
      </c>
      <c r="L3544" s="71" t="n">
        <v>83.83</v>
      </c>
      <c r="M3544" s="71" t="n">
        <v>64151410.48</v>
      </c>
      <c r="N3544" s="71" t="n">
        <v>0</v>
      </c>
      <c r="O3544" s="71" t="n">
        <v>64151410.48</v>
      </c>
      <c r="P3544" s="71" t="n">
        <v>14118511.32</v>
      </c>
      <c r="Q3544" s="71" t="n">
        <v>50032899.16</v>
      </c>
      <c r="R3544" t="inlineStr">
        <is>
          <t>Crude</t>
        </is>
      </c>
      <c r="S3544" t="inlineStr">
        <is>
          <t>Yes</t>
        </is>
      </c>
      <c r="T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SA103536</t>
        </is>
      </c>
      <c r="B3545" s="68" t="n">
        <v>46170</v>
      </c>
      <c r="C3545" s="69" t="n">
        <v>2026</v>
      </c>
      <c r="D3545" t="inlineStr">
        <is>
          <t>May</t>
        </is>
      </c>
      <c r="E3545" t="inlineStr">
        <is>
          <t>Asia</t>
        </is>
      </c>
      <c r="F3545" t="inlineStr">
        <is>
          <t>Japan</t>
        </is>
      </c>
      <c r="G3545" t="inlineStr">
        <is>
          <t>Arab Light</t>
        </is>
      </c>
      <c r="H3545" t="inlineStr">
        <is>
          <t>Term contract</t>
        </is>
      </c>
      <c r="I3545" t="inlineStr">
        <is>
          <t>National oil company</t>
        </is>
      </c>
      <c r="J3545" t="inlineStr">
        <is>
          <t>Ruhi Shaikh</t>
        </is>
      </c>
      <c r="K3545" s="70" t="n">
        <v>1159211</v>
      </c>
      <c r="L3545" s="71" t="n">
        <v>74.61</v>
      </c>
      <c r="M3545" s="71" t="n">
        <v>86488732.70999999</v>
      </c>
      <c r="N3545" s="71" t="n">
        <v>0</v>
      </c>
      <c r="O3545" s="71" t="n">
        <v>86488732.70999999</v>
      </c>
      <c r="P3545" s="71" t="n">
        <v>20650588.04</v>
      </c>
      <c r="Q3545" s="71" t="n">
        <v>65838144.67</v>
      </c>
      <c r="R3545" t="inlineStr">
        <is>
          <t>Crude</t>
        </is>
      </c>
      <c r="S3545" t="inlineStr">
        <is>
          <t>Yes</t>
        </is>
      </c>
      <c r="T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SA103537</t>
        </is>
      </c>
      <c r="B3546" s="68" t="n">
        <v>46170</v>
      </c>
      <c r="C3546" s="69" t="n">
        <v>2026</v>
      </c>
      <c r="D3546" t="inlineStr">
        <is>
          <t>May</t>
        </is>
      </c>
      <c r="E3546" t="inlineStr">
        <is>
          <t>North America</t>
        </is>
      </c>
      <c r="F3546" t="inlineStr">
        <is>
          <t>USA</t>
        </is>
      </c>
      <c r="G3546" t="inlineStr">
        <is>
          <t>Gasoline</t>
        </is>
      </c>
      <c r="H3546" t="inlineStr">
        <is>
          <t>Spot</t>
        </is>
      </c>
      <c r="I3546" t="inlineStr">
        <is>
          <t>Refiner</t>
        </is>
      </c>
      <c r="J3546" t="inlineStr">
        <is>
          <t>Emma Clarke</t>
        </is>
      </c>
      <c r="K3546" s="70" t="n">
        <v>301375</v>
      </c>
      <c r="L3546" s="71" t="n">
        <v>88.22</v>
      </c>
      <c r="M3546" s="71" t="n">
        <v>26587302.5</v>
      </c>
      <c r="N3546" s="71" t="n">
        <v>0</v>
      </c>
      <c r="O3546" s="71" t="n">
        <v>26587302.5</v>
      </c>
      <c r="P3546" s="71" t="n">
        <v>21352635.2</v>
      </c>
      <c r="Q3546" s="71" t="n">
        <v>5234667.3</v>
      </c>
      <c r="R3546" t="inlineStr">
        <is>
          <t>Refined</t>
        </is>
      </c>
      <c r="S3546" t="inlineStr">
        <is>
          <t>Yes</t>
        </is>
      </c>
      <c r="T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SA103538</t>
        </is>
      </c>
      <c r="B3547" s="68" t="n">
        <v>46170</v>
      </c>
      <c r="C3547" s="69" t="n">
        <v>2026</v>
      </c>
      <c r="D3547" t="inlineStr">
        <is>
          <t>May</t>
        </is>
      </c>
      <c r="E3547" t="inlineStr">
        <is>
          <t>Asia</t>
        </is>
      </c>
      <c r="F3547" t="inlineStr">
        <is>
          <t>Japan</t>
        </is>
      </c>
      <c r="G3547" t="inlineStr">
        <is>
          <t>Arab Extra Light</t>
        </is>
      </c>
      <c r="H3547" t="inlineStr">
        <is>
          <t>Spot</t>
        </is>
      </c>
      <c r="I3547" t="inlineStr">
        <is>
          <t>Refiner</t>
        </is>
      </c>
      <c r="J3547" t="inlineStr">
        <is>
          <t>Olivia Brown</t>
        </is>
      </c>
      <c r="K3547" s="70" t="n">
        <v>863745</v>
      </c>
      <c r="L3547" s="71" t="n">
        <v>76.76000000000001</v>
      </c>
      <c r="M3547" s="71" t="n">
        <v>66301066.2</v>
      </c>
      <c r="N3547" s="71" t="n">
        <v>0</v>
      </c>
      <c r="O3547" s="71" t="n">
        <v>66301066.2</v>
      </c>
      <c r="P3547" s="71" t="n">
        <v>15766972.25</v>
      </c>
      <c r="Q3547" s="71" t="n">
        <v>50534093.95</v>
      </c>
      <c r="R3547" t="inlineStr">
        <is>
          <t>Crude</t>
        </is>
      </c>
      <c r="S3547" t="inlineStr">
        <is>
          <t>Yes</t>
        </is>
      </c>
      <c r="T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SA103539</t>
        </is>
      </c>
      <c r="B3548" s="68" t="n">
        <v>46170</v>
      </c>
      <c r="C3548" s="69" t="n">
        <v>2026</v>
      </c>
      <c r="D3548" t="inlineStr">
        <is>
          <t>May</t>
        </is>
      </c>
      <c r="E3548" t="inlineStr">
        <is>
          <t>Asia</t>
        </is>
      </c>
      <c r="F3548" t="inlineStr">
        <is>
          <t>Japan</t>
        </is>
      </c>
      <c r="G3548" t="inlineStr">
        <is>
          <t>Arab Light</t>
        </is>
      </c>
      <c r="H3548" t="inlineStr">
        <is>
          <t>Term contract</t>
        </is>
      </c>
      <c r="I3548" t="inlineStr">
        <is>
          <t>National oil company</t>
        </is>
      </c>
      <c r="J3548" t="inlineStr">
        <is>
          <t>Sophie Müller</t>
        </is>
      </c>
      <c r="K3548" s="70" t="n">
        <v>391000</v>
      </c>
      <c r="L3548" s="71" t="n">
        <v>81.44</v>
      </c>
      <c r="M3548" s="71" t="n">
        <v>31843040</v>
      </c>
      <c r="N3548" s="71" t="n">
        <v>318430.4</v>
      </c>
      <c r="O3548" s="71" t="n">
        <v>31524609.6</v>
      </c>
      <c r="P3548" s="71" t="n">
        <v>6842109.75</v>
      </c>
      <c r="Q3548" s="71" t="n">
        <v>24682499.85</v>
      </c>
      <c r="R3548" t="inlineStr">
        <is>
          <t>Crude</t>
        </is>
      </c>
      <c r="S3548" t="inlineStr">
        <is>
          <t>Yes</t>
        </is>
      </c>
      <c r="T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SA103540</t>
        </is>
      </c>
      <c r="B3549" s="68" t="n">
        <v>46170</v>
      </c>
      <c r="C3549" s="69" t="n">
        <v>2026</v>
      </c>
      <c r="D3549" t="inlineStr">
        <is>
          <t>May</t>
        </is>
      </c>
      <c r="E3549" t="inlineStr">
        <is>
          <t>Asia</t>
        </is>
      </c>
      <c r="F3549" t="inlineStr">
        <is>
          <t>China</t>
        </is>
      </c>
      <c r="G3549" t="inlineStr">
        <is>
          <t>Arab Light</t>
        </is>
      </c>
      <c r="H3549" t="inlineStr">
        <is>
          <t>Term contract</t>
        </is>
      </c>
      <c r="I3549" t="inlineStr">
        <is>
          <t>Trader</t>
        </is>
      </c>
      <c r="J3549" t="inlineStr">
        <is>
          <t>Amir Khan</t>
        </is>
      </c>
      <c r="K3549" s="70" t="n">
        <v>642146</v>
      </c>
      <c r="L3549" s="71" t="n">
        <v>80.08</v>
      </c>
      <c r="M3549" s="71" t="n">
        <v>51423051.68</v>
      </c>
      <c r="N3549" s="71" t="n">
        <v>1028461.03</v>
      </c>
      <c r="O3549" s="71" t="n">
        <v>50394590.65</v>
      </c>
      <c r="P3549" s="71" t="n">
        <v>12032900.35</v>
      </c>
      <c r="Q3549" s="71" t="n">
        <v>38361690.3</v>
      </c>
      <c r="R3549" t="inlineStr">
        <is>
          <t>Crude</t>
        </is>
      </c>
      <c r="S3549" t="inlineStr">
        <is>
          <t>Yes</t>
        </is>
      </c>
      <c r="T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SA103541</t>
        </is>
      </c>
      <c r="B3550" s="68" t="n">
        <v>46174</v>
      </c>
      <c r="C3550" s="69" t="n">
        <v>2026</v>
      </c>
      <c r="D3550" t="inlineStr">
        <is>
          <t>Jun</t>
        </is>
      </c>
      <c r="E3550" t="inlineStr">
        <is>
          <t>Europe</t>
        </is>
      </c>
      <c r="F3550" t="inlineStr">
        <is>
          <t>France</t>
        </is>
      </c>
      <c r="G3550" t="inlineStr">
        <is>
          <t>Jet fuel</t>
        </is>
      </c>
      <c r="H3550" t="inlineStr">
        <is>
          <t>Term contract</t>
        </is>
      </c>
      <c r="I3550" t="inlineStr">
        <is>
          <t>National oil company</t>
        </is>
      </c>
      <c r="J3550" t="inlineStr">
        <is>
          <t>Ana Costa</t>
        </is>
      </c>
      <c r="K3550" s="70" t="n">
        <v>515811</v>
      </c>
      <c r="L3550" s="71" t="n">
        <v>93.90000000000001</v>
      </c>
      <c r="M3550" s="71" t="n">
        <v>48434652.9</v>
      </c>
      <c r="N3550" s="71" t="n">
        <v>0</v>
      </c>
      <c r="O3550" s="71" t="n">
        <v>48434652.9</v>
      </c>
      <c r="P3550" s="71" t="n">
        <v>38565224.42</v>
      </c>
      <c r="Q3550" s="71" t="n">
        <v>9869428.48</v>
      </c>
      <c r="R3550" t="inlineStr">
        <is>
          <t>Refined</t>
        </is>
      </c>
      <c r="S3550" t="inlineStr">
        <is>
          <t>Yes</t>
        </is>
      </c>
      <c r="T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SA103542</t>
        </is>
      </c>
      <c r="B3551" s="68" t="n">
        <v>46174</v>
      </c>
      <c r="C3551" s="69" t="n">
        <v>2026</v>
      </c>
      <c r="D3551" t="inlineStr">
        <is>
          <t>Jun</t>
        </is>
      </c>
      <c r="E3551" t="inlineStr">
        <is>
          <t>Asia</t>
        </is>
      </c>
      <c r="F3551" t="inlineStr">
        <is>
          <t>India</t>
        </is>
      </c>
      <c r="G3551" t="inlineStr">
        <is>
          <t>Arab Medium</t>
        </is>
      </c>
      <c r="H3551" t="inlineStr">
        <is>
          <t>Term contract</t>
        </is>
      </c>
      <c r="I3551" t="inlineStr">
        <is>
          <t>National oil company</t>
        </is>
      </c>
      <c r="J3551" t="inlineStr">
        <is>
          <t>Olivia Brown</t>
        </is>
      </c>
      <c r="K3551" s="70" t="n">
        <v>1194666</v>
      </c>
      <c r="L3551" s="71" t="n">
        <v>72.36</v>
      </c>
      <c r="M3551" s="71" t="n">
        <v>86446031.76000001</v>
      </c>
      <c r="N3551" s="71" t="n">
        <v>864460.3199999999</v>
      </c>
      <c r="O3551" s="71" t="n">
        <v>85581571.44</v>
      </c>
      <c r="P3551" s="71" t="n">
        <v>20497063.7</v>
      </c>
      <c r="Q3551" s="71" t="n">
        <v>65084507.74</v>
      </c>
      <c r="R3551" t="inlineStr">
        <is>
          <t>Crude</t>
        </is>
      </c>
      <c r="S3551" t="inlineStr">
        <is>
          <t>Yes</t>
        </is>
      </c>
      <c r="T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SA103543</t>
        </is>
      </c>
      <c r="B3552" s="68" t="n">
        <v>46174</v>
      </c>
      <c r="C3552" s="69" t="n">
        <v>2026</v>
      </c>
      <c r="D3552" t="inlineStr">
        <is>
          <t>Jun</t>
        </is>
      </c>
      <c r="E3552" t="inlineStr">
        <is>
          <t>Asia</t>
        </is>
      </c>
      <c r="F3552" t="inlineStr">
        <is>
          <t>China</t>
        </is>
      </c>
      <c r="G3552" t="inlineStr">
        <is>
          <t>Gasoline</t>
        </is>
      </c>
      <c r="H3552" t="inlineStr">
        <is>
          <t>Spot</t>
        </is>
      </c>
      <c r="I3552" t="inlineStr">
        <is>
          <t>Trader</t>
        </is>
      </c>
      <c r="J3552" t="inlineStr">
        <is>
          <t>Wei Chen</t>
        </is>
      </c>
      <c r="K3552" s="70" t="n">
        <v>508201</v>
      </c>
      <c r="L3552" s="71" t="n">
        <v>93.23999999999999</v>
      </c>
      <c r="M3552" s="71" t="n">
        <v>47384661.24</v>
      </c>
      <c r="N3552" s="71" t="n">
        <v>0</v>
      </c>
      <c r="O3552" s="71" t="n">
        <v>47384661.24</v>
      </c>
      <c r="P3552" s="71" t="n">
        <v>36033349.84</v>
      </c>
      <c r="Q3552" s="71" t="n">
        <v>11351311.4</v>
      </c>
      <c r="R3552" t="inlineStr">
        <is>
          <t>Refined</t>
        </is>
      </c>
      <c r="S3552" t="inlineStr">
        <is>
          <t>Yes</t>
        </is>
      </c>
      <c r="T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SA103544</t>
        </is>
      </c>
      <c r="B3553" s="68" t="n">
        <v>46174</v>
      </c>
      <c r="C3553" s="69" t="n">
        <v>2026</v>
      </c>
      <c r="D3553" t="inlineStr">
        <is>
          <t>Jun</t>
        </is>
      </c>
      <c r="E3553" t="inlineStr">
        <is>
          <t>Asia</t>
        </is>
      </c>
      <c r="F3553" t="inlineStr">
        <is>
          <t>Japan</t>
        </is>
      </c>
      <c r="G3553" t="inlineStr">
        <is>
          <t>Jet fuel</t>
        </is>
      </c>
      <c r="H3553" t="inlineStr">
        <is>
          <t>Term contract</t>
        </is>
      </c>
      <c r="I3553" t="inlineStr">
        <is>
          <t>Refiner</t>
        </is>
      </c>
      <c r="J3553" t="inlineStr">
        <is>
          <t>Noah Smith</t>
        </is>
      </c>
      <c r="K3553" s="70" t="n">
        <v>346963</v>
      </c>
      <c r="L3553" s="71" t="n">
        <v>103.72</v>
      </c>
      <c r="M3553" s="71" t="n">
        <v>35987002.36</v>
      </c>
      <c r="N3553" s="71" t="n">
        <v>0</v>
      </c>
      <c r="O3553" s="71" t="n">
        <v>35987002.36</v>
      </c>
      <c r="P3553" s="71" t="n">
        <v>24728282.01</v>
      </c>
      <c r="Q3553" s="71" t="n">
        <v>11258720.35</v>
      </c>
      <c r="R3553" t="inlineStr">
        <is>
          <t>Refined</t>
        </is>
      </c>
      <c r="S3553" t="inlineStr">
        <is>
          <t>Yes</t>
        </is>
      </c>
      <c r="T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SA103545</t>
        </is>
      </c>
      <c r="B3554" s="68" t="n">
        <v>46174</v>
      </c>
      <c r="C3554" s="69" t="n">
        <v>2026</v>
      </c>
      <c r="D3554" t="inlineStr">
        <is>
          <t>Jun</t>
        </is>
      </c>
      <c r="E3554" t="inlineStr">
        <is>
          <t>Asia</t>
        </is>
      </c>
      <c r="F3554" t="inlineStr">
        <is>
          <t>China</t>
        </is>
      </c>
      <c r="G3554" t="inlineStr">
        <is>
          <t>Arab Heavy</t>
        </is>
      </c>
      <c r="H3554" t="inlineStr">
        <is>
          <t>Term contract</t>
        </is>
      </c>
      <c r="I3554" t="inlineStr">
        <is>
          <t>Refiner</t>
        </is>
      </c>
      <c r="J3554" t="inlineStr">
        <is>
          <t>Carlos Silva</t>
        </is>
      </c>
      <c r="K3554" s="70" t="n">
        <v>1862419</v>
      </c>
      <c r="L3554" s="71" t="n">
        <v>70.5</v>
      </c>
      <c r="M3554" s="71" t="n">
        <v>131300539.5</v>
      </c>
      <c r="N3554" s="71" t="n">
        <v>0</v>
      </c>
      <c r="O3554" s="71" t="n">
        <v>131300539.5</v>
      </c>
      <c r="P3554" s="71" t="n">
        <v>33780609.04</v>
      </c>
      <c r="Q3554" s="71" t="n">
        <v>97519930.45999999</v>
      </c>
      <c r="R3554" t="inlineStr">
        <is>
          <t>Crude</t>
        </is>
      </c>
      <c r="S3554" t="inlineStr">
        <is>
          <t>Yes</t>
        </is>
      </c>
      <c r="T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SA103546</t>
        </is>
      </c>
      <c r="B3555" s="68" t="n">
        <v>46174</v>
      </c>
      <c r="C3555" s="69" t="n">
        <v>2026</v>
      </c>
      <c r="D3555" t="inlineStr">
        <is>
          <t>Jun</t>
        </is>
      </c>
      <c r="E3555" t="inlineStr">
        <is>
          <t>Europe</t>
        </is>
      </c>
      <c r="F3555" t="inlineStr">
        <is>
          <t>Netherlands</t>
        </is>
      </c>
      <c r="G3555" t="inlineStr">
        <is>
          <t>Arab Light</t>
        </is>
      </c>
      <c r="H3555" t="inlineStr">
        <is>
          <t>Spot</t>
        </is>
      </c>
      <c r="I3555" t="inlineStr">
        <is>
          <t>National oil company</t>
        </is>
      </c>
      <c r="J3555" t="inlineStr">
        <is>
          <t>Wei Chen</t>
        </is>
      </c>
      <c r="K3555" s="70" t="n">
        <v>1721580</v>
      </c>
      <c r="L3555" s="71" t="n">
        <v>72.31999999999999</v>
      </c>
      <c r="M3555" s="71" t="n">
        <v>124504665.6</v>
      </c>
      <c r="N3555" s="71" t="n">
        <v>0</v>
      </c>
      <c r="O3555" s="71" t="n">
        <v>124504665.6</v>
      </c>
      <c r="P3555" s="71" t="n">
        <v>31547908.65</v>
      </c>
      <c r="Q3555" s="71" t="n">
        <v>92956756.95</v>
      </c>
      <c r="R3555" t="inlineStr">
        <is>
          <t>Crude</t>
        </is>
      </c>
      <c r="S3555" t="inlineStr">
        <is>
          <t>Yes</t>
        </is>
      </c>
      <c r="T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SA103547</t>
        </is>
      </c>
      <c r="B3556" s="68" t="n">
        <v>46174</v>
      </c>
      <c r="C3556" s="69" t="n">
        <v>2026</v>
      </c>
      <c r="D3556" t="inlineStr">
        <is>
          <t>Jun</t>
        </is>
      </c>
      <c r="E3556" t="inlineStr">
        <is>
          <t>Europe</t>
        </is>
      </c>
      <c r="F3556" t="inlineStr">
        <is>
          <t>Italy</t>
        </is>
      </c>
      <c r="G3556" t="inlineStr">
        <is>
          <t>Diesel</t>
        </is>
      </c>
      <c r="H3556" t="inlineStr">
        <is>
          <t>Term contract</t>
        </is>
      </c>
      <c r="I3556" t="inlineStr">
        <is>
          <t>Trader</t>
        </is>
      </c>
      <c r="J3556" t="inlineStr">
        <is>
          <t>Wei Chen</t>
        </is>
      </c>
      <c r="K3556" s="70" t="n">
        <v>529278</v>
      </c>
      <c r="L3556" s="71" t="n">
        <v>90.87</v>
      </c>
      <c r="M3556" s="71" t="n">
        <v>48095491.86</v>
      </c>
      <c r="N3556" s="71" t="n">
        <v>0</v>
      </c>
      <c r="O3556" s="71" t="n">
        <v>48095491.86</v>
      </c>
      <c r="P3556" s="71" t="n">
        <v>36939289.03</v>
      </c>
      <c r="Q3556" s="71" t="n">
        <v>11156202.83</v>
      </c>
      <c r="R3556" t="inlineStr">
        <is>
          <t>Refined</t>
        </is>
      </c>
      <c r="S3556" t="inlineStr">
        <is>
          <t>Yes</t>
        </is>
      </c>
      <c r="T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SA103548</t>
        </is>
      </c>
      <c r="B3557" s="68" t="n">
        <v>46175</v>
      </c>
      <c r="C3557" s="69" t="n">
        <v>2026</v>
      </c>
      <c r="D3557" t="inlineStr">
        <is>
          <t>Jun</t>
        </is>
      </c>
      <c r="E3557" t="inlineStr">
        <is>
          <t>Europe</t>
        </is>
      </c>
      <c r="F3557" t="inlineStr">
        <is>
          <t>Netherlands</t>
        </is>
      </c>
      <c r="G3557" t="inlineStr">
        <is>
          <t>Arab Light</t>
        </is>
      </c>
      <c r="H3557" t="inlineStr">
        <is>
          <t>Term contract</t>
        </is>
      </c>
      <c r="I3557" t="inlineStr">
        <is>
          <t>Refiner</t>
        </is>
      </c>
      <c r="J3557" t="inlineStr">
        <is>
          <t>Priya Nair</t>
        </is>
      </c>
      <c r="K3557" s="70" t="n">
        <v>905110</v>
      </c>
      <c r="L3557" s="71" t="n">
        <v>79.20999999999999</v>
      </c>
      <c r="M3557" s="71" t="n">
        <v>71693763.09999999</v>
      </c>
      <c r="N3557" s="71" t="n">
        <v>1433875.26</v>
      </c>
      <c r="O3557" s="71" t="n">
        <v>70259887.84</v>
      </c>
      <c r="P3557" s="71" t="n">
        <v>16612023.31</v>
      </c>
      <c r="Q3557" s="71" t="n">
        <v>53647864.53</v>
      </c>
      <c r="R3557" t="inlineStr">
        <is>
          <t>Crude</t>
        </is>
      </c>
      <c r="S3557" t="inlineStr">
        <is>
          <t>Yes</t>
        </is>
      </c>
      <c r="T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SA103549</t>
        </is>
      </c>
      <c r="B3558" s="68" t="n">
        <v>46175</v>
      </c>
      <c r="C3558" s="69" t="n">
        <v>2026</v>
      </c>
      <c r="D3558" t="inlineStr">
        <is>
          <t>Jun</t>
        </is>
      </c>
      <c r="E3558" t="inlineStr">
        <is>
          <t>Middle East</t>
        </is>
      </c>
      <c r="F3558" t="inlineStr">
        <is>
          <t>UAE</t>
        </is>
      </c>
      <c r="G3558" t="inlineStr">
        <is>
          <t>Arab Light</t>
        </is>
      </c>
      <c r="H3558" t="inlineStr">
        <is>
          <t>Term contract</t>
        </is>
      </c>
      <c r="I3558" t="inlineStr">
        <is>
          <t>National oil company</t>
        </is>
      </c>
      <c r="J3558" t="inlineStr">
        <is>
          <t>Arjun Mehta</t>
        </is>
      </c>
      <c r="K3558" s="70" t="n">
        <v>829274</v>
      </c>
      <c r="L3558" s="71" t="n">
        <v>70.03</v>
      </c>
      <c r="M3558" s="71" t="n">
        <v>58074058.22</v>
      </c>
      <c r="N3558" s="71" t="n">
        <v>580740.58</v>
      </c>
      <c r="O3558" s="71" t="n">
        <v>57493317.64</v>
      </c>
      <c r="P3558" s="71" t="n">
        <v>14635475.89</v>
      </c>
      <c r="Q3558" s="71" t="n">
        <v>42857841.75</v>
      </c>
      <c r="R3558" t="inlineStr">
        <is>
          <t>Crude</t>
        </is>
      </c>
      <c r="S3558" t="inlineStr">
        <is>
          <t>Yes</t>
        </is>
      </c>
      <c r="T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SA103550</t>
        </is>
      </c>
      <c r="B3559" s="68" t="n">
        <v>46175</v>
      </c>
      <c r="C3559" s="69" t="n">
        <v>2026</v>
      </c>
      <c r="D3559" t="inlineStr">
        <is>
          <t>Jun</t>
        </is>
      </c>
      <c r="E3559" t="inlineStr">
        <is>
          <t>Asia</t>
        </is>
      </c>
      <c r="F3559" t="inlineStr">
        <is>
          <t>South Korea</t>
        </is>
      </c>
      <c r="G3559" t="inlineStr">
        <is>
          <t>Jet fuel</t>
        </is>
      </c>
      <c r="H3559" t="inlineStr">
        <is>
          <t>Term contract</t>
        </is>
      </c>
      <c r="I3559" t="inlineStr">
        <is>
          <t>Refiner</t>
        </is>
      </c>
      <c r="J3559" t="inlineStr">
        <is>
          <t>Liam O'Brien</t>
        </is>
      </c>
      <c r="K3559" s="70" t="n">
        <v>248125</v>
      </c>
      <c r="L3559" s="71" t="n">
        <v>89.2</v>
      </c>
      <c r="M3559" s="71" t="n">
        <v>22132750</v>
      </c>
      <c r="N3559" s="71" t="n">
        <v>0</v>
      </c>
      <c r="O3559" s="71" t="n">
        <v>22132750</v>
      </c>
      <c r="P3559" s="71" t="n">
        <v>18407185</v>
      </c>
      <c r="Q3559" s="71" t="n">
        <v>3725565</v>
      </c>
      <c r="R3559" t="inlineStr">
        <is>
          <t>Refined</t>
        </is>
      </c>
      <c r="S3559" t="inlineStr">
        <is>
          <t>Yes</t>
        </is>
      </c>
      <c r="T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SA103551</t>
        </is>
      </c>
      <c r="B3560" s="68" t="n">
        <v>46175</v>
      </c>
      <c r="C3560" s="69" t="n">
        <v>2026</v>
      </c>
      <c r="D3560" t="inlineStr">
        <is>
          <t>Jun</t>
        </is>
      </c>
      <c r="E3560" t="inlineStr">
        <is>
          <t>Asia</t>
        </is>
      </c>
      <c r="F3560" t="inlineStr">
        <is>
          <t>Japan</t>
        </is>
      </c>
      <c r="G3560" t="inlineStr">
        <is>
          <t>Arab Medium</t>
        </is>
      </c>
      <c r="H3560" t="inlineStr">
        <is>
          <t>Term contract</t>
        </is>
      </c>
      <c r="I3560" t="inlineStr">
        <is>
          <t>National oil company</t>
        </is>
      </c>
      <c r="J3560" t="inlineStr">
        <is>
          <t>Ana Costa</t>
        </is>
      </c>
      <c r="K3560" s="70" t="n">
        <v>1159211</v>
      </c>
      <c r="L3560" s="71" t="n">
        <v>70.51000000000001</v>
      </c>
      <c r="M3560" s="71" t="n">
        <v>81735967.61</v>
      </c>
      <c r="N3560" s="71" t="n">
        <v>0</v>
      </c>
      <c r="O3560" s="71" t="n">
        <v>81735967.61</v>
      </c>
      <c r="P3560" s="71" t="n">
        <v>21114081.76</v>
      </c>
      <c r="Q3560" s="71" t="n">
        <v>60621885.85</v>
      </c>
      <c r="R3560" t="inlineStr">
        <is>
          <t>Crude</t>
        </is>
      </c>
      <c r="S3560" t="inlineStr">
        <is>
          <t>Yes</t>
        </is>
      </c>
      <c r="T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SA103552</t>
        </is>
      </c>
      <c r="B3561" s="68" t="n">
        <v>46175</v>
      </c>
      <c r="C3561" s="69" t="n">
        <v>2026</v>
      </c>
      <c r="D3561" t="inlineStr">
        <is>
          <t>Jun</t>
        </is>
      </c>
      <c r="E3561" t="inlineStr">
        <is>
          <t>Asia</t>
        </is>
      </c>
      <c r="F3561" t="inlineStr">
        <is>
          <t>South Korea</t>
        </is>
      </c>
      <c r="G3561" t="inlineStr">
        <is>
          <t>Arab Light</t>
        </is>
      </c>
      <c r="H3561" t="inlineStr">
        <is>
          <t>Term contract</t>
        </is>
      </c>
      <c r="I3561" t="inlineStr">
        <is>
          <t>National oil company</t>
        </is>
      </c>
      <c r="J3561" t="inlineStr">
        <is>
          <t>Wei Chen</t>
        </is>
      </c>
      <c r="K3561" s="70" t="n">
        <v>1783628</v>
      </c>
      <c r="L3561" s="71" t="n">
        <v>84.63</v>
      </c>
      <c r="M3561" s="71" t="n">
        <v>150948437.64</v>
      </c>
      <c r="N3561" s="71" t="n">
        <v>0</v>
      </c>
      <c r="O3561" s="71" t="n">
        <v>150948437.64</v>
      </c>
      <c r="P3561" s="71" t="n">
        <v>31888541.7</v>
      </c>
      <c r="Q3561" s="71" t="n">
        <v>119059895.94</v>
      </c>
      <c r="R3561" t="inlineStr">
        <is>
          <t>Crude</t>
        </is>
      </c>
      <c r="S3561" t="inlineStr">
        <is>
          <t>Yes</t>
        </is>
      </c>
      <c r="T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SA103553</t>
        </is>
      </c>
      <c r="B3562" s="68" t="n">
        <v>46175</v>
      </c>
      <c r="C3562" s="69" t="n">
        <v>2026</v>
      </c>
      <c r="D3562" t="inlineStr">
        <is>
          <t>Jun</t>
        </is>
      </c>
      <c r="E3562" t="inlineStr">
        <is>
          <t>Middle East</t>
        </is>
      </c>
      <c r="F3562" t="inlineStr">
        <is>
          <t>Saudi Arabia</t>
        </is>
      </c>
      <c r="G3562" t="inlineStr">
        <is>
          <t>Arab Heavy</t>
        </is>
      </c>
      <c r="H3562" t="inlineStr">
        <is>
          <t>Domestic</t>
        </is>
      </c>
      <c r="I3562" t="inlineStr">
        <is>
          <t>National oil company</t>
        </is>
      </c>
      <c r="J3562" t="inlineStr">
        <is>
          <t>Priya Nair</t>
        </is>
      </c>
      <c r="K3562" s="70" t="n">
        <v>1155271</v>
      </c>
      <c r="L3562" s="71" t="n">
        <v>72.29000000000001</v>
      </c>
      <c r="M3562" s="71" t="n">
        <v>83514540.59</v>
      </c>
      <c r="N3562" s="71" t="n">
        <v>1670290.81</v>
      </c>
      <c r="O3562" s="71" t="n">
        <v>81844249.78</v>
      </c>
      <c r="P3562" s="71" t="n">
        <v>19720960.73</v>
      </c>
      <c r="Q3562" s="71" t="n">
        <v>62123289.05</v>
      </c>
      <c r="R3562" t="inlineStr">
        <is>
          <t>Crude</t>
        </is>
      </c>
      <c r="S3562" t="inlineStr">
        <is>
          <t>No</t>
        </is>
      </c>
      <c r="T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SA103554</t>
        </is>
      </c>
      <c r="B3563" s="68" t="n">
        <v>46175</v>
      </c>
      <c r="C3563" s="69" t="n">
        <v>2026</v>
      </c>
      <c r="D3563" t="inlineStr">
        <is>
          <t>Jun</t>
        </is>
      </c>
      <c r="E3563" t="inlineStr">
        <is>
          <t>Europe</t>
        </is>
      </c>
      <c r="F3563" t="inlineStr">
        <is>
          <t>Italy</t>
        </is>
      </c>
      <c r="G3563" t="inlineStr">
        <is>
          <t>Arab Medium</t>
        </is>
      </c>
      <c r="H3563" t="inlineStr">
        <is>
          <t>Term contract</t>
        </is>
      </c>
      <c r="I3563" t="inlineStr">
        <is>
          <t>National oil company</t>
        </is>
      </c>
      <c r="J3563" t="inlineStr">
        <is>
          <t>Wei Chen</t>
        </is>
      </c>
      <c r="K3563" s="70" t="n">
        <v>1328611</v>
      </c>
      <c r="L3563" s="71" t="n">
        <v>72.12</v>
      </c>
      <c r="M3563" s="71" t="n">
        <v>95819425.31999999</v>
      </c>
      <c r="N3563" s="71" t="n">
        <v>1916388.51</v>
      </c>
      <c r="O3563" s="71" t="n">
        <v>93903036.81</v>
      </c>
      <c r="P3563" s="71" t="n">
        <v>22626030.99</v>
      </c>
      <c r="Q3563" s="71" t="n">
        <v>71277005.81999999</v>
      </c>
      <c r="R3563" t="inlineStr">
        <is>
          <t>Crude</t>
        </is>
      </c>
      <c r="S3563" t="inlineStr">
        <is>
          <t>Yes</t>
        </is>
      </c>
      <c r="T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SA103555</t>
        </is>
      </c>
      <c r="B3564" s="68" t="n">
        <v>46176</v>
      </c>
      <c r="C3564" s="69" t="n">
        <v>2026</v>
      </c>
      <c r="D3564" t="inlineStr">
        <is>
          <t>Jun</t>
        </is>
      </c>
      <c r="E3564" t="inlineStr">
        <is>
          <t>Asia</t>
        </is>
      </c>
      <c r="F3564" t="inlineStr">
        <is>
          <t>South Korea</t>
        </is>
      </c>
      <c r="G3564" t="inlineStr">
        <is>
          <t>Gasoline</t>
        </is>
      </c>
      <c r="H3564" t="inlineStr">
        <is>
          <t>Term contract</t>
        </is>
      </c>
      <c r="I3564" t="inlineStr">
        <is>
          <t>National oil company</t>
        </is>
      </c>
      <c r="J3564" t="inlineStr">
        <is>
          <t>Zoya Ahmed</t>
        </is>
      </c>
      <c r="K3564" s="70" t="n">
        <v>524944</v>
      </c>
      <c r="L3564" s="71" t="n">
        <v>95.31</v>
      </c>
      <c r="M3564" s="71" t="n">
        <v>50032412.64</v>
      </c>
      <c r="N3564" s="71" t="n">
        <v>500324.13</v>
      </c>
      <c r="O3564" s="71" t="n">
        <v>49532088.51</v>
      </c>
      <c r="P3564" s="71" t="n">
        <v>36738685.25</v>
      </c>
      <c r="Q3564" s="71" t="n">
        <v>12793403.26</v>
      </c>
      <c r="R3564" t="inlineStr">
        <is>
          <t>Refined</t>
        </is>
      </c>
      <c r="S3564" t="inlineStr">
        <is>
          <t>Yes</t>
        </is>
      </c>
      <c r="T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SA103556</t>
        </is>
      </c>
      <c r="B3565" s="68" t="n">
        <v>46176</v>
      </c>
      <c r="C3565" s="69" t="n">
        <v>2026</v>
      </c>
      <c r="D3565" t="inlineStr">
        <is>
          <t>Jun</t>
        </is>
      </c>
      <c r="E3565" t="inlineStr">
        <is>
          <t>Middle East</t>
        </is>
      </c>
      <c r="F3565" t="inlineStr">
        <is>
          <t>Saudi Arabia</t>
        </is>
      </c>
      <c r="G3565" t="inlineStr">
        <is>
          <t>Arab Light</t>
        </is>
      </c>
      <c r="H3565" t="inlineStr">
        <is>
          <t>Domestic</t>
        </is>
      </c>
      <c r="I3565" t="inlineStr">
        <is>
          <t>National oil company</t>
        </is>
      </c>
      <c r="J3565" t="inlineStr">
        <is>
          <t>Lucas Martin</t>
        </is>
      </c>
      <c r="K3565" s="70" t="n">
        <v>1032160</v>
      </c>
      <c r="L3565" s="71" t="n">
        <v>80.98</v>
      </c>
      <c r="M3565" s="71" t="n">
        <v>83584316.8</v>
      </c>
      <c r="N3565" s="71" t="n">
        <v>0</v>
      </c>
      <c r="O3565" s="71" t="n">
        <v>83584316.8</v>
      </c>
      <c r="P3565" s="71" t="n">
        <v>18736332.42</v>
      </c>
      <c r="Q3565" s="71" t="n">
        <v>64847984.38</v>
      </c>
      <c r="R3565" t="inlineStr">
        <is>
          <t>Crude</t>
        </is>
      </c>
      <c r="S3565" t="inlineStr">
        <is>
          <t>No</t>
        </is>
      </c>
      <c r="T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SA103557</t>
        </is>
      </c>
      <c r="B3566" s="68" t="n">
        <v>46176</v>
      </c>
      <c r="C3566" s="69" t="n">
        <v>2026</v>
      </c>
      <c r="D3566" t="inlineStr">
        <is>
          <t>Jun</t>
        </is>
      </c>
      <c r="E3566" t="inlineStr">
        <is>
          <t>Middle East</t>
        </is>
      </c>
      <c r="F3566" t="inlineStr">
        <is>
          <t>Bahrain</t>
        </is>
      </c>
      <c r="G3566" t="inlineStr">
        <is>
          <t>Arab Light</t>
        </is>
      </c>
      <c r="H3566" t="inlineStr">
        <is>
          <t>Term contract</t>
        </is>
      </c>
      <c r="I3566" t="inlineStr">
        <is>
          <t>Refiner</t>
        </is>
      </c>
      <c r="J3566" t="inlineStr">
        <is>
          <t>Shraddha Kulkarni</t>
        </is>
      </c>
      <c r="K3566" s="70" t="n">
        <v>332891</v>
      </c>
      <c r="L3566" s="71" t="n">
        <v>73.55</v>
      </c>
      <c r="M3566" s="71" t="n">
        <v>24484133.05</v>
      </c>
      <c r="N3566" s="71" t="n">
        <v>0</v>
      </c>
      <c r="O3566" s="71" t="n">
        <v>24484133.05</v>
      </c>
      <c r="P3566" s="71" t="n">
        <v>6242692.23</v>
      </c>
      <c r="Q3566" s="71" t="n">
        <v>18241440.82</v>
      </c>
      <c r="R3566" t="inlineStr">
        <is>
          <t>Crude</t>
        </is>
      </c>
      <c r="S3566" t="inlineStr">
        <is>
          <t>Yes</t>
        </is>
      </c>
      <c r="T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SA103558</t>
        </is>
      </c>
      <c r="B3567" s="68" t="n">
        <v>46176</v>
      </c>
      <c r="C3567" s="69" t="n">
        <v>2026</v>
      </c>
      <c r="D3567" t="inlineStr">
        <is>
          <t>Jun</t>
        </is>
      </c>
      <c r="E3567" t="inlineStr">
        <is>
          <t>Europe</t>
        </is>
      </c>
      <c r="F3567" t="inlineStr">
        <is>
          <t>France</t>
        </is>
      </c>
      <c r="G3567" t="inlineStr">
        <is>
          <t>Arab Light</t>
        </is>
      </c>
      <c r="H3567" t="inlineStr">
        <is>
          <t>Term contract</t>
        </is>
      </c>
      <c r="I3567" t="inlineStr">
        <is>
          <t>Refiner</t>
        </is>
      </c>
      <c r="J3567" t="inlineStr">
        <is>
          <t>Olivia Brown</t>
        </is>
      </c>
      <c r="K3567" s="70" t="n">
        <v>1033145</v>
      </c>
      <c r="L3567" s="71" t="n">
        <v>75.66</v>
      </c>
      <c r="M3567" s="71" t="n">
        <v>78167750.7</v>
      </c>
      <c r="N3567" s="71" t="n">
        <v>1563355.01</v>
      </c>
      <c r="O3567" s="71" t="n">
        <v>76604395.69</v>
      </c>
      <c r="P3567" s="71" t="n">
        <v>18996855.67</v>
      </c>
      <c r="Q3567" s="71" t="n">
        <v>57607540.02</v>
      </c>
      <c r="R3567" t="inlineStr">
        <is>
          <t>Crude</t>
        </is>
      </c>
      <c r="S3567" t="inlineStr">
        <is>
          <t>Yes</t>
        </is>
      </c>
      <c r="T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SA103559</t>
        </is>
      </c>
      <c r="B3568" s="68" t="n">
        <v>46176</v>
      </c>
      <c r="C3568" s="69" t="n">
        <v>2026</v>
      </c>
      <c r="D3568" t="inlineStr">
        <is>
          <t>Jun</t>
        </is>
      </c>
      <c r="E3568" t="inlineStr">
        <is>
          <t>Middle East</t>
        </is>
      </c>
      <c r="F3568" t="inlineStr">
        <is>
          <t>Saudi Arabia</t>
        </is>
      </c>
      <c r="G3568" t="inlineStr">
        <is>
          <t>Diesel</t>
        </is>
      </c>
      <c r="H3568" t="inlineStr">
        <is>
          <t>Domestic</t>
        </is>
      </c>
      <c r="I3568" t="inlineStr">
        <is>
          <t>Trader</t>
        </is>
      </c>
      <c r="J3568" t="inlineStr">
        <is>
          <t>Hiroshi Tanaka</t>
        </is>
      </c>
      <c r="K3568" s="70" t="n">
        <v>467070</v>
      </c>
      <c r="L3568" s="71" t="n">
        <v>92.70999999999999</v>
      </c>
      <c r="M3568" s="71" t="n">
        <v>43302059.7</v>
      </c>
      <c r="N3568" s="71" t="n">
        <v>433020.6</v>
      </c>
      <c r="O3568" s="71" t="n">
        <v>42869039.1</v>
      </c>
      <c r="P3568" s="71" t="n">
        <v>34063120.83</v>
      </c>
      <c r="Q3568" s="71" t="n">
        <v>8805918.27</v>
      </c>
      <c r="R3568" t="inlineStr">
        <is>
          <t>Refined</t>
        </is>
      </c>
      <c r="S3568" t="inlineStr">
        <is>
          <t>No</t>
        </is>
      </c>
      <c r="T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SA103560</t>
        </is>
      </c>
      <c r="B3569" s="68" t="n">
        <v>46177</v>
      </c>
      <c r="C3569" s="69" t="n">
        <v>2026</v>
      </c>
      <c r="D3569" t="inlineStr">
        <is>
          <t>Jun</t>
        </is>
      </c>
      <c r="E3569" t="inlineStr">
        <is>
          <t>Middle East</t>
        </is>
      </c>
      <c r="F3569" t="inlineStr">
        <is>
          <t>Bahrain</t>
        </is>
      </c>
      <c r="G3569" t="inlineStr">
        <is>
          <t>Arab Light</t>
        </is>
      </c>
      <c r="H3569" t="inlineStr">
        <is>
          <t>Term contract</t>
        </is>
      </c>
      <c r="I3569" t="inlineStr">
        <is>
          <t>National oil company</t>
        </is>
      </c>
      <c r="J3569" t="inlineStr">
        <is>
          <t>Kofi Mensah</t>
        </is>
      </c>
      <c r="K3569" s="70" t="n">
        <v>1078450</v>
      </c>
      <c r="L3569" s="71" t="n">
        <v>85.08</v>
      </c>
      <c r="M3569" s="71" t="n">
        <v>91754526</v>
      </c>
      <c r="N3569" s="71" t="n">
        <v>0</v>
      </c>
      <c r="O3569" s="71" t="n">
        <v>91754526</v>
      </c>
      <c r="P3569" s="71" t="n">
        <v>20111318.87</v>
      </c>
      <c r="Q3569" s="71" t="n">
        <v>71643207.13</v>
      </c>
      <c r="R3569" t="inlineStr">
        <is>
          <t>Crude</t>
        </is>
      </c>
      <c r="S3569" t="inlineStr">
        <is>
          <t>Yes</t>
        </is>
      </c>
      <c r="T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SA103561</t>
        </is>
      </c>
      <c r="B3570" s="68" t="n">
        <v>46177</v>
      </c>
      <c r="C3570" s="69" t="n">
        <v>2026</v>
      </c>
      <c r="D3570" t="inlineStr">
        <is>
          <t>Jun</t>
        </is>
      </c>
      <c r="E3570" t="inlineStr">
        <is>
          <t>Asia</t>
        </is>
      </c>
      <c r="F3570" t="inlineStr">
        <is>
          <t>Japan</t>
        </is>
      </c>
      <c r="G3570" t="inlineStr">
        <is>
          <t>Arab Light</t>
        </is>
      </c>
      <c r="H3570" t="inlineStr">
        <is>
          <t>Term contract</t>
        </is>
      </c>
      <c r="I3570" t="inlineStr">
        <is>
          <t>National oil company</t>
        </is>
      </c>
      <c r="J3570" t="inlineStr">
        <is>
          <t>Aisha Bello</t>
        </is>
      </c>
      <c r="K3570" s="70" t="n">
        <v>581083</v>
      </c>
      <c r="L3570" s="71" t="n">
        <v>74.94</v>
      </c>
      <c r="M3570" s="71" t="n">
        <v>43546360.02</v>
      </c>
      <c r="N3570" s="71" t="n">
        <v>435463.6</v>
      </c>
      <c r="O3570" s="71" t="n">
        <v>43110896.42</v>
      </c>
      <c r="P3570" s="71" t="n">
        <v>10076501.6</v>
      </c>
      <c r="Q3570" s="71" t="n">
        <v>33034394.82</v>
      </c>
      <c r="R3570" t="inlineStr">
        <is>
          <t>Crude</t>
        </is>
      </c>
      <c r="S3570" t="inlineStr">
        <is>
          <t>Yes</t>
        </is>
      </c>
      <c r="T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SA103562</t>
        </is>
      </c>
      <c r="B3571" s="68" t="n">
        <v>46177</v>
      </c>
      <c r="C3571" s="69" t="n">
        <v>2026</v>
      </c>
      <c r="D3571" t="inlineStr">
        <is>
          <t>Jun</t>
        </is>
      </c>
      <c r="E3571" t="inlineStr">
        <is>
          <t>Asia</t>
        </is>
      </c>
      <c r="F3571" t="inlineStr">
        <is>
          <t>China</t>
        </is>
      </c>
      <c r="G3571" t="inlineStr">
        <is>
          <t>Arab Heavy</t>
        </is>
      </c>
      <c r="H3571" t="inlineStr">
        <is>
          <t>Spot</t>
        </is>
      </c>
      <c r="I3571" t="inlineStr">
        <is>
          <t>Refiner</t>
        </is>
      </c>
      <c r="J3571" t="inlineStr">
        <is>
          <t>Kofi Mensah</t>
        </is>
      </c>
      <c r="K3571" s="70" t="n">
        <v>1450737</v>
      </c>
      <c r="L3571" s="71" t="n">
        <v>71.92</v>
      </c>
      <c r="M3571" s="71" t="n">
        <v>104337005.04</v>
      </c>
      <c r="N3571" s="71" t="n">
        <v>0</v>
      </c>
      <c r="O3571" s="71" t="n">
        <v>104337005.04</v>
      </c>
      <c r="P3571" s="71" t="n">
        <v>25850770.72</v>
      </c>
      <c r="Q3571" s="71" t="n">
        <v>78486234.31999999</v>
      </c>
      <c r="R3571" t="inlineStr">
        <is>
          <t>Crude</t>
        </is>
      </c>
      <c r="S3571" t="inlineStr">
        <is>
          <t>Yes</t>
        </is>
      </c>
      <c r="T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SA103563</t>
        </is>
      </c>
      <c r="B3572" s="68" t="n">
        <v>46177</v>
      </c>
      <c r="C3572" s="69" t="n">
        <v>2026</v>
      </c>
      <c r="D3572" t="inlineStr">
        <is>
          <t>Jun</t>
        </is>
      </c>
      <c r="E3572" t="inlineStr">
        <is>
          <t>Asia</t>
        </is>
      </c>
      <c r="F3572" t="inlineStr">
        <is>
          <t>China</t>
        </is>
      </c>
      <c r="G3572" t="inlineStr">
        <is>
          <t>Arab Medium</t>
        </is>
      </c>
      <c r="H3572" t="inlineStr">
        <is>
          <t>Term contract</t>
        </is>
      </c>
      <c r="I3572" t="inlineStr">
        <is>
          <t>National oil company</t>
        </is>
      </c>
      <c r="J3572" t="inlineStr">
        <is>
          <t>Hiroshi Tanaka</t>
        </is>
      </c>
      <c r="K3572" s="70" t="n">
        <v>1061707</v>
      </c>
      <c r="L3572" s="71" t="n">
        <v>71.84</v>
      </c>
      <c r="M3572" s="71" t="n">
        <v>76273030.88</v>
      </c>
      <c r="N3572" s="71" t="n">
        <v>1525460.62</v>
      </c>
      <c r="O3572" s="71" t="n">
        <v>74747570.26000001</v>
      </c>
      <c r="P3572" s="71" t="n">
        <v>19069538.42</v>
      </c>
      <c r="Q3572" s="71" t="n">
        <v>55678031.84</v>
      </c>
      <c r="R3572" t="inlineStr">
        <is>
          <t>Crude</t>
        </is>
      </c>
      <c r="S3572" t="inlineStr">
        <is>
          <t>Yes</t>
        </is>
      </c>
      <c r="T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SA103564</t>
        </is>
      </c>
      <c r="B3573" s="68" t="n">
        <v>46177</v>
      </c>
      <c r="C3573" s="69" t="n">
        <v>2026</v>
      </c>
      <c r="D3573" t="inlineStr">
        <is>
          <t>Jun</t>
        </is>
      </c>
      <c r="E3573" t="inlineStr">
        <is>
          <t>Asia</t>
        </is>
      </c>
      <c r="F3573" t="inlineStr">
        <is>
          <t>India</t>
        </is>
      </c>
      <c r="G3573" t="inlineStr">
        <is>
          <t>Arab Light</t>
        </is>
      </c>
      <c r="H3573" t="inlineStr">
        <is>
          <t>Spot</t>
        </is>
      </c>
      <c r="I3573" t="inlineStr">
        <is>
          <t>Refiner</t>
        </is>
      </c>
      <c r="J3573" t="inlineStr">
        <is>
          <t>Emma Clarke</t>
        </is>
      </c>
      <c r="K3573" s="70" t="n">
        <v>1102087</v>
      </c>
      <c r="L3573" s="71" t="n">
        <v>72.58</v>
      </c>
      <c r="M3573" s="71" t="n">
        <v>79989474.45999999</v>
      </c>
      <c r="N3573" s="71" t="n">
        <v>1599789.49</v>
      </c>
      <c r="O3573" s="71" t="n">
        <v>78389684.97</v>
      </c>
      <c r="P3573" s="71" t="n">
        <v>20087299.36</v>
      </c>
      <c r="Q3573" s="71" t="n">
        <v>58302385.61</v>
      </c>
      <c r="R3573" t="inlineStr">
        <is>
          <t>Crude</t>
        </is>
      </c>
      <c r="S3573" t="inlineStr">
        <is>
          <t>Yes</t>
        </is>
      </c>
      <c r="T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SA103565</t>
        </is>
      </c>
      <c r="B3574" s="68" t="n">
        <v>46177</v>
      </c>
      <c r="C3574" s="69" t="n">
        <v>2026</v>
      </c>
      <c r="D3574" t="inlineStr">
        <is>
          <t>Jun</t>
        </is>
      </c>
      <c r="E3574" t="inlineStr">
        <is>
          <t>Asia</t>
        </is>
      </c>
      <c r="F3574" t="inlineStr">
        <is>
          <t>South Korea</t>
        </is>
      </c>
      <c r="G3574" t="inlineStr">
        <is>
          <t>Arab Heavy</t>
        </is>
      </c>
      <c r="H3574" t="inlineStr">
        <is>
          <t>Term contract</t>
        </is>
      </c>
      <c r="I3574" t="inlineStr">
        <is>
          <t>Trader</t>
        </is>
      </c>
      <c r="J3574" t="inlineStr">
        <is>
          <t>Aisha Bello</t>
        </is>
      </c>
      <c r="K3574" s="70" t="n">
        <v>588962</v>
      </c>
      <c r="L3574" s="71" t="n">
        <v>77.09999999999999</v>
      </c>
      <c r="M3574" s="71" t="n">
        <v>45408970.2</v>
      </c>
      <c r="N3574" s="71" t="n">
        <v>908179.4</v>
      </c>
      <c r="O3574" s="71" t="n">
        <v>44500790.8</v>
      </c>
      <c r="P3574" s="71" t="n">
        <v>10667979.92</v>
      </c>
      <c r="Q3574" s="71" t="n">
        <v>33832810.88</v>
      </c>
      <c r="R3574" t="inlineStr">
        <is>
          <t>Crude</t>
        </is>
      </c>
      <c r="S3574" t="inlineStr">
        <is>
          <t>Yes</t>
        </is>
      </c>
      <c r="T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SA103566</t>
        </is>
      </c>
      <c r="B3575" s="68" t="n">
        <v>46177</v>
      </c>
      <c r="C3575" s="69" t="n">
        <v>2026</v>
      </c>
      <c r="D3575" t="inlineStr">
        <is>
          <t>Jun</t>
        </is>
      </c>
      <c r="E3575" t="inlineStr">
        <is>
          <t>Asia</t>
        </is>
      </c>
      <c r="F3575" t="inlineStr">
        <is>
          <t>Japan</t>
        </is>
      </c>
      <c r="G3575" t="inlineStr">
        <is>
          <t>Arab Medium</t>
        </is>
      </c>
      <c r="H3575" t="inlineStr">
        <is>
          <t>Term contract</t>
        </is>
      </c>
      <c r="I3575" t="inlineStr">
        <is>
          <t>National oil company</t>
        </is>
      </c>
      <c r="J3575" t="inlineStr">
        <is>
          <t>Liam O'Brien</t>
        </is>
      </c>
      <c r="K3575" s="70" t="n">
        <v>1248835</v>
      </c>
      <c r="L3575" s="71" t="n">
        <v>80.73</v>
      </c>
      <c r="M3575" s="71" t="n">
        <v>100818449.55</v>
      </c>
      <c r="N3575" s="71" t="n">
        <v>2016368.99</v>
      </c>
      <c r="O3575" s="71" t="n">
        <v>98802080.56</v>
      </c>
      <c r="P3575" s="71" t="n">
        <v>21777121.53</v>
      </c>
      <c r="Q3575" s="71" t="n">
        <v>77024959.03</v>
      </c>
      <c r="R3575" t="inlineStr">
        <is>
          <t>Crude</t>
        </is>
      </c>
      <c r="S3575" t="inlineStr">
        <is>
          <t>Yes</t>
        </is>
      </c>
      <c r="T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SA103567</t>
        </is>
      </c>
      <c r="B3576" s="68" t="n">
        <v>46178</v>
      </c>
      <c r="C3576" s="69" t="n">
        <v>2026</v>
      </c>
      <c r="D3576" t="inlineStr">
        <is>
          <t>Jun</t>
        </is>
      </c>
      <c r="E3576" t="inlineStr">
        <is>
          <t>Middle East</t>
        </is>
      </c>
      <c r="F3576" t="inlineStr">
        <is>
          <t>Saudi Arabia</t>
        </is>
      </c>
      <c r="G3576" t="inlineStr">
        <is>
          <t>Arab Heavy</t>
        </is>
      </c>
      <c r="H3576" t="inlineStr">
        <is>
          <t>Domestic</t>
        </is>
      </c>
      <c r="I3576" t="inlineStr">
        <is>
          <t>Refiner</t>
        </is>
      </c>
      <c r="J3576" t="inlineStr">
        <is>
          <t>Sara Rossi</t>
        </is>
      </c>
      <c r="K3576" s="70" t="n">
        <v>625402</v>
      </c>
      <c r="L3576" s="71" t="n">
        <v>66.43000000000001</v>
      </c>
      <c r="M3576" s="71" t="n">
        <v>41545454.86</v>
      </c>
      <c r="N3576" s="71" t="n">
        <v>415454.55</v>
      </c>
      <c r="O3576" s="71" t="n">
        <v>41130000.31</v>
      </c>
      <c r="P3576" s="71" t="n">
        <v>10663191.99</v>
      </c>
      <c r="Q3576" s="71" t="n">
        <v>30466808.32</v>
      </c>
      <c r="R3576" t="inlineStr">
        <is>
          <t>Crude</t>
        </is>
      </c>
      <c r="S3576" t="inlineStr">
        <is>
          <t>No</t>
        </is>
      </c>
      <c r="T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SA103568</t>
        </is>
      </c>
      <c r="B3577" s="68" t="n">
        <v>46178</v>
      </c>
      <c r="C3577" s="69" t="n">
        <v>2026</v>
      </c>
      <c r="D3577" t="inlineStr">
        <is>
          <t>Jun</t>
        </is>
      </c>
      <c r="E3577" t="inlineStr">
        <is>
          <t>Asia</t>
        </is>
      </c>
      <c r="F3577" t="inlineStr">
        <is>
          <t>China</t>
        </is>
      </c>
      <c r="G3577" t="inlineStr">
        <is>
          <t>Jet fuel</t>
        </is>
      </c>
      <c r="H3577" t="inlineStr">
        <is>
          <t>Term contract</t>
        </is>
      </c>
      <c r="I3577" t="inlineStr">
        <is>
          <t>National oil company</t>
        </is>
      </c>
      <c r="J3577" t="inlineStr">
        <is>
          <t>Priya Nair</t>
        </is>
      </c>
      <c r="K3577" s="70" t="n">
        <v>590969</v>
      </c>
      <c r="L3577" s="71" t="n">
        <v>89.81</v>
      </c>
      <c r="M3577" s="71" t="n">
        <v>53074925.89</v>
      </c>
      <c r="N3577" s="71" t="n">
        <v>0</v>
      </c>
      <c r="O3577" s="71" t="n">
        <v>53074925.89</v>
      </c>
      <c r="P3577" s="71" t="n">
        <v>44630828.43</v>
      </c>
      <c r="Q3577" s="71" t="n">
        <v>8444097.460000001</v>
      </c>
      <c r="R3577" t="inlineStr">
        <is>
          <t>Refined</t>
        </is>
      </c>
      <c r="S3577" t="inlineStr">
        <is>
          <t>Yes</t>
        </is>
      </c>
      <c r="T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SA103569</t>
        </is>
      </c>
      <c r="B3578" s="68" t="n">
        <v>46178</v>
      </c>
      <c r="C3578" s="69" t="n">
        <v>2026</v>
      </c>
      <c r="D3578" t="inlineStr">
        <is>
          <t>Jun</t>
        </is>
      </c>
      <c r="E3578" t="inlineStr">
        <is>
          <t>Asia</t>
        </is>
      </c>
      <c r="F3578" t="inlineStr">
        <is>
          <t>Japan</t>
        </is>
      </c>
      <c r="G3578" t="inlineStr">
        <is>
          <t>Arab Light</t>
        </is>
      </c>
      <c r="H3578" t="inlineStr">
        <is>
          <t>Term contract</t>
        </is>
      </c>
      <c r="I3578" t="inlineStr">
        <is>
          <t>Trader</t>
        </is>
      </c>
      <c r="J3578" t="inlineStr">
        <is>
          <t>Omar Haddad</t>
        </is>
      </c>
      <c r="K3578" s="70" t="n">
        <v>1246865</v>
      </c>
      <c r="L3578" s="71" t="n">
        <v>77.58</v>
      </c>
      <c r="M3578" s="71" t="n">
        <v>96731786.7</v>
      </c>
      <c r="N3578" s="71" t="n">
        <v>967317.87</v>
      </c>
      <c r="O3578" s="71" t="n">
        <v>95764468.83</v>
      </c>
      <c r="P3578" s="71" t="n">
        <v>22465646.22</v>
      </c>
      <c r="Q3578" s="71" t="n">
        <v>73298822.61</v>
      </c>
      <c r="R3578" t="inlineStr">
        <is>
          <t>Crude</t>
        </is>
      </c>
      <c r="S3578" t="inlineStr">
        <is>
          <t>Yes</t>
        </is>
      </c>
      <c r="T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SA103570</t>
        </is>
      </c>
      <c r="B3579" s="68" t="n">
        <v>46178</v>
      </c>
      <c r="C3579" s="69" t="n">
        <v>2026</v>
      </c>
      <c r="D3579" t="inlineStr">
        <is>
          <t>Jun</t>
        </is>
      </c>
      <c r="E3579" t="inlineStr">
        <is>
          <t>Middle East</t>
        </is>
      </c>
      <c r="F3579" t="inlineStr">
        <is>
          <t>Saudi Arabia</t>
        </is>
      </c>
      <c r="G3579" t="inlineStr">
        <is>
          <t>Arab Light</t>
        </is>
      </c>
      <c r="H3579" t="inlineStr">
        <is>
          <t>Domestic</t>
        </is>
      </c>
      <c r="I3579" t="inlineStr">
        <is>
          <t>Refiner</t>
        </is>
      </c>
      <c r="J3579" t="inlineStr">
        <is>
          <t>Zoya Ahmed</t>
        </is>
      </c>
      <c r="K3579" s="70" t="n">
        <v>1454676</v>
      </c>
      <c r="L3579" s="71" t="n">
        <v>80.91</v>
      </c>
      <c r="M3579" s="71" t="n">
        <v>117697835.16</v>
      </c>
      <c r="N3579" s="71" t="n">
        <v>0</v>
      </c>
      <c r="O3579" s="71" t="n">
        <v>117697835.16</v>
      </c>
      <c r="P3579" s="71" t="n">
        <v>26518601.42</v>
      </c>
      <c r="Q3579" s="71" t="n">
        <v>91179233.73999999</v>
      </c>
      <c r="R3579" t="inlineStr">
        <is>
          <t>Crude</t>
        </is>
      </c>
      <c r="S3579" t="inlineStr">
        <is>
          <t>No</t>
        </is>
      </c>
      <c r="T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SA103571</t>
        </is>
      </c>
      <c r="B3580" s="68" t="n">
        <v>46178</v>
      </c>
      <c r="C3580" s="69" t="n">
        <v>2026</v>
      </c>
      <c r="D3580" t="inlineStr">
        <is>
          <t>Jun</t>
        </is>
      </c>
      <c r="E3580" t="inlineStr">
        <is>
          <t>Europe</t>
        </is>
      </c>
      <c r="F3580" t="inlineStr">
        <is>
          <t>Netherlands</t>
        </is>
      </c>
      <c r="G3580" t="inlineStr">
        <is>
          <t>Arab Light</t>
        </is>
      </c>
      <c r="H3580" t="inlineStr">
        <is>
          <t>Term contract</t>
        </is>
      </c>
      <c r="I3580" t="inlineStr">
        <is>
          <t>Trader</t>
        </is>
      </c>
      <c r="J3580" t="inlineStr">
        <is>
          <t>Ana Costa</t>
        </is>
      </c>
      <c r="K3580" s="70" t="n">
        <v>958294</v>
      </c>
      <c r="L3580" s="71" t="n">
        <v>76.33</v>
      </c>
      <c r="M3580" s="71" t="n">
        <v>73146581.02</v>
      </c>
      <c r="N3580" s="71" t="n">
        <v>0</v>
      </c>
      <c r="O3580" s="71" t="n">
        <v>73146581.02</v>
      </c>
      <c r="P3580" s="71" t="n">
        <v>17768561.55</v>
      </c>
      <c r="Q3580" s="71" t="n">
        <v>55378019.47</v>
      </c>
      <c r="R3580" t="inlineStr">
        <is>
          <t>Crude</t>
        </is>
      </c>
      <c r="S3580" t="inlineStr">
        <is>
          <t>Yes</t>
        </is>
      </c>
      <c r="T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SA103572</t>
        </is>
      </c>
      <c r="B3581" s="68" t="n">
        <v>46178</v>
      </c>
      <c r="C3581" s="69" t="n">
        <v>2026</v>
      </c>
      <c r="D3581" t="inlineStr">
        <is>
          <t>Jun</t>
        </is>
      </c>
      <c r="E3581" t="inlineStr">
        <is>
          <t>Middle East</t>
        </is>
      </c>
      <c r="F3581" t="inlineStr">
        <is>
          <t>UAE</t>
        </is>
      </c>
      <c r="G3581" t="inlineStr">
        <is>
          <t>Arab Light</t>
        </is>
      </c>
      <c r="H3581" t="inlineStr">
        <is>
          <t>Term contract</t>
        </is>
      </c>
      <c r="I3581" t="inlineStr">
        <is>
          <t>Refiner</t>
        </is>
      </c>
      <c r="J3581" t="inlineStr">
        <is>
          <t>Kofi Mensah</t>
        </is>
      </c>
      <c r="K3581" s="70" t="n">
        <v>1746202</v>
      </c>
      <c r="L3581" s="71" t="n">
        <v>72.06</v>
      </c>
      <c r="M3581" s="71" t="n">
        <v>125831316.12</v>
      </c>
      <c r="N3581" s="71" t="n">
        <v>2516626.32</v>
      </c>
      <c r="O3581" s="71" t="n">
        <v>123314689.8</v>
      </c>
      <c r="P3581" s="71" t="n">
        <v>31567931.3</v>
      </c>
      <c r="Q3581" s="71" t="n">
        <v>91746758.5</v>
      </c>
      <c r="R3581" t="inlineStr">
        <is>
          <t>Crude</t>
        </is>
      </c>
      <c r="S3581" t="inlineStr">
        <is>
          <t>Yes</t>
        </is>
      </c>
      <c r="T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SA103573</t>
        </is>
      </c>
      <c r="B3582" s="68" t="n">
        <v>46178</v>
      </c>
      <c r="C3582" s="69" t="n">
        <v>2026</v>
      </c>
      <c r="D3582" t="inlineStr">
        <is>
          <t>Jun</t>
        </is>
      </c>
      <c r="E3582" t="inlineStr">
        <is>
          <t>Asia</t>
        </is>
      </c>
      <c r="F3582" t="inlineStr">
        <is>
          <t>China</t>
        </is>
      </c>
      <c r="G3582" t="inlineStr">
        <is>
          <t>Arab Medium</t>
        </is>
      </c>
      <c r="H3582" t="inlineStr">
        <is>
          <t>Term contract</t>
        </is>
      </c>
      <c r="I3582" t="inlineStr">
        <is>
          <t>Refiner</t>
        </is>
      </c>
      <c r="J3582" t="inlineStr">
        <is>
          <t>Arjun Mehta</t>
        </is>
      </c>
      <c r="K3582" s="70" t="n">
        <v>1776734</v>
      </c>
      <c r="L3582" s="71" t="n">
        <v>77.02</v>
      </c>
      <c r="M3582" s="71" t="n">
        <v>136844052.68</v>
      </c>
      <c r="N3582" s="71" t="n">
        <v>1368440.53</v>
      </c>
      <c r="O3582" s="71" t="n">
        <v>135475612.15</v>
      </c>
      <c r="P3582" s="71" t="n">
        <v>30117538.41</v>
      </c>
      <c r="Q3582" s="71" t="n">
        <v>105358073.74</v>
      </c>
      <c r="R3582" t="inlineStr">
        <is>
          <t>Crude</t>
        </is>
      </c>
      <c r="S3582" t="inlineStr">
        <is>
          <t>Yes</t>
        </is>
      </c>
      <c r="T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SA103574</t>
        </is>
      </c>
      <c r="B3583" s="68" t="n">
        <v>46178</v>
      </c>
      <c r="C3583" s="69" t="n">
        <v>2026</v>
      </c>
      <c r="D3583" t="inlineStr">
        <is>
          <t>Jun</t>
        </is>
      </c>
      <c r="E3583" t="inlineStr">
        <is>
          <t>Asia</t>
        </is>
      </c>
      <c r="F3583" t="inlineStr">
        <is>
          <t>China</t>
        </is>
      </c>
      <c r="G3583" t="inlineStr">
        <is>
          <t>Arab Extra Light</t>
        </is>
      </c>
      <c r="H3583" t="inlineStr">
        <is>
          <t>Spot</t>
        </is>
      </c>
      <c r="I3583" t="inlineStr">
        <is>
          <t>Refiner</t>
        </is>
      </c>
      <c r="J3583" t="inlineStr">
        <is>
          <t>Amir Khan</t>
        </is>
      </c>
      <c r="K3583" s="70" t="n">
        <v>1366037</v>
      </c>
      <c r="L3583" s="71" t="n">
        <v>86.78</v>
      </c>
      <c r="M3583" s="71" t="n">
        <v>118544690.86</v>
      </c>
      <c r="N3583" s="71" t="n">
        <v>0</v>
      </c>
      <c r="O3583" s="71" t="n">
        <v>118544690.86</v>
      </c>
      <c r="P3583" s="71" t="n">
        <v>24530262.6</v>
      </c>
      <c r="Q3583" s="71" t="n">
        <v>94014428.26000001</v>
      </c>
      <c r="R3583" t="inlineStr">
        <is>
          <t>Crude</t>
        </is>
      </c>
      <c r="S3583" t="inlineStr">
        <is>
          <t>Yes</t>
        </is>
      </c>
      <c r="T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SA103575</t>
        </is>
      </c>
      <c r="B3584" s="68" t="n">
        <v>46179</v>
      </c>
      <c r="C3584" s="69" t="n">
        <v>2026</v>
      </c>
      <c r="D3584" t="inlineStr">
        <is>
          <t>Jun</t>
        </is>
      </c>
      <c r="E3584" t="inlineStr">
        <is>
          <t>Middle East</t>
        </is>
      </c>
      <c r="F3584" t="inlineStr">
        <is>
          <t>UAE</t>
        </is>
      </c>
      <c r="G3584" t="inlineStr">
        <is>
          <t>Arab Light</t>
        </is>
      </c>
      <c r="H3584" t="inlineStr">
        <is>
          <t>Term contract</t>
        </is>
      </c>
      <c r="I3584" t="inlineStr">
        <is>
          <t>Refiner</t>
        </is>
      </c>
      <c r="J3584" t="inlineStr">
        <is>
          <t>Ravindra Patil</t>
        </is>
      </c>
      <c r="K3584" s="70" t="n">
        <v>572219</v>
      </c>
      <c r="L3584" s="71" t="n">
        <v>83.98</v>
      </c>
      <c r="M3584" s="71" t="n">
        <v>48054951.62</v>
      </c>
      <c r="N3584" s="71" t="n">
        <v>961099.03</v>
      </c>
      <c r="O3584" s="71" t="n">
        <v>47093852.59</v>
      </c>
      <c r="P3584" s="71" t="n">
        <v>10517763.58</v>
      </c>
      <c r="Q3584" s="71" t="n">
        <v>36576089.01</v>
      </c>
      <c r="R3584" t="inlineStr">
        <is>
          <t>Crude</t>
        </is>
      </c>
      <c r="S3584" t="inlineStr">
        <is>
          <t>Yes</t>
        </is>
      </c>
      <c r="T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SA103576</t>
        </is>
      </c>
      <c r="B3585" s="68" t="n">
        <v>46179</v>
      </c>
      <c r="C3585" s="69" t="n">
        <v>2026</v>
      </c>
      <c r="D3585" t="inlineStr">
        <is>
          <t>Jun</t>
        </is>
      </c>
      <c r="E3585" t="inlineStr">
        <is>
          <t>Asia</t>
        </is>
      </c>
      <c r="F3585" t="inlineStr">
        <is>
          <t>China</t>
        </is>
      </c>
      <c r="G3585" t="inlineStr">
        <is>
          <t>Arab Medium</t>
        </is>
      </c>
      <c r="H3585" t="inlineStr">
        <is>
          <t>Term contract</t>
        </is>
      </c>
      <c r="I3585" t="inlineStr">
        <is>
          <t>Refiner</t>
        </is>
      </c>
      <c r="J3585" t="inlineStr">
        <is>
          <t>Kofi Mensah</t>
        </is>
      </c>
      <c r="K3585" s="70" t="n">
        <v>1068601</v>
      </c>
      <c r="L3585" s="71" t="n">
        <v>70.2</v>
      </c>
      <c r="M3585" s="71" t="n">
        <v>75015790.2</v>
      </c>
      <c r="N3585" s="71" t="n">
        <v>1500315.8</v>
      </c>
      <c r="O3585" s="71" t="n">
        <v>73515474.40000001</v>
      </c>
      <c r="P3585" s="71" t="n">
        <v>19332653.01</v>
      </c>
      <c r="Q3585" s="71" t="n">
        <v>54182821.39</v>
      </c>
      <c r="R3585" t="inlineStr">
        <is>
          <t>Crude</t>
        </is>
      </c>
      <c r="S3585" t="inlineStr">
        <is>
          <t>Yes</t>
        </is>
      </c>
      <c r="T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SA103577</t>
        </is>
      </c>
      <c r="B3586" s="68" t="n">
        <v>46179</v>
      </c>
      <c r="C3586" s="69" t="n">
        <v>2026</v>
      </c>
      <c r="D3586" t="inlineStr">
        <is>
          <t>Jun</t>
        </is>
      </c>
      <c r="E3586" t="inlineStr">
        <is>
          <t>Asia</t>
        </is>
      </c>
      <c r="F3586" t="inlineStr">
        <is>
          <t>South Korea</t>
        </is>
      </c>
      <c r="G3586" t="inlineStr">
        <is>
          <t>Diesel</t>
        </is>
      </c>
      <c r="H3586" t="inlineStr">
        <is>
          <t>Term contract</t>
        </is>
      </c>
      <c r="I3586" t="inlineStr">
        <is>
          <t>Refiner</t>
        </is>
      </c>
      <c r="J3586" t="inlineStr">
        <is>
          <t>Fatima Al-Saud</t>
        </is>
      </c>
      <c r="K3586" s="70" t="n">
        <v>427298</v>
      </c>
      <c r="L3586" s="71" t="n">
        <v>99.63</v>
      </c>
      <c r="M3586" s="71" t="n">
        <v>42571699.74</v>
      </c>
      <c r="N3586" s="71" t="n">
        <v>851433.99</v>
      </c>
      <c r="O3586" s="71" t="n">
        <v>41720265.75</v>
      </c>
      <c r="P3586" s="71" t="n">
        <v>30431399.39</v>
      </c>
      <c r="Q3586" s="71" t="n">
        <v>11288866.36</v>
      </c>
      <c r="R3586" t="inlineStr">
        <is>
          <t>Refined</t>
        </is>
      </c>
      <c r="S3586" t="inlineStr">
        <is>
          <t>Yes</t>
        </is>
      </c>
      <c r="T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SA103578</t>
        </is>
      </c>
      <c r="B3587" s="68" t="n">
        <v>46179</v>
      </c>
      <c r="C3587" s="69" t="n">
        <v>2026</v>
      </c>
      <c r="D3587" t="inlineStr">
        <is>
          <t>Jun</t>
        </is>
      </c>
      <c r="E3587" t="inlineStr">
        <is>
          <t>Asia</t>
        </is>
      </c>
      <c r="F3587" t="inlineStr">
        <is>
          <t>South Korea</t>
        </is>
      </c>
      <c r="G3587" t="inlineStr">
        <is>
          <t>Arab Extra Light</t>
        </is>
      </c>
      <c r="H3587" t="inlineStr">
        <is>
          <t>Term contract</t>
        </is>
      </c>
      <c r="I3587" t="inlineStr">
        <is>
          <t>National oil company</t>
        </is>
      </c>
      <c r="J3587" t="inlineStr">
        <is>
          <t>Amir Khan</t>
        </is>
      </c>
      <c r="K3587" s="70" t="n">
        <v>653964</v>
      </c>
      <c r="L3587" s="71" t="n">
        <v>79.64</v>
      </c>
      <c r="M3587" s="71" t="n">
        <v>52081692.96</v>
      </c>
      <c r="N3587" s="71" t="n">
        <v>0</v>
      </c>
      <c r="O3587" s="71" t="n">
        <v>52081692.96</v>
      </c>
      <c r="P3587" s="71" t="n">
        <v>11819428.26</v>
      </c>
      <c r="Q3587" s="71" t="n">
        <v>40262264.7</v>
      </c>
      <c r="R3587" t="inlineStr">
        <is>
          <t>Crude</t>
        </is>
      </c>
      <c r="S3587" t="inlineStr">
        <is>
          <t>Yes</t>
        </is>
      </c>
      <c r="T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SA103579</t>
        </is>
      </c>
      <c r="B3588" s="68" t="n">
        <v>46179</v>
      </c>
      <c r="C3588" s="69" t="n">
        <v>2026</v>
      </c>
      <c r="D3588" t="inlineStr">
        <is>
          <t>Jun</t>
        </is>
      </c>
      <c r="E3588" t="inlineStr">
        <is>
          <t>Asia</t>
        </is>
      </c>
      <c r="F3588" t="inlineStr">
        <is>
          <t>China</t>
        </is>
      </c>
      <c r="G3588" t="inlineStr">
        <is>
          <t>Arab Heavy</t>
        </is>
      </c>
      <c r="H3588" t="inlineStr">
        <is>
          <t>Term contract</t>
        </is>
      </c>
      <c r="I3588" t="inlineStr">
        <is>
          <t>Refiner</t>
        </is>
      </c>
      <c r="J3588" t="inlineStr">
        <is>
          <t>Sophie Müller</t>
        </is>
      </c>
      <c r="K3588" s="70" t="n">
        <v>1715671</v>
      </c>
      <c r="L3588" s="71" t="n">
        <v>68.01000000000001</v>
      </c>
      <c r="M3588" s="71" t="n">
        <v>116682784.71</v>
      </c>
      <c r="N3588" s="71" t="n">
        <v>0</v>
      </c>
      <c r="O3588" s="71" t="n">
        <v>116682784.71</v>
      </c>
      <c r="P3588" s="71" t="n">
        <v>30837216.22</v>
      </c>
      <c r="Q3588" s="71" t="n">
        <v>85845568.48999999</v>
      </c>
      <c r="R3588" t="inlineStr">
        <is>
          <t>Crude</t>
        </is>
      </c>
      <c r="S3588" t="inlineStr">
        <is>
          <t>Yes</t>
        </is>
      </c>
      <c r="T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SA103580</t>
        </is>
      </c>
      <c r="B3589" s="68" t="n">
        <v>46179</v>
      </c>
      <c r="C3589" s="69" t="n">
        <v>2026</v>
      </c>
      <c r="D3589" t="inlineStr">
        <is>
          <t>Jun</t>
        </is>
      </c>
      <c r="E3589" t="inlineStr">
        <is>
          <t>Asia</t>
        </is>
      </c>
      <c r="F3589" t="inlineStr">
        <is>
          <t>South Korea</t>
        </is>
      </c>
      <c r="G3589" t="inlineStr">
        <is>
          <t>Arab Heavy</t>
        </is>
      </c>
      <c r="H3589" t="inlineStr">
        <is>
          <t>Term contract</t>
        </is>
      </c>
      <c r="I3589" t="inlineStr">
        <is>
          <t>National oil company</t>
        </is>
      </c>
      <c r="J3589" t="inlineStr">
        <is>
          <t>Ana Costa</t>
        </is>
      </c>
      <c r="K3589" s="70" t="n">
        <v>1162165</v>
      </c>
      <c r="L3589" s="71" t="n">
        <v>79.98</v>
      </c>
      <c r="M3589" s="71" t="n">
        <v>92949956.7</v>
      </c>
      <c r="N3589" s="71" t="n">
        <v>0</v>
      </c>
      <c r="O3589" s="71" t="n">
        <v>92949956.7</v>
      </c>
      <c r="P3589" s="71" t="n">
        <v>21266691.94</v>
      </c>
      <c r="Q3589" s="71" t="n">
        <v>71683264.76000001</v>
      </c>
      <c r="R3589" t="inlineStr">
        <is>
          <t>Crude</t>
        </is>
      </c>
      <c r="S3589" t="inlineStr">
        <is>
          <t>Yes</t>
        </is>
      </c>
      <c r="T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SA103581</t>
        </is>
      </c>
      <c r="B3590" s="68" t="n">
        <v>46179</v>
      </c>
      <c r="C3590" s="69" t="n">
        <v>2026</v>
      </c>
      <c r="D3590" t="inlineStr">
        <is>
          <t>Jun</t>
        </is>
      </c>
      <c r="E3590" t="inlineStr">
        <is>
          <t>Asia</t>
        </is>
      </c>
      <c r="F3590" t="inlineStr">
        <is>
          <t>China</t>
        </is>
      </c>
      <c r="G3590" t="inlineStr">
        <is>
          <t>Gasoline</t>
        </is>
      </c>
      <c r="H3590" t="inlineStr">
        <is>
          <t>Spot</t>
        </is>
      </c>
      <c r="I3590" t="inlineStr">
        <is>
          <t>Refiner</t>
        </is>
      </c>
      <c r="J3590" t="inlineStr">
        <is>
          <t>Omar Haddad</t>
        </is>
      </c>
      <c r="K3590" s="70" t="n">
        <v>143793</v>
      </c>
      <c r="L3590" s="71" t="n">
        <v>96.67</v>
      </c>
      <c r="M3590" s="71" t="n">
        <v>13900469.31</v>
      </c>
      <c r="N3590" s="71" t="n">
        <v>139004.69</v>
      </c>
      <c r="O3590" s="71" t="n">
        <v>13761464.62</v>
      </c>
      <c r="P3590" s="71" t="n">
        <v>9839499.15</v>
      </c>
      <c r="Q3590" s="71" t="n">
        <v>3921965.47</v>
      </c>
      <c r="R3590" t="inlineStr">
        <is>
          <t>Refined</t>
        </is>
      </c>
      <c r="S3590" t="inlineStr">
        <is>
          <t>Yes</t>
        </is>
      </c>
      <c r="T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SA103582</t>
        </is>
      </c>
      <c r="B3591" s="68" t="n">
        <v>46179</v>
      </c>
      <c r="C3591" s="69" t="n">
        <v>2026</v>
      </c>
      <c r="D3591" t="inlineStr">
        <is>
          <t>Jun</t>
        </is>
      </c>
      <c r="E3591" t="inlineStr">
        <is>
          <t>Middle East</t>
        </is>
      </c>
      <c r="F3591" t="inlineStr">
        <is>
          <t>Bahrain</t>
        </is>
      </c>
      <c r="G3591" t="inlineStr">
        <is>
          <t>Arab Light</t>
        </is>
      </c>
      <c r="H3591" t="inlineStr">
        <is>
          <t>Spot</t>
        </is>
      </c>
      <c r="I3591" t="inlineStr">
        <is>
          <t>Refiner</t>
        </is>
      </c>
      <c r="J3591" t="inlineStr">
        <is>
          <t>Priya Nair</t>
        </is>
      </c>
      <c r="K3591" s="70" t="n">
        <v>525929</v>
      </c>
      <c r="L3591" s="71" t="n">
        <v>79.45</v>
      </c>
      <c r="M3591" s="71" t="n">
        <v>41785059.05</v>
      </c>
      <c r="N3591" s="71" t="n">
        <v>0</v>
      </c>
      <c r="O3591" s="71" t="n">
        <v>41785059.05</v>
      </c>
      <c r="P3591" s="71" t="n">
        <v>9275121.890000001</v>
      </c>
      <c r="Q3591" s="71" t="n">
        <v>32509937.16</v>
      </c>
      <c r="R3591" t="inlineStr">
        <is>
          <t>Crude</t>
        </is>
      </c>
      <c r="S3591" t="inlineStr">
        <is>
          <t>Yes</t>
        </is>
      </c>
      <c r="T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SA103583</t>
        </is>
      </c>
      <c r="B3592" s="68" t="n">
        <v>46179</v>
      </c>
      <c r="C3592" s="69" t="n">
        <v>2026</v>
      </c>
      <c r="D3592" t="inlineStr">
        <is>
          <t>Jun</t>
        </is>
      </c>
      <c r="E3592" t="inlineStr">
        <is>
          <t>Asia</t>
        </is>
      </c>
      <c r="F3592" t="inlineStr">
        <is>
          <t>China</t>
        </is>
      </c>
      <c r="G3592" t="inlineStr">
        <is>
          <t>Gasoline</t>
        </is>
      </c>
      <c r="H3592" t="inlineStr">
        <is>
          <t>Spot</t>
        </is>
      </c>
      <c r="I3592" t="inlineStr">
        <is>
          <t>National oil company</t>
        </is>
      </c>
      <c r="J3592" t="inlineStr">
        <is>
          <t>Yuki Sato</t>
        </is>
      </c>
      <c r="K3592" s="70" t="n">
        <v>369332</v>
      </c>
      <c r="L3592" s="71" t="n">
        <v>87.22</v>
      </c>
      <c r="M3592" s="71" t="n">
        <v>32213137.04</v>
      </c>
      <c r="N3592" s="71" t="n">
        <v>644262.74</v>
      </c>
      <c r="O3592" s="71" t="n">
        <v>31568874.3</v>
      </c>
      <c r="P3592" s="71" t="n">
        <v>25628298.31</v>
      </c>
      <c r="Q3592" s="71" t="n">
        <v>5940575.99</v>
      </c>
      <c r="R3592" t="inlineStr">
        <is>
          <t>Refined</t>
        </is>
      </c>
      <c r="S3592" t="inlineStr">
        <is>
          <t>Yes</t>
        </is>
      </c>
      <c r="T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SA103584</t>
        </is>
      </c>
      <c r="B3593" s="68" t="n">
        <v>46180</v>
      </c>
      <c r="C3593" s="69" t="n">
        <v>2026</v>
      </c>
      <c r="D3593" t="inlineStr">
        <is>
          <t>Jun</t>
        </is>
      </c>
      <c r="E3593" t="inlineStr">
        <is>
          <t>Middle East</t>
        </is>
      </c>
      <c r="F3593" t="inlineStr">
        <is>
          <t>Saudi Arabia</t>
        </is>
      </c>
      <c r="G3593" t="inlineStr">
        <is>
          <t>Arab Light</t>
        </is>
      </c>
      <c r="H3593" t="inlineStr">
        <is>
          <t>Domestic</t>
        </is>
      </c>
      <c r="I3593" t="inlineStr">
        <is>
          <t>Refiner</t>
        </is>
      </c>
      <c r="J3593" t="inlineStr">
        <is>
          <t>Fatima Al-Saud</t>
        </is>
      </c>
      <c r="K3593" s="70" t="n">
        <v>1892950</v>
      </c>
      <c r="L3593" s="71" t="n">
        <v>75.37</v>
      </c>
      <c r="M3593" s="71" t="n">
        <v>142671641.5</v>
      </c>
      <c r="N3593" s="71" t="n">
        <v>0</v>
      </c>
      <c r="O3593" s="71" t="n">
        <v>142671641.5</v>
      </c>
      <c r="P3593" s="71" t="n">
        <v>34704777.99</v>
      </c>
      <c r="Q3593" s="71" t="n">
        <v>107966863.51</v>
      </c>
      <c r="R3593" t="inlineStr">
        <is>
          <t>Crude</t>
        </is>
      </c>
      <c r="S3593" t="inlineStr">
        <is>
          <t>No</t>
        </is>
      </c>
      <c r="T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SA103585</t>
        </is>
      </c>
      <c r="B3594" s="68" t="n">
        <v>46180</v>
      </c>
      <c r="C3594" s="69" t="n">
        <v>2026</v>
      </c>
      <c r="D3594" t="inlineStr">
        <is>
          <t>Jun</t>
        </is>
      </c>
      <c r="E3594" t="inlineStr">
        <is>
          <t>Asia</t>
        </is>
      </c>
      <c r="F3594" t="inlineStr">
        <is>
          <t>South Korea</t>
        </is>
      </c>
      <c r="G3594" t="inlineStr">
        <is>
          <t>Jet fuel</t>
        </is>
      </c>
      <c r="H3594" t="inlineStr">
        <is>
          <t>Term contract</t>
        </is>
      </c>
      <c r="I3594" t="inlineStr">
        <is>
          <t>Trader</t>
        </is>
      </c>
      <c r="J3594" t="inlineStr">
        <is>
          <t>Priya Nair</t>
        </is>
      </c>
      <c r="K3594" s="70" t="n">
        <v>477717</v>
      </c>
      <c r="L3594" s="71" t="n">
        <v>101.93</v>
      </c>
      <c r="M3594" s="71" t="n">
        <v>48693693.81</v>
      </c>
      <c r="N3594" s="71" t="n">
        <v>0</v>
      </c>
      <c r="O3594" s="71" t="n">
        <v>48693693.81</v>
      </c>
      <c r="P3594" s="71" t="n">
        <v>34802822.67</v>
      </c>
      <c r="Q3594" s="71" t="n">
        <v>13890871.14</v>
      </c>
      <c r="R3594" t="inlineStr">
        <is>
          <t>Refined</t>
        </is>
      </c>
      <c r="S3594" t="inlineStr">
        <is>
          <t>Yes</t>
        </is>
      </c>
      <c r="T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SA103586</t>
        </is>
      </c>
      <c r="B3595" s="68" t="n">
        <v>46180</v>
      </c>
      <c r="C3595" s="69" t="n">
        <v>2026</v>
      </c>
      <c r="D3595" t="inlineStr">
        <is>
          <t>Jun</t>
        </is>
      </c>
      <c r="E3595" t="inlineStr">
        <is>
          <t>Asia</t>
        </is>
      </c>
      <c r="F3595" t="inlineStr">
        <is>
          <t>Japan</t>
        </is>
      </c>
      <c r="G3595" t="inlineStr">
        <is>
          <t>Jet fuel</t>
        </is>
      </c>
      <c r="H3595" t="inlineStr">
        <is>
          <t>Term contract</t>
        </is>
      </c>
      <c r="I3595" t="inlineStr">
        <is>
          <t>National oil company</t>
        </is>
      </c>
      <c r="J3595" t="inlineStr">
        <is>
          <t>Ruhi Shaikh</t>
        </is>
      </c>
      <c r="K3595" s="70" t="n">
        <v>515811</v>
      </c>
      <c r="L3595" s="71" t="n">
        <v>97.88</v>
      </c>
      <c r="M3595" s="71" t="n">
        <v>50487580.68</v>
      </c>
      <c r="N3595" s="71" t="n">
        <v>0</v>
      </c>
      <c r="O3595" s="71" t="n">
        <v>50487580.68</v>
      </c>
      <c r="P3595" s="71" t="n">
        <v>38395263.5</v>
      </c>
      <c r="Q3595" s="71" t="n">
        <v>12092317.18</v>
      </c>
      <c r="R3595" t="inlineStr">
        <is>
          <t>Refined</t>
        </is>
      </c>
      <c r="S3595" t="inlineStr">
        <is>
          <t>Yes</t>
        </is>
      </c>
      <c r="T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SA103587</t>
        </is>
      </c>
      <c r="B3596" s="68" t="n">
        <v>46180</v>
      </c>
      <c r="C3596" s="69" t="n">
        <v>2026</v>
      </c>
      <c r="D3596" t="inlineStr">
        <is>
          <t>Jun</t>
        </is>
      </c>
      <c r="E3596" t="inlineStr">
        <is>
          <t>Asia</t>
        </is>
      </c>
      <c r="F3596" t="inlineStr">
        <is>
          <t>South Korea</t>
        </is>
      </c>
      <c r="G3596" t="inlineStr">
        <is>
          <t>Arab Light</t>
        </is>
      </c>
      <c r="H3596" t="inlineStr">
        <is>
          <t>Term contract</t>
        </is>
      </c>
      <c r="I3596" t="inlineStr">
        <is>
          <t>Trader</t>
        </is>
      </c>
      <c r="J3596" t="inlineStr">
        <is>
          <t>Wei Chen</t>
        </is>
      </c>
      <c r="K3596" s="70" t="n">
        <v>1650669</v>
      </c>
      <c r="L3596" s="71" t="n">
        <v>73.69</v>
      </c>
      <c r="M3596" s="71" t="n">
        <v>121637798.61</v>
      </c>
      <c r="N3596" s="71" t="n">
        <v>1216377.99</v>
      </c>
      <c r="O3596" s="71" t="n">
        <v>120421420.62</v>
      </c>
      <c r="P3596" s="71" t="n">
        <v>29087007.89</v>
      </c>
      <c r="Q3596" s="71" t="n">
        <v>91334412.73</v>
      </c>
      <c r="R3596" t="inlineStr">
        <is>
          <t>Crude</t>
        </is>
      </c>
      <c r="S3596" t="inlineStr">
        <is>
          <t>Yes</t>
        </is>
      </c>
      <c r="T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SA103588</t>
        </is>
      </c>
      <c r="B3597" s="68" t="n">
        <v>46180</v>
      </c>
      <c r="C3597" s="69" t="n">
        <v>2026</v>
      </c>
      <c r="D3597" t="inlineStr">
        <is>
          <t>Jun</t>
        </is>
      </c>
      <c r="E3597" t="inlineStr">
        <is>
          <t>Middle East</t>
        </is>
      </c>
      <c r="F3597" t="inlineStr">
        <is>
          <t>UAE</t>
        </is>
      </c>
      <c r="G3597" t="inlineStr">
        <is>
          <t>Arab Light</t>
        </is>
      </c>
      <c r="H3597" t="inlineStr">
        <is>
          <t>Spot</t>
        </is>
      </c>
      <c r="I3597" t="inlineStr">
        <is>
          <t>National oil company</t>
        </is>
      </c>
      <c r="J3597" t="inlineStr">
        <is>
          <t>Kofi Mensah</t>
        </is>
      </c>
      <c r="K3597" s="70" t="n">
        <v>1055798</v>
      </c>
      <c r="L3597" s="71" t="n">
        <v>84.97</v>
      </c>
      <c r="M3597" s="71" t="n">
        <v>89711156.06</v>
      </c>
      <c r="N3597" s="71" t="n">
        <v>897111.5600000001</v>
      </c>
      <c r="O3597" s="71" t="n">
        <v>88814044.5</v>
      </c>
      <c r="P3597" s="71" t="n">
        <v>19624362.26</v>
      </c>
      <c r="Q3597" s="71" t="n">
        <v>69189682.23999999</v>
      </c>
      <c r="R3597" t="inlineStr">
        <is>
          <t>Crude</t>
        </is>
      </c>
      <c r="S3597" t="inlineStr">
        <is>
          <t>Yes</t>
        </is>
      </c>
      <c r="T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SA103589</t>
        </is>
      </c>
      <c r="B3598" s="68" t="n">
        <v>46180</v>
      </c>
      <c r="C3598" s="69" t="n">
        <v>2026</v>
      </c>
      <c r="D3598" t="inlineStr">
        <is>
          <t>Jun</t>
        </is>
      </c>
      <c r="E3598" t="inlineStr">
        <is>
          <t>Asia</t>
        </is>
      </c>
      <c r="F3598" t="inlineStr">
        <is>
          <t>South Korea</t>
        </is>
      </c>
      <c r="G3598" t="inlineStr">
        <is>
          <t>Arab Medium</t>
        </is>
      </c>
      <c r="H3598" t="inlineStr">
        <is>
          <t>Spot</t>
        </is>
      </c>
      <c r="I3598" t="inlineStr">
        <is>
          <t>National oil company</t>
        </is>
      </c>
      <c r="J3598" t="inlineStr">
        <is>
          <t>Mei Lin</t>
        </is>
      </c>
      <c r="K3598" s="70" t="n">
        <v>745559</v>
      </c>
      <c r="L3598" s="71" t="n">
        <v>70.09999999999999</v>
      </c>
      <c r="M3598" s="71" t="n">
        <v>52263685.9</v>
      </c>
      <c r="N3598" s="71" t="n">
        <v>0</v>
      </c>
      <c r="O3598" s="71" t="n">
        <v>52263685.9</v>
      </c>
      <c r="P3598" s="71" t="n">
        <v>13046946.02</v>
      </c>
      <c r="Q3598" s="71" t="n">
        <v>39216739.88</v>
      </c>
      <c r="R3598" t="inlineStr">
        <is>
          <t>Crude</t>
        </is>
      </c>
      <c r="S3598" t="inlineStr">
        <is>
          <t>Yes</t>
        </is>
      </c>
      <c r="T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SA103590</t>
        </is>
      </c>
      <c r="B3599" s="68" t="n">
        <v>46180</v>
      </c>
      <c r="C3599" s="69" t="n">
        <v>2026</v>
      </c>
      <c r="D3599" t="inlineStr">
        <is>
          <t>Jun</t>
        </is>
      </c>
      <c r="E3599" t="inlineStr">
        <is>
          <t>Middle East</t>
        </is>
      </c>
      <c r="F3599" t="inlineStr">
        <is>
          <t>UAE</t>
        </is>
      </c>
      <c r="G3599" t="inlineStr">
        <is>
          <t>Arab Medium</t>
        </is>
      </c>
      <c r="H3599" t="inlineStr">
        <is>
          <t>Term contract</t>
        </is>
      </c>
      <c r="I3599" t="inlineStr">
        <is>
          <t>Refiner</t>
        </is>
      </c>
      <c r="J3599" t="inlineStr">
        <is>
          <t>Mei Lin</t>
        </is>
      </c>
      <c r="K3599" s="70" t="n">
        <v>1864389</v>
      </c>
      <c r="L3599" s="71" t="n">
        <v>78.37</v>
      </c>
      <c r="M3599" s="71" t="n">
        <v>146112165.93</v>
      </c>
      <c r="N3599" s="71" t="n">
        <v>0</v>
      </c>
      <c r="O3599" s="71" t="n">
        <v>146112165.93</v>
      </c>
      <c r="P3599" s="71" t="n">
        <v>33703163.34</v>
      </c>
      <c r="Q3599" s="71" t="n">
        <v>112409002.59</v>
      </c>
      <c r="R3599" t="inlineStr">
        <is>
          <t>Crude</t>
        </is>
      </c>
      <c r="S3599" t="inlineStr">
        <is>
          <t>Yes</t>
        </is>
      </c>
      <c r="T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SA103591</t>
        </is>
      </c>
      <c r="B3600" s="68" t="n">
        <v>46180</v>
      </c>
      <c r="C3600" s="69" t="n">
        <v>2026</v>
      </c>
      <c r="D3600" t="inlineStr">
        <is>
          <t>Jun</t>
        </is>
      </c>
      <c r="E3600" t="inlineStr">
        <is>
          <t>North America</t>
        </is>
      </c>
      <c r="F3600" t="inlineStr">
        <is>
          <t>USA</t>
        </is>
      </c>
      <c r="G3600" t="inlineStr">
        <is>
          <t>Jet fuel</t>
        </is>
      </c>
      <c r="H3600" t="inlineStr">
        <is>
          <t>Term contract</t>
        </is>
      </c>
      <c r="I3600" t="inlineStr">
        <is>
          <t>Trader</t>
        </is>
      </c>
      <c r="J3600" t="inlineStr">
        <is>
          <t>Mei Lin</t>
        </is>
      </c>
      <c r="K3600" s="70" t="n">
        <v>294455</v>
      </c>
      <c r="L3600" s="71" t="n">
        <v>103.02</v>
      </c>
      <c r="M3600" s="71" t="n">
        <v>30334754.1</v>
      </c>
      <c r="N3600" s="71" t="n">
        <v>0</v>
      </c>
      <c r="O3600" s="71" t="n">
        <v>30334754.1</v>
      </c>
      <c r="P3600" s="71" t="n">
        <v>22007998.03</v>
      </c>
      <c r="Q3600" s="71" t="n">
        <v>8326756.07</v>
      </c>
      <c r="R3600" t="inlineStr">
        <is>
          <t>Refined</t>
        </is>
      </c>
      <c r="S3600" t="inlineStr">
        <is>
          <t>Yes</t>
        </is>
      </c>
      <c r="T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SA103592</t>
        </is>
      </c>
      <c r="B3601" s="68" t="n">
        <v>46180</v>
      </c>
      <c r="C3601" s="69" t="n">
        <v>2026</v>
      </c>
      <c r="D3601" t="inlineStr">
        <is>
          <t>Jun</t>
        </is>
      </c>
      <c r="E3601" t="inlineStr">
        <is>
          <t>North America</t>
        </is>
      </c>
      <c r="F3601" t="inlineStr">
        <is>
          <t>USA</t>
        </is>
      </c>
      <c r="G3601" t="inlineStr">
        <is>
          <t>Arab Light</t>
        </is>
      </c>
      <c r="H3601" t="inlineStr">
        <is>
          <t>Term contract</t>
        </is>
      </c>
      <c r="I3601" t="inlineStr">
        <is>
          <t>Refiner</t>
        </is>
      </c>
      <c r="J3601" t="inlineStr">
        <is>
          <t>Priya Nair</t>
        </is>
      </c>
      <c r="K3601" s="70" t="n">
        <v>1099133</v>
      </c>
      <c r="L3601" s="71" t="n">
        <v>78.44</v>
      </c>
      <c r="M3601" s="71" t="n">
        <v>86215992.52</v>
      </c>
      <c r="N3601" s="71" t="n">
        <v>0</v>
      </c>
      <c r="O3601" s="71" t="n">
        <v>86215992.52</v>
      </c>
      <c r="P3601" s="71" t="n">
        <v>19692088.17</v>
      </c>
      <c r="Q3601" s="71" t="n">
        <v>66523904.35</v>
      </c>
      <c r="R3601" t="inlineStr">
        <is>
          <t>Crude</t>
        </is>
      </c>
      <c r="S3601" t="inlineStr">
        <is>
          <t>Yes</t>
        </is>
      </c>
      <c r="T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SA103593</t>
        </is>
      </c>
      <c r="B3602" s="68" t="n">
        <v>46180</v>
      </c>
      <c r="C3602" s="69" t="n">
        <v>2026</v>
      </c>
      <c r="D3602" t="inlineStr">
        <is>
          <t>Jun</t>
        </is>
      </c>
      <c r="E3602" t="inlineStr">
        <is>
          <t>Middle East</t>
        </is>
      </c>
      <c r="F3602" t="inlineStr">
        <is>
          <t>Saudi Arabia</t>
        </is>
      </c>
      <c r="G3602" t="inlineStr">
        <is>
          <t>Gasoline</t>
        </is>
      </c>
      <c r="H3602" t="inlineStr">
        <is>
          <t>Domestic</t>
        </is>
      </c>
      <c r="I3602" t="inlineStr">
        <is>
          <t>National oil company</t>
        </is>
      </c>
      <c r="J3602" t="inlineStr">
        <is>
          <t>Aisha Bello</t>
        </is>
      </c>
      <c r="K3602" s="70" t="n">
        <v>578128</v>
      </c>
      <c r="L3602" s="71" t="n">
        <v>92.77</v>
      </c>
      <c r="M3602" s="71" t="n">
        <v>53632934.56</v>
      </c>
      <c r="N3602" s="71" t="n">
        <v>0</v>
      </c>
      <c r="O3602" s="71" t="n">
        <v>53632934.56</v>
      </c>
      <c r="P3602" s="71" t="n">
        <v>42127133.34</v>
      </c>
      <c r="Q3602" s="71" t="n">
        <v>11505801.22</v>
      </c>
      <c r="R3602" t="inlineStr">
        <is>
          <t>Refined</t>
        </is>
      </c>
      <c r="S3602" t="inlineStr">
        <is>
          <t>No</t>
        </is>
      </c>
      <c r="T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SA103594</t>
        </is>
      </c>
      <c r="B3603" s="68" t="n">
        <v>46181</v>
      </c>
      <c r="C3603" s="69" t="n">
        <v>2026</v>
      </c>
      <c r="D3603" t="inlineStr">
        <is>
          <t>Jun</t>
        </is>
      </c>
      <c r="E3603" t="inlineStr">
        <is>
          <t>Middle East</t>
        </is>
      </c>
      <c r="F3603" t="inlineStr">
        <is>
          <t>Bahrain</t>
        </is>
      </c>
      <c r="G3603" t="inlineStr">
        <is>
          <t>Gasoline</t>
        </is>
      </c>
      <c r="H3603" t="inlineStr">
        <is>
          <t>Term contract</t>
        </is>
      </c>
      <c r="I3603" t="inlineStr">
        <is>
          <t>National oil company</t>
        </is>
      </c>
      <c r="J3603" t="inlineStr">
        <is>
          <t>Yuki Sato</t>
        </is>
      </c>
      <c r="K3603" s="70" t="n">
        <v>296451</v>
      </c>
      <c r="L3603" s="71" t="n">
        <v>93.37</v>
      </c>
      <c r="M3603" s="71" t="n">
        <v>27679629.87</v>
      </c>
      <c r="N3603" s="71" t="n">
        <v>276796.3</v>
      </c>
      <c r="O3603" s="71" t="n">
        <v>27402833.57</v>
      </c>
      <c r="P3603" s="71" t="n">
        <v>21362238.06</v>
      </c>
      <c r="Q3603" s="71" t="n">
        <v>6040595.51</v>
      </c>
      <c r="R3603" t="inlineStr">
        <is>
          <t>Refined</t>
        </is>
      </c>
      <c r="S3603" t="inlineStr">
        <is>
          <t>Yes</t>
        </is>
      </c>
      <c r="T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SA103595</t>
        </is>
      </c>
      <c r="B3604" s="68" t="n">
        <v>46181</v>
      </c>
      <c r="C3604" s="69" t="n">
        <v>2026</v>
      </c>
      <c r="D3604" t="inlineStr">
        <is>
          <t>Jun</t>
        </is>
      </c>
      <c r="E3604" t="inlineStr">
        <is>
          <t>Middle East</t>
        </is>
      </c>
      <c r="F3604" t="inlineStr">
        <is>
          <t>UAE</t>
        </is>
      </c>
      <c r="G3604" t="inlineStr">
        <is>
          <t>Jet fuel</t>
        </is>
      </c>
      <c r="H3604" t="inlineStr">
        <is>
          <t>Spot</t>
        </is>
      </c>
      <c r="I3604" t="inlineStr">
        <is>
          <t>Refiner</t>
        </is>
      </c>
      <c r="J3604" t="inlineStr">
        <is>
          <t>Noah Smith</t>
        </is>
      </c>
      <c r="K3604" s="70" t="n">
        <v>94720</v>
      </c>
      <c r="L3604" s="71" t="n">
        <v>105</v>
      </c>
      <c r="M3604" s="71" t="n">
        <v>9945600</v>
      </c>
      <c r="N3604" s="71" t="n">
        <v>99456</v>
      </c>
      <c r="O3604" s="71" t="n">
        <v>9846144</v>
      </c>
      <c r="P3604" s="71" t="n">
        <v>6670702.06</v>
      </c>
      <c r="Q3604" s="71" t="n">
        <v>3175441.94</v>
      </c>
      <c r="R3604" t="inlineStr">
        <is>
          <t>Refined</t>
        </is>
      </c>
      <c r="S3604" t="inlineStr">
        <is>
          <t>Yes</t>
        </is>
      </c>
      <c r="T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SA103596</t>
        </is>
      </c>
      <c r="B3605" s="68" t="n">
        <v>46181</v>
      </c>
      <c r="C3605" s="69" t="n">
        <v>2026</v>
      </c>
      <c r="D3605" t="inlineStr">
        <is>
          <t>Jun</t>
        </is>
      </c>
      <c r="E3605" t="inlineStr">
        <is>
          <t>Asia</t>
        </is>
      </c>
      <c r="F3605" t="inlineStr">
        <is>
          <t>China</t>
        </is>
      </c>
      <c r="G3605" t="inlineStr">
        <is>
          <t>Arab Light</t>
        </is>
      </c>
      <c r="H3605" t="inlineStr">
        <is>
          <t>Spot</t>
        </is>
      </c>
      <c r="I3605" t="inlineStr">
        <is>
          <t>Refiner</t>
        </is>
      </c>
      <c r="J3605" t="inlineStr">
        <is>
          <t>Shraddha Kulkarni</t>
        </is>
      </c>
      <c r="K3605" s="70" t="n">
        <v>1529528</v>
      </c>
      <c r="L3605" s="71" t="n">
        <v>74.67</v>
      </c>
      <c r="M3605" s="71" t="n">
        <v>114209855.76</v>
      </c>
      <c r="N3605" s="71" t="n">
        <v>2284197.12</v>
      </c>
      <c r="O3605" s="71" t="n">
        <v>111925658.64</v>
      </c>
      <c r="P3605" s="71" t="n">
        <v>27749035.09</v>
      </c>
      <c r="Q3605" s="71" t="n">
        <v>84176623.55</v>
      </c>
      <c r="R3605" t="inlineStr">
        <is>
          <t>Crude</t>
        </is>
      </c>
      <c r="S3605" t="inlineStr">
        <is>
          <t>Yes</t>
        </is>
      </c>
      <c r="T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SA103597</t>
        </is>
      </c>
      <c r="B3606" s="68" t="n">
        <v>46181</v>
      </c>
      <c r="C3606" s="69" t="n">
        <v>2026</v>
      </c>
      <c r="D3606" t="inlineStr">
        <is>
          <t>Jun</t>
        </is>
      </c>
      <c r="E3606" t="inlineStr">
        <is>
          <t>Asia</t>
        </is>
      </c>
      <c r="F3606" t="inlineStr">
        <is>
          <t>China</t>
        </is>
      </c>
      <c r="G3606" t="inlineStr">
        <is>
          <t>Arab Medium</t>
        </is>
      </c>
      <c r="H3606" t="inlineStr">
        <is>
          <t>Spot</t>
        </is>
      </c>
      <c r="I3606" t="inlineStr">
        <is>
          <t>Trader</t>
        </is>
      </c>
      <c r="J3606" t="inlineStr">
        <is>
          <t>Yuki Sato</t>
        </is>
      </c>
      <c r="K3606" s="70" t="n">
        <v>380166</v>
      </c>
      <c r="L3606" s="71" t="n">
        <v>71.17</v>
      </c>
      <c r="M3606" s="71" t="n">
        <v>27056414.22</v>
      </c>
      <c r="N3606" s="71" t="n">
        <v>541128.28</v>
      </c>
      <c r="O3606" s="71" t="n">
        <v>26515285.94</v>
      </c>
      <c r="P3606" s="71" t="n">
        <v>6694097.66</v>
      </c>
      <c r="Q3606" s="71" t="n">
        <v>19821188.28</v>
      </c>
      <c r="R3606" t="inlineStr">
        <is>
          <t>Crude</t>
        </is>
      </c>
      <c r="S3606" t="inlineStr">
        <is>
          <t>Yes</t>
        </is>
      </c>
      <c r="T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SA103598</t>
        </is>
      </c>
      <c r="B3607" s="68" t="n">
        <v>46181</v>
      </c>
      <c r="C3607" s="69" t="n">
        <v>2026</v>
      </c>
      <c r="D3607" t="inlineStr">
        <is>
          <t>Jun</t>
        </is>
      </c>
      <c r="E3607" t="inlineStr">
        <is>
          <t>Europe</t>
        </is>
      </c>
      <c r="F3607" t="inlineStr">
        <is>
          <t>Netherlands</t>
        </is>
      </c>
      <c r="G3607" t="inlineStr">
        <is>
          <t>Jet fuel</t>
        </is>
      </c>
      <c r="H3607" t="inlineStr">
        <is>
          <t>Term contract</t>
        </is>
      </c>
      <c r="I3607" t="inlineStr">
        <is>
          <t>Refiner</t>
        </is>
      </c>
      <c r="J3607" t="inlineStr">
        <is>
          <t>Zoya Ahmed</t>
        </is>
      </c>
      <c r="K3607" s="70" t="n">
        <v>95749</v>
      </c>
      <c r="L3607" s="71" t="n">
        <v>89.8</v>
      </c>
      <c r="M3607" s="71" t="n">
        <v>8598260.199999999</v>
      </c>
      <c r="N3607" s="71" t="n">
        <v>0</v>
      </c>
      <c r="O3607" s="71" t="n">
        <v>8598260.199999999</v>
      </c>
      <c r="P3607" s="71" t="n">
        <v>6951661.67</v>
      </c>
      <c r="Q3607" s="71" t="n">
        <v>1646598.53</v>
      </c>
      <c r="R3607" t="inlineStr">
        <is>
          <t>Refined</t>
        </is>
      </c>
      <c r="S3607" t="inlineStr">
        <is>
          <t>Yes</t>
        </is>
      </c>
      <c r="T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SA103599</t>
        </is>
      </c>
      <c r="B3608" s="68" t="n">
        <v>46181</v>
      </c>
      <c r="C3608" s="69" t="n">
        <v>2026</v>
      </c>
      <c r="D3608" t="inlineStr">
        <is>
          <t>Jun</t>
        </is>
      </c>
      <c r="E3608" t="inlineStr">
        <is>
          <t>Asia</t>
        </is>
      </c>
      <c r="F3608" t="inlineStr">
        <is>
          <t>South Korea</t>
        </is>
      </c>
      <c r="G3608" t="inlineStr">
        <is>
          <t>Arab Medium</t>
        </is>
      </c>
      <c r="H3608" t="inlineStr">
        <is>
          <t>Term contract</t>
        </is>
      </c>
      <c r="I3608" t="inlineStr">
        <is>
          <t>Refiner</t>
        </is>
      </c>
      <c r="J3608" t="inlineStr">
        <is>
          <t>Fatima Al-Saud</t>
        </is>
      </c>
      <c r="K3608" s="70" t="n">
        <v>770181</v>
      </c>
      <c r="L3608" s="71" t="n">
        <v>71.56</v>
      </c>
      <c r="M3608" s="71" t="n">
        <v>55114152.36</v>
      </c>
      <c r="N3608" s="71" t="n">
        <v>1102283.05</v>
      </c>
      <c r="O3608" s="71" t="n">
        <v>54011869.31</v>
      </c>
      <c r="P3608" s="71" t="n">
        <v>13722733.36</v>
      </c>
      <c r="Q3608" s="71" t="n">
        <v>40289135.95</v>
      </c>
      <c r="R3608" t="inlineStr">
        <is>
          <t>Crude</t>
        </is>
      </c>
      <c r="S3608" t="inlineStr">
        <is>
          <t>Yes</t>
        </is>
      </c>
      <c r="T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SA103600</t>
        </is>
      </c>
      <c r="B3609" s="68" t="n">
        <v>46181</v>
      </c>
      <c r="C3609" s="69" t="n">
        <v>2026</v>
      </c>
      <c r="D3609" t="inlineStr">
        <is>
          <t>Jun</t>
        </is>
      </c>
      <c r="E3609" t="inlineStr">
        <is>
          <t>Middle East</t>
        </is>
      </c>
      <c r="F3609" t="inlineStr">
        <is>
          <t>Saudi Arabia</t>
        </is>
      </c>
      <c r="G3609" t="inlineStr">
        <is>
          <t>Diesel</t>
        </is>
      </c>
      <c r="H3609" t="inlineStr">
        <is>
          <t>Domestic</t>
        </is>
      </c>
      <c r="I3609" t="inlineStr">
        <is>
          <t>National oil company</t>
        </is>
      </c>
      <c r="J3609" t="inlineStr">
        <is>
          <t>Noah Smith</t>
        </is>
      </c>
      <c r="K3609" s="70" t="n">
        <v>511942</v>
      </c>
      <c r="L3609" s="71" t="n">
        <v>98.28</v>
      </c>
      <c r="M3609" s="71" t="n">
        <v>50313659.76</v>
      </c>
      <c r="N3609" s="71" t="n">
        <v>0</v>
      </c>
      <c r="O3609" s="71" t="n">
        <v>50313659.76</v>
      </c>
      <c r="P3609" s="71" t="n">
        <v>36146073.75</v>
      </c>
      <c r="Q3609" s="71" t="n">
        <v>14167586.01</v>
      </c>
      <c r="R3609" t="inlineStr">
        <is>
          <t>Refined</t>
        </is>
      </c>
      <c r="S3609" t="inlineStr">
        <is>
          <t>No</t>
        </is>
      </c>
      <c r="T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SA103601</t>
        </is>
      </c>
      <c r="B3610" s="68" t="n">
        <v>46181</v>
      </c>
      <c r="C3610" s="69" t="n">
        <v>2026</v>
      </c>
      <c r="D3610" t="inlineStr">
        <is>
          <t>Jun</t>
        </is>
      </c>
      <c r="E3610" t="inlineStr">
        <is>
          <t>Middle East</t>
        </is>
      </c>
      <c r="F3610" t="inlineStr">
        <is>
          <t>UAE</t>
        </is>
      </c>
      <c r="G3610" t="inlineStr">
        <is>
          <t>Arab Heavy</t>
        </is>
      </c>
      <c r="H3610" t="inlineStr">
        <is>
          <t>Term contract</t>
        </is>
      </c>
      <c r="I3610" t="inlineStr">
        <is>
          <t>Refiner</t>
        </is>
      </c>
      <c r="J3610" t="inlineStr">
        <is>
          <t>Ana Costa</t>
        </is>
      </c>
      <c r="K3610" s="70" t="n">
        <v>1192697</v>
      </c>
      <c r="L3610" s="71" t="n">
        <v>78.20999999999999</v>
      </c>
      <c r="M3610" s="71" t="n">
        <v>93280832.37</v>
      </c>
      <c r="N3610" s="71" t="n">
        <v>0</v>
      </c>
      <c r="O3610" s="71" t="n">
        <v>93280832.37</v>
      </c>
      <c r="P3610" s="71" t="n">
        <v>20575307.19</v>
      </c>
      <c r="Q3610" s="71" t="n">
        <v>72705525.18000001</v>
      </c>
      <c r="R3610" t="inlineStr">
        <is>
          <t>Crude</t>
        </is>
      </c>
      <c r="S3610" t="inlineStr">
        <is>
          <t>Yes</t>
        </is>
      </c>
      <c r="T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SA103602</t>
        </is>
      </c>
      <c r="B3611" s="68" t="n">
        <v>46181</v>
      </c>
      <c r="C3611" s="69" t="n">
        <v>2026</v>
      </c>
      <c r="D3611" t="inlineStr">
        <is>
          <t>Jun</t>
        </is>
      </c>
      <c r="E3611" t="inlineStr">
        <is>
          <t>Asia</t>
        </is>
      </c>
      <c r="F3611" t="inlineStr">
        <is>
          <t>Japan</t>
        </is>
      </c>
      <c r="G3611" t="inlineStr">
        <is>
          <t>Diesel</t>
        </is>
      </c>
      <c r="H3611" t="inlineStr">
        <is>
          <t>Term contract</t>
        </is>
      </c>
      <c r="I3611" t="inlineStr">
        <is>
          <t>National oil company</t>
        </is>
      </c>
      <c r="J3611" t="inlineStr">
        <is>
          <t>Omar Haddad</t>
        </is>
      </c>
      <c r="K3611" s="70" t="n">
        <v>268208</v>
      </c>
      <c r="L3611" s="71" t="n">
        <v>86.37</v>
      </c>
      <c r="M3611" s="71" t="n">
        <v>23165124.96</v>
      </c>
      <c r="N3611" s="71" t="n">
        <v>463302.5</v>
      </c>
      <c r="O3611" s="71" t="n">
        <v>22701822.46</v>
      </c>
      <c r="P3611" s="71" t="n">
        <v>18847306.9</v>
      </c>
      <c r="Q3611" s="71" t="n">
        <v>3854515.56</v>
      </c>
      <c r="R3611" t="inlineStr">
        <is>
          <t>Refined</t>
        </is>
      </c>
      <c r="S3611" t="inlineStr">
        <is>
          <t>Yes</t>
        </is>
      </c>
      <c r="T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SA103603</t>
        </is>
      </c>
      <c r="B3612" s="68" t="n">
        <v>46182</v>
      </c>
      <c r="C3612" s="69" t="n">
        <v>2026</v>
      </c>
      <c r="D3612" t="inlineStr">
        <is>
          <t>Jun</t>
        </is>
      </c>
      <c r="E3612" t="inlineStr">
        <is>
          <t>North America</t>
        </is>
      </c>
      <c r="F3612" t="inlineStr">
        <is>
          <t>USA</t>
        </is>
      </c>
      <c r="G3612" t="inlineStr">
        <is>
          <t>Arab Light</t>
        </is>
      </c>
      <c r="H3612" t="inlineStr">
        <is>
          <t>Term contract</t>
        </is>
      </c>
      <c r="I3612" t="inlineStr">
        <is>
          <t>National oil company</t>
        </is>
      </c>
      <c r="J3612" t="inlineStr">
        <is>
          <t>Hiroshi Tanaka</t>
        </is>
      </c>
      <c r="K3612" s="70" t="n">
        <v>1838782</v>
      </c>
      <c r="L3612" s="71" t="n">
        <v>72.47</v>
      </c>
      <c r="M3612" s="71" t="n">
        <v>133256531.54</v>
      </c>
      <c r="N3612" s="71" t="n">
        <v>2665130.63</v>
      </c>
      <c r="O3612" s="71" t="n">
        <v>130591400.91</v>
      </c>
      <c r="P3612" s="71" t="n">
        <v>32746518.45</v>
      </c>
      <c r="Q3612" s="71" t="n">
        <v>97844882.45999999</v>
      </c>
      <c r="R3612" t="inlineStr">
        <is>
          <t>Crude</t>
        </is>
      </c>
      <c r="S3612" t="inlineStr">
        <is>
          <t>Yes</t>
        </is>
      </c>
      <c r="T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SA103604</t>
        </is>
      </c>
      <c r="B3613" s="68" t="n">
        <v>46182</v>
      </c>
      <c r="C3613" s="69" t="n">
        <v>2026</v>
      </c>
      <c r="D3613" t="inlineStr">
        <is>
          <t>Jun</t>
        </is>
      </c>
      <c r="E3613" t="inlineStr">
        <is>
          <t>Europe</t>
        </is>
      </c>
      <c r="F3613" t="inlineStr">
        <is>
          <t>France</t>
        </is>
      </c>
      <c r="G3613" t="inlineStr">
        <is>
          <t>Arab Light</t>
        </is>
      </c>
      <c r="H3613" t="inlineStr">
        <is>
          <t>Term contract</t>
        </is>
      </c>
      <c r="I3613" t="inlineStr">
        <is>
          <t>Refiner</t>
        </is>
      </c>
      <c r="J3613" t="inlineStr">
        <is>
          <t>Olivia Brown</t>
        </is>
      </c>
      <c r="K3613" s="70" t="n">
        <v>319103</v>
      </c>
      <c r="L3613" s="71" t="n">
        <v>79.95</v>
      </c>
      <c r="M3613" s="71" t="n">
        <v>25512284.85</v>
      </c>
      <c r="N3613" s="71" t="n">
        <v>0</v>
      </c>
      <c r="O3613" s="71" t="n">
        <v>25512284.85</v>
      </c>
      <c r="P3613" s="71" t="n">
        <v>5774240.59</v>
      </c>
      <c r="Q3613" s="71" t="n">
        <v>19738044.26</v>
      </c>
      <c r="R3613" t="inlineStr">
        <is>
          <t>Crude</t>
        </is>
      </c>
      <c r="S3613" t="inlineStr">
        <is>
          <t>Yes</t>
        </is>
      </c>
      <c r="T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SA103605</t>
        </is>
      </c>
      <c r="B3614" s="68" t="n">
        <v>46182</v>
      </c>
      <c r="C3614" s="69" t="n">
        <v>2026</v>
      </c>
      <c r="D3614" t="inlineStr">
        <is>
          <t>Jun</t>
        </is>
      </c>
      <c r="E3614" t="inlineStr">
        <is>
          <t>Middle East</t>
        </is>
      </c>
      <c r="F3614" t="inlineStr">
        <is>
          <t>Bahrain</t>
        </is>
      </c>
      <c r="G3614" t="inlineStr">
        <is>
          <t>Arab Light</t>
        </is>
      </c>
      <c r="H3614" t="inlineStr">
        <is>
          <t>Term contract</t>
        </is>
      </c>
      <c r="I3614" t="inlineStr">
        <is>
          <t>National oil company</t>
        </is>
      </c>
      <c r="J3614" t="inlineStr">
        <is>
          <t>Mei Lin</t>
        </is>
      </c>
      <c r="K3614" s="70" t="n">
        <v>606690</v>
      </c>
      <c r="L3614" s="71" t="n">
        <v>70.67</v>
      </c>
      <c r="M3614" s="71" t="n">
        <v>42874782.3</v>
      </c>
      <c r="N3614" s="71" t="n">
        <v>428747.82</v>
      </c>
      <c r="O3614" s="71" t="n">
        <v>42446034.48</v>
      </c>
      <c r="P3614" s="71" t="n">
        <v>10572351.49</v>
      </c>
      <c r="Q3614" s="71" t="n">
        <v>31873682.99</v>
      </c>
      <c r="R3614" t="inlineStr">
        <is>
          <t>Crude</t>
        </is>
      </c>
      <c r="S3614" t="inlineStr">
        <is>
          <t>Yes</t>
        </is>
      </c>
      <c r="T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SA103606</t>
        </is>
      </c>
      <c r="B3615" s="68" t="n">
        <v>46182</v>
      </c>
      <c r="C3615" s="69" t="n">
        <v>2026</v>
      </c>
      <c r="D3615" t="inlineStr">
        <is>
          <t>Jun</t>
        </is>
      </c>
      <c r="E3615" t="inlineStr">
        <is>
          <t>Asia</t>
        </is>
      </c>
      <c r="F3615" t="inlineStr">
        <is>
          <t>India</t>
        </is>
      </c>
      <c r="G3615" t="inlineStr">
        <is>
          <t>Diesel</t>
        </is>
      </c>
      <c r="H3615" t="inlineStr">
        <is>
          <t>Term contract</t>
        </is>
      </c>
      <c r="I3615" t="inlineStr">
        <is>
          <t>Refiner</t>
        </is>
      </c>
      <c r="J3615" t="inlineStr">
        <is>
          <t>Sophie Müller</t>
        </is>
      </c>
      <c r="K3615" s="70" t="n">
        <v>370189</v>
      </c>
      <c r="L3615" s="71" t="n">
        <v>101.67</v>
      </c>
      <c r="M3615" s="71" t="n">
        <v>37637115.63</v>
      </c>
      <c r="N3615" s="71" t="n">
        <v>376371.16</v>
      </c>
      <c r="O3615" s="71" t="n">
        <v>37260744.47</v>
      </c>
      <c r="P3615" s="71" t="n">
        <v>25384185.16</v>
      </c>
      <c r="Q3615" s="71" t="n">
        <v>11876559.31</v>
      </c>
      <c r="R3615" t="inlineStr">
        <is>
          <t>Refined</t>
        </is>
      </c>
      <c r="S3615" t="inlineStr">
        <is>
          <t>Yes</t>
        </is>
      </c>
      <c r="T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SA103607</t>
        </is>
      </c>
      <c r="B3616" s="68" t="n">
        <v>46182</v>
      </c>
      <c r="C3616" s="69" t="n">
        <v>2026</v>
      </c>
      <c r="D3616" t="inlineStr">
        <is>
          <t>Jun</t>
        </is>
      </c>
      <c r="E3616" t="inlineStr">
        <is>
          <t>Middle East</t>
        </is>
      </c>
      <c r="F3616" t="inlineStr">
        <is>
          <t>Saudi Arabia</t>
        </is>
      </c>
      <c r="G3616" t="inlineStr">
        <is>
          <t>Arab Light</t>
        </is>
      </c>
      <c r="H3616" t="inlineStr">
        <is>
          <t>Domestic</t>
        </is>
      </c>
      <c r="I3616" t="inlineStr">
        <is>
          <t>Refiner</t>
        </is>
      </c>
      <c r="J3616" t="inlineStr">
        <is>
          <t>Zoya Ahmed</t>
        </is>
      </c>
      <c r="K3616" s="70" t="n">
        <v>892307</v>
      </c>
      <c r="L3616" s="71" t="n">
        <v>74.56</v>
      </c>
      <c r="M3616" s="71" t="n">
        <v>66530409.92</v>
      </c>
      <c r="N3616" s="71" t="n">
        <v>1330608.2</v>
      </c>
      <c r="O3616" s="71" t="n">
        <v>65199801.72</v>
      </c>
      <c r="P3616" s="71" t="n">
        <v>15904265.51</v>
      </c>
      <c r="Q3616" s="71" t="n">
        <v>49295536.21</v>
      </c>
      <c r="R3616" t="inlineStr">
        <is>
          <t>Crude</t>
        </is>
      </c>
      <c r="S3616" t="inlineStr">
        <is>
          <t>No</t>
        </is>
      </c>
      <c r="T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SA103608</t>
        </is>
      </c>
      <c r="B3617" s="68" t="n">
        <v>46183</v>
      </c>
      <c r="C3617" s="69" t="n">
        <v>2026</v>
      </c>
      <c r="D3617" t="inlineStr">
        <is>
          <t>Jun</t>
        </is>
      </c>
      <c r="E3617" t="inlineStr">
        <is>
          <t>Middle East</t>
        </is>
      </c>
      <c r="F3617" t="inlineStr">
        <is>
          <t>Saudi Arabia</t>
        </is>
      </c>
      <c r="G3617" t="inlineStr">
        <is>
          <t>Arab Light</t>
        </is>
      </c>
      <c r="H3617" t="inlineStr">
        <is>
          <t>Domestic</t>
        </is>
      </c>
      <c r="I3617" t="inlineStr">
        <is>
          <t>National oil company</t>
        </is>
      </c>
      <c r="J3617" t="inlineStr">
        <is>
          <t>Carlos Silva</t>
        </is>
      </c>
      <c r="K3617" s="70" t="n">
        <v>519035</v>
      </c>
      <c r="L3617" s="71" t="n">
        <v>74.05</v>
      </c>
      <c r="M3617" s="71" t="n">
        <v>38434541.75</v>
      </c>
      <c r="N3617" s="71" t="n">
        <v>768690.83</v>
      </c>
      <c r="O3617" s="71" t="n">
        <v>37665850.92</v>
      </c>
      <c r="P3617" s="71" t="n">
        <v>9076782.439999999</v>
      </c>
      <c r="Q3617" s="71" t="n">
        <v>28589068.48</v>
      </c>
      <c r="R3617" t="inlineStr">
        <is>
          <t>Crude</t>
        </is>
      </c>
      <c r="S3617" t="inlineStr">
        <is>
          <t>No</t>
        </is>
      </c>
      <c r="T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SA103609</t>
        </is>
      </c>
      <c r="B3618" s="68" t="n">
        <v>46183</v>
      </c>
      <c r="C3618" s="69" t="n">
        <v>2026</v>
      </c>
      <c r="D3618" t="inlineStr">
        <is>
          <t>Jun</t>
        </is>
      </c>
      <c r="E3618" t="inlineStr">
        <is>
          <t>Asia</t>
        </is>
      </c>
      <c r="F3618" t="inlineStr">
        <is>
          <t>India</t>
        </is>
      </c>
      <c r="G3618" t="inlineStr">
        <is>
          <t>Gasoline</t>
        </is>
      </c>
      <c r="H3618" t="inlineStr">
        <is>
          <t>Term contract</t>
        </is>
      </c>
      <c r="I3618" t="inlineStr">
        <is>
          <t>Refiner</t>
        </is>
      </c>
      <c r="J3618" t="inlineStr">
        <is>
          <t>Omar Haddad</t>
        </is>
      </c>
      <c r="K3618" s="70" t="n">
        <v>572219</v>
      </c>
      <c r="L3618" s="71" t="n">
        <v>84.61</v>
      </c>
      <c r="M3618" s="71" t="n">
        <v>48415449.59</v>
      </c>
      <c r="N3618" s="71" t="n">
        <v>968308.99</v>
      </c>
      <c r="O3618" s="71" t="n">
        <v>47447140.6</v>
      </c>
      <c r="P3618" s="71" t="n">
        <v>41544735.04</v>
      </c>
      <c r="Q3618" s="71" t="n">
        <v>5902405.56</v>
      </c>
      <c r="R3618" t="inlineStr">
        <is>
          <t>Refined</t>
        </is>
      </c>
      <c r="S3618" t="inlineStr">
        <is>
          <t>Yes</t>
        </is>
      </c>
      <c r="T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SA103610</t>
        </is>
      </c>
      <c r="B3619" s="68" t="n">
        <v>46183</v>
      </c>
      <c r="C3619" s="69" t="n">
        <v>2026</v>
      </c>
      <c r="D3619" t="inlineStr">
        <is>
          <t>Jun</t>
        </is>
      </c>
      <c r="E3619" t="inlineStr">
        <is>
          <t>Europe</t>
        </is>
      </c>
      <c r="F3619" t="inlineStr">
        <is>
          <t>Italy</t>
        </is>
      </c>
      <c r="G3619" t="inlineStr">
        <is>
          <t>Diesel</t>
        </is>
      </c>
      <c r="H3619" t="inlineStr">
        <is>
          <t>Term contract</t>
        </is>
      </c>
      <c r="I3619" t="inlineStr">
        <is>
          <t>Refiner</t>
        </is>
      </c>
      <c r="J3619" t="inlineStr">
        <is>
          <t>Arjun Mehta</t>
        </is>
      </c>
      <c r="K3619" s="70" t="n">
        <v>280446</v>
      </c>
      <c r="L3619" s="71" t="n">
        <v>100.23</v>
      </c>
      <c r="M3619" s="71" t="n">
        <v>28109102.58</v>
      </c>
      <c r="N3619" s="71" t="n">
        <v>0</v>
      </c>
      <c r="O3619" s="71" t="n">
        <v>28109102.58</v>
      </c>
      <c r="P3619" s="71" t="n">
        <v>19134229.21</v>
      </c>
      <c r="Q3619" s="71" t="n">
        <v>8974873.369999999</v>
      </c>
      <c r="R3619" t="inlineStr">
        <is>
          <t>Refined</t>
        </is>
      </c>
      <c r="S3619" t="inlineStr">
        <is>
          <t>Yes</t>
        </is>
      </c>
      <c r="T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SA103611</t>
        </is>
      </c>
      <c r="B3620" s="68" t="n">
        <v>46183</v>
      </c>
      <c r="C3620" s="69" t="n">
        <v>2026</v>
      </c>
      <c r="D3620" t="inlineStr">
        <is>
          <t>Jun</t>
        </is>
      </c>
      <c r="E3620" t="inlineStr">
        <is>
          <t>Asia</t>
        </is>
      </c>
      <c r="F3620" t="inlineStr">
        <is>
          <t>South Korea</t>
        </is>
      </c>
      <c r="G3620" t="inlineStr">
        <is>
          <t>Arab Light</t>
        </is>
      </c>
      <c r="H3620" t="inlineStr">
        <is>
          <t>Term contract</t>
        </is>
      </c>
      <c r="I3620" t="inlineStr">
        <is>
          <t>Trader</t>
        </is>
      </c>
      <c r="J3620" t="inlineStr">
        <is>
          <t>Sophie Müller</t>
        </is>
      </c>
      <c r="K3620" s="70" t="n">
        <v>1079435</v>
      </c>
      <c r="L3620" s="71" t="n">
        <v>84.52</v>
      </c>
      <c r="M3620" s="71" t="n">
        <v>91233846.2</v>
      </c>
      <c r="N3620" s="71" t="n">
        <v>0</v>
      </c>
      <c r="O3620" s="71" t="n">
        <v>91233846.2</v>
      </c>
      <c r="P3620" s="71" t="n">
        <v>19398812.23</v>
      </c>
      <c r="Q3620" s="71" t="n">
        <v>71835033.97</v>
      </c>
      <c r="R3620" t="inlineStr">
        <is>
          <t>Crude</t>
        </is>
      </c>
      <c r="S3620" t="inlineStr">
        <is>
          <t>Yes</t>
        </is>
      </c>
      <c r="T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SA103612</t>
        </is>
      </c>
      <c r="B3621" s="68" t="n">
        <v>46183</v>
      </c>
      <c r="C3621" s="69" t="n">
        <v>2026</v>
      </c>
      <c r="D3621" t="inlineStr">
        <is>
          <t>Jun</t>
        </is>
      </c>
      <c r="E3621" t="inlineStr">
        <is>
          <t>Asia</t>
        </is>
      </c>
      <c r="F3621" t="inlineStr">
        <is>
          <t>South Korea</t>
        </is>
      </c>
      <c r="G3621" t="inlineStr">
        <is>
          <t>Arab Medium</t>
        </is>
      </c>
      <c r="H3621" t="inlineStr">
        <is>
          <t>Term contract</t>
        </is>
      </c>
      <c r="I3621" t="inlineStr">
        <is>
          <t>Refiner</t>
        </is>
      </c>
      <c r="J3621" t="inlineStr">
        <is>
          <t>Yuki Sato</t>
        </is>
      </c>
      <c r="K3621" s="70" t="n">
        <v>1126709</v>
      </c>
      <c r="L3621" s="71" t="n">
        <v>81.78</v>
      </c>
      <c r="M3621" s="71" t="n">
        <v>92142262.02</v>
      </c>
      <c r="N3621" s="71" t="n">
        <v>0</v>
      </c>
      <c r="O3621" s="71" t="n">
        <v>92142262.02</v>
      </c>
      <c r="P3621" s="71" t="n">
        <v>20523674.66</v>
      </c>
      <c r="Q3621" s="71" t="n">
        <v>71618587.36</v>
      </c>
      <c r="R3621" t="inlineStr">
        <is>
          <t>Crude</t>
        </is>
      </c>
      <c r="S3621" t="inlineStr">
        <is>
          <t>Yes</t>
        </is>
      </c>
      <c r="T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SA103613</t>
        </is>
      </c>
      <c r="B3622" s="68" t="n">
        <v>46183</v>
      </c>
      <c r="C3622" s="69" t="n">
        <v>2026</v>
      </c>
      <c r="D3622" t="inlineStr">
        <is>
          <t>Jun</t>
        </is>
      </c>
      <c r="E3622" t="inlineStr">
        <is>
          <t>Europe</t>
        </is>
      </c>
      <c r="F3622" t="inlineStr">
        <is>
          <t>France</t>
        </is>
      </c>
      <c r="G3622" t="inlineStr">
        <is>
          <t>Arab Light</t>
        </is>
      </c>
      <c r="H3622" t="inlineStr">
        <is>
          <t>Term contract</t>
        </is>
      </c>
      <c r="I3622" t="inlineStr">
        <is>
          <t>National oil company</t>
        </is>
      </c>
      <c r="J3622" t="inlineStr">
        <is>
          <t>Emma Clarke</t>
        </is>
      </c>
      <c r="K3622" s="70" t="n">
        <v>1057767</v>
      </c>
      <c r="L3622" s="71" t="n">
        <v>70.87</v>
      </c>
      <c r="M3622" s="71" t="n">
        <v>74963947.29000001</v>
      </c>
      <c r="N3622" s="71" t="n">
        <v>749639.47</v>
      </c>
      <c r="O3622" s="71" t="n">
        <v>74214307.81999999</v>
      </c>
      <c r="P3622" s="71" t="n">
        <v>19655259.73</v>
      </c>
      <c r="Q3622" s="71" t="n">
        <v>54559048.09</v>
      </c>
      <c r="R3622" t="inlineStr">
        <is>
          <t>Crude</t>
        </is>
      </c>
      <c r="S3622" t="inlineStr">
        <is>
          <t>Yes</t>
        </is>
      </c>
      <c r="T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SA103614</t>
        </is>
      </c>
      <c r="B3623" s="68" t="n">
        <v>46184</v>
      </c>
      <c r="C3623" s="69" t="n">
        <v>2026</v>
      </c>
      <c r="D3623" t="inlineStr">
        <is>
          <t>Jun</t>
        </is>
      </c>
      <c r="E3623" t="inlineStr">
        <is>
          <t>Asia</t>
        </is>
      </c>
      <c r="F3623" t="inlineStr">
        <is>
          <t>India</t>
        </is>
      </c>
      <c r="G3623" t="inlineStr">
        <is>
          <t>Arab Extra Light</t>
        </is>
      </c>
      <c r="H3623" t="inlineStr">
        <is>
          <t>Term contract</t>
        </is>
      </c>
      <c r="I3623" t="inlineStr">
        <is>
          <t>Refiner</t>
        </is>
      </c>
      <c r="J3623" t="inlineStr">
        <is>
          <t>Carlos Silva</t>
        </is>
      </c>
      <c r="K3623" s="70" t="n">
        <v>1957953</v>
      </c>
      <c r="L3623" s="71" t="n">
        <v>71.53</v>
      </c>
      <c r="M3623" s="71" t="n">
        <v>140052378.09</v>
      </c>
      <c r="N3623" s="71" t="n">
        <v>2801047.56</v>
      </c>
      <c r="O3623" s="71" t="n">
        <v>137251330.53</v>
      </c>
      <c r="P3623" s="71" t="n">
        <v>36073009.45</v>
      </c>
      <c r="Q3623" s="71" t="n">
        <v>101178321.08</v>
      </c>
      <c r="R3623" t="inlineStr">
        <is>
          <t>Crude</t>
        </is>
      </c>
      <c r="S3623" t="inlineStr">
        <is>
          <t>Yes</t>
        </is>
      </c>
      <c r="T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SA103615</t>
        </is>
      </c>
      <c r="B3624" s="68" t="n">
        <v>46184</v>
      </c>
      <c r="C3624" s="69" t="n">
        <v>2026</v>
      </c>
      <c r="D3624" t="inlineStr">
        <is>
          <t>Jun</t>
        </is>
      </c>
      <c r="E3624" t="inlineStr">
        <is>
          <t>North America</t>
        </is>
      </c>
      <c r="F3624" t="inlineStr">
        <is>
          <t>USA</t>
        </is>
      </c>
      <c r="G3624" t="inlineStr">
        <is>
          <t>Arab Light</t>
        </is>
      </c>
      <c r="H3624" t="inlineStr">
        <is>
          <t>Term contract</t>
        </is>
      </c>
      <c r="I3624" t="inlineStr">
        <is>
          <t>National oil company</t>
        </is>
      </c>
      <c r="J3624" t="inlineStr">
        <is>
          <t>Ana Costa</t>
        </is>
      </c>
      <c r="K3624" s="70" t="n">
        <v>1607334</v>
      </c>
      <c r="L3624" s="71" t="n">
        <v>75.01000000000001</v>
      </c>
      <c r="M3624" s="71" t="n">
        <v>120566123.34</v>
      </c>
      <c r="N3624" s="71" t="n">
        <v>1205661.23</v>
      </c>
      <c r="O3624" s="71" t="n">
        <v>119360462.11</v>
      </c>
      <c r="P3624" s="71" t="n">
        <v>29552444.71</v>
      </c>
      <c r="Q3624" s="71" t="n">
        <v>89808017.40000001</v>
      </c>
      <c r="R3624" t="inlineStr">
        <is>
          <t>Crude</t>
        </is>
      </c>
      <c r="S3624" t="inlineStr">
        <is>
          <t>Yes</t>
        </is>
      </c>
      <c r="T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SA103616</t>
        </is>
      </c>
      <c r="B3625" s="68" t="n">
        <v>46184</v>
      </c>
      <c r="C3625" s="69" t="n">
        <v>2026</v>
      </c>
      <c r="D3625" t="inlineStr">
        <is>
          <t>Jun</t>
        </is>
      </c>
      <c r="E3625" t="inlineStr">
        <is>
          <t>Asia</t>
        </is>
      </c>
      <c r="F3625" t="inlineStr">
        <is>
          <t>Japan</t>
        </is>
      </c>
      <c r="G3625" t="inlineStr">
        <is>
          <t>Arab Light</t>
        </is>
      </c>
      <c r="H3625" t="inlineStr">
        <is>
          <t>Term contract</t>
        </is>
      </c>
      <c r="I3625" t="inlineStr">
        <is>
          <t>Trader</t>
        </is>
      </c>
      <c r="J3625" t="inlineStr">
        <is>
          <t>Fatima Al-Saud</t>
        </is>
      </c>
      <c r="K3625" s="70" t="n">
        <v>1781658</v>
      </c>
      <c r="L3625" s="71" t="n">
        <v>71.76000000000001</v>
      </c>
      <c r="M3625" s="71" t="n">
        <v>127851778.08</v>
      </c>
      <c r="N3625" s="71" t="n">
        <v>0</v>
      </c>
      <c r="O3625" s="71" t="n">
        <v>127851778.08</v>
      </c>
      <c r="P3625" s="71" t="n">
        <v>33058989.43</v>
      </c>
      <c r="Q3625" s="71" t="n">
        <v>94792788.65000001</v>
      </c>
      <c r="R3625" t="inlineStr">
        <is>
          <t>Crude</t>
        </is>
      </c>
      <c r="S3625" t="inlineStr">
        <is>
          <t>Yes</t>
        </is>
      </c>
      <c r="T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SA103617</t>
        </is>
      </c>
      <c r="B3626" s="68" t="n">
        <v>46184</v>
      </c>
      <c r="C3626" s="69" t="n">
        <v>2026</v>
      </c>
      <c r="D3626" t="inlineStr">
        <is>
          <t>Jun</t>
        </is>
      </c>
      <c r="E3626" t="inlineStr">
        <is>
          <t>Middle East</t>
        </is>
      </c>
      <c r="F3626" t="inlineStr">
        <is>
          <t>UAE</t>
        </is>
      </c>
      <c r="G3626" t="inlineStr">
        <is>
          <t>Diesel</t>
        </is>
      </c>
      <c r="H3626" t="inlineStr">
        <is>
          <t>Term contract</t>
        </is>
      </c>
      <c r="I3626" t="inlineStr">
        <is>
          <t>National oil company</t>
        </is>
      </c>
      <c r="J3626" t="inlineStr">
        <is>
          <t>Olivia Brown</t>
        </is>
      </c>
      <c r="K3626" s="70" t="n">
        <v>366110</v>
      </c>
      <c r="L3626" s="71" t="n">
        <v>102.2</v>
      </c>
      <c r="M3626" s="71" t="n">
        <v>37416442</v>
      </c>
      <c r="N3626" s="71" t="n">
        <v>748328.84</v>
      </c>
      <c r="O3626" s="71" t="n">
        <v>36668113.16</v>
      </c>
      <c r="P3626" s="71" t="n">
        <v>25948452.51</v>
      </c>
      <c r="Q3626" s="71" t="n">
        <v>10719660.65</v>
      </c>
      <c r="R3626" t="inlineStr">
        <is>
          <t>Refined</t>
        </is>
      </c>
      <c r="S3626" t="inlineStr">
        <is>
          <t>Yes</t>
        </is>
      </c>
      <c r="T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SA103618</t>
        </is>
      </c>
      <c r="B3627" s="68" t="n">
        <v>46185</v>
      </c>
      <c r="C3627" s="69" t="n">
        <v>2026</v>
      </c>
      <c r="D3627" t="inlineStr">
        <is>
          <t>Jun</t>
        </is>
      </c>
      <c r="E3627" t="inlineStr">
        <is>
          <t>Asia</t>
        </is>
      </c>
      <c r="F3627" t="inlineStr">
        <is>
          <t>South Korea</t>
        </is>
      </c>
      <c r="G3627" t="inlineStr">
        <is>
          <t>Gasoline</t>
        </is>
      </c>
      <c r="H3627" t="inlineStr">
        <is>
          <t>Term contract</t>
        </is>
      </c>
      <c r="I3627" t="inlineStr">
        <is>
          <t>National oil company</t>
        </is>
      </c>
      <c r="J3627" t="inlineStr">
        <is>
          <t>Shraddha Kulkarni</t>
        </is>
      </c>
      <c r="K3627" s="70" t="n">
        <v>271828</v>
      </c>
      <c r="L3627" s="71" t="n">
        <v>86.47</v>
      </c>
      <c r="M3627" s="71" t="n">
        <v>23504967.16</v>
      </c>
      <c r="N3627" s="71" t="n">
        <v>0</v>
      </c>
      <c r="O3627" s="71" t="n">
        <v>23504967.16</v>
      </c>
      <c r="P3627" s="71" t="n">
        <v>19436632.44</v>
      </c>
      <c r="Q3627" s="71" t="n">
        <v>4068334.72</v>
      </c>
      <c r="R3627" t="inlineStr">
        <is>
          <t>Refined</t>
        </is>
      </c>
      <c r="S3627" t="inlineStr">
        <is>
          <t>Yes</t>
        </is>
      </c>
      <c r="T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SA103619</t>
        </is>
      </c>
      <c r="B3628" s="68" t="n">
        <v>46185</v>
      </c>
      <c r="C3628" s="69" t="n">
        <v>2026</v>
      </c>
      <c r="D3628" t="inlineStr">
        <is>
          <t>Jun</t>
        </is>
      </c>
      <c r="E3628" t="inlineStr">
        <is>
          <t>Asia</t>
        </is>
      </c>
      <c r="F3628" t="inlineStr">
        <is>
          <t>India</t>
        </is>
      </c>
      <c r="G3628" t="inlineStr">
        <is>
          <t>Diesel</t>
        </is>
      </c>
      <c r="H3628" t="inlineStr">
        <is>
          <t>Term contract</t>
        </is>
      </c>
      <c r="I3628" t="inlineStr">
        <is>
          <t>Refiner</t>
        </is>
      </c>
      <c r="J3628" t="inlineStr">
        <is>
          <t>Kofi Mensah</t>
        </is>
      </c>
      <c r="K3628" s="70" t="n">
        <v>528258</v>
      </c>
      <c r="L3628" s="71" t="n">
        <v>94.95</v>
      </c>
      <c r="M3628" s="71" t="n">
        <v>50158097.1</v>
      </c>
      <c r="N3628" s="71" t="n">
        <v>0</v>
      </c>
      <c r="O3628" s="71" t="n">
        <v>50158097.1</v>
      </c>
      <c r="P3628" s="71" t="n">
        <v>36296663.64</v>
      </c>
      <c r="Q3628" s="71" t="n">
        <v>13861433.46</v>
      </c>
      <c r="R3628" t="inlineStr">
        <is>
          <t>Refined</t>
        </is>
      </c>
      <c r="S3628" t="inlineStr">
        <is>
          <t>Yes</t>
        </is>
      </c>
      <c r="T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SA103620</t>
        </is>
      </c>
      <c r="B3629" s="68" t="n">
        <v>46185</v>
      </c>
      <c r="C3629" s="69" t="n">
        <v>2026</v>
      </c>
      <c r="D3629" t="inlineStr">
        <is>
          <t>Jun</t>
        </is>
      </c>
      <c r="E3629" t="inlineStr">
        <is>
          <t>Asia</t>
        </is>
      </c>
      <c r="F3629" t="inlineStr">
        <is>
          <t>India</t>
        </is>
      </c>
      <c r="G3629" t="inlineStr">
        <is>
          <t>Diesel</t>
        </is>
      </c>
      <c r="H3629" t="inlineStr">
        <is>
          <t>Term contract</t>
        </is>
      </c>
      <c r="I3629" t="inlineStr">
        <is>
          <t>Refiner</t>
        </is>
      </c>
      <c r="J3629" t="inlineStr">
        <is>
          <t>Omar Haddad</t>
        </is>
      </c>
      <c r="K3629" s="70" t="n">
        <v>224357</v>
      </c>
      <c r="L3629" s="71" t="n">
        <v>104</v>
      </c>
      <c r="M3629" s="71" t="n">
        <v>23333128</v>
      </c>
      <c r="N3629" s="71" t="n">
        <v>233331.28</v>
      </c>
      <c r="O3629" s="71" t="n">
        <v>23099796.72</v>
      </c>
      <c r="P3629" s="71" t="n">
        <v>15489396.5</v>
      </c>
      <c r="Q3629" s="71" t="n">
        <v>7610400.22</v>
      </c>
      <c r="R3629" t="inlineStr">
        <is>
          <t>Refined</t>
        </is>
      </c>
      <c r="S3629" t="inlineStr">
        <is>
          <t>Yes</t>
        </is>
      </c>
      <c r="T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SA103621</t>
        </is>
      </c>
      <c r="B3630" s="68" t="n">
        <v>46185</v>
      </c>
      <c r="C3630" s="69" t="n">
        <v>2026</v>
      </c>
      <c r="D3630" t="inlineStr">
        <is>
          <t>Jun</t>
        </is>
      </c>
      <c r="E3630" t="inlineStr">
        <is>
          <t>Asia</t>
        </is>
      </c>
      <c r="F3630" t="inlineStr">
        <is>
          <t>Japan</t>
        </is>
      </c>
      <c r="G3630" t="inlineStr">
        <is>
          <t>Arab Light</t>
        </is>
      </c>
      <c r="H3630" t="inlineStr">
        <is>
          <t>Term contract</t>
        </is>
      </c>
      <c r="I3630" t="inlineStr">
        <is>
          <t>Trader</t>
        </is>
      </c>
      <c r="J3630" t="inlineStr">
        <is>
          <t>Wei Chen</t>
        </is>
      </c>
      <c r="K3630" s="70" t="n">
        <v>1189742</v>
      </c>
      <c r="L3630" s="71" t="n">
        <v>82.48</v>
      </c>
      <c r="M3630" s="71" t="n">
        <v>98129920.16</v>
      </c>
      <c r="N3630" s="71" t="n">
        <v>0</v>
      </c>
      <c r="O3630" s="71" t="n">
        <v>98129920.16</v>
      </c>
      <c r="P3630" s="71" t="n">
        <v>21656218.68</v>
      </c>
      <c r="Q3630" s="71" t="n">
        <v>76473701.48</v>
      </c>
      <c r="R3630" t="inlineStr">
        <is>
          <t>Crude</t>
        </is>
      </c>
      <c r="S3630" t="inlineStr">
        <is>
          <t>Yes</t>
        </is>
      </c>
      <c r="T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SA103622</t>
        </is>
      </c>
      <c r="B3631" s="68" t="n">
        <v>46185</v>
      </c>
      <c r="C3631" s="69" t="n">
        <v>2026</v>
      </c>
      <c r="D3631" t="inlineStr">
        <is>
          <t>Jun</t>
        </is>
      </c>
      <c r="E3631" t="inlineStr">
        <is>
          <t>North America</t>
        </is>
      </c>
      <c r="F3631" t="inlineStr">
        <is>
          <t>USA</t>
        </is>
      </c>
      <c r="G3631" t="inlineStr">
        <is>
          <t>Diesel</t>
        </is>
      </c>
      <c r="H3631" t="inlineStr">
        <is>
          <t>Spot</t>
        </is>
      </c>
      <c r="I3631" t="inlineStr">
        <is>
          <t>National oil company</t>
        </is>
      </c>
      <c r="J3631" t="inlineStr">
        <is>
          <t>Omar Haddad</t>
        </is>
      </c>
      <c r="K3631" s="70" t="n">
        <v>436476</v>
      </c>
      <c r="L3631" s="71" t="n">
        <v>89.59</v>
      </c>
      <c r="M3631" s="71" t="n">
        <v>39103884.84</v>
      </c>
      <c r="N3631" s="71" t="n">
        <v>782077.7</v>
      </c>
      <c r="O3631" s="71" t="n">
        <v>38321807.14</v>
      </c>
      <c r="P3631" s="71" t="n">
        <v>30538439.84</v>
      </c>
      <c r="Q3631" s="71" t="n">
        <v>7783367.3</v>
      </c>
      <c r="R3631" t="inlineStr">
        <is>
          <t>Refined</t>
        </is>
      </c>
      <c r="S3631" t="inlineStr">
        <is>
          <t>Yes</t>
        </is>
      </c>
      <c r="T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SA103623</t>
        </is>
      </c>
      <c r="B3632" s="68" t="n">
        <v>46185</v>
      </c>
      <c r="C3632" s="69" t="n">
        <v>2026</v>
      </c>
      <c r="D3632" t="inlineStr">
        <is>
          <t>Jun</t>
        </is>
      </c>
      <c r="E3632" t="inlineStr">
        <is>
          <t>North America</t>
        </is>
      </c>
      <c r="F3632" t="inlineStr">
        <is>
          <t>USA</t>
        </is>
      </c>
      <c r="G3632" t="inlineStr">
        <is>
          <t>Arab Light</t>
        </is>
      </c>
      <c r="H3632" t="inlineStr">
        <is>
          <t>Spot</t>
        </is>
      </c>
      <c r="I3632" t="inlineStr">
        <is>
          <t>Trader</t>
        </is>
      </c>
      <c r="J3632" t="inlineStr">
        <is>
          <t>Carlos Silva</t>
        </is>
      </c>
      <c r="K3632" s="70" t="n">
        <v>1339445</v>
      </c>
      <c r="L3632" s="71" t="n">
        <v>72.56999999999999</v>
      </c>
      <c r="M3632" s="71" t="n">
        <v>97203523.65000001</v>
      </c>
      <c r="N3632" s="71" t="n">
        <v>972035.24</v>
      </c>
      <c r="O3632" s="71" t="n">
        <v>96231488.41</v>
      </c>
      <c r="P3632" s="71" t="n">
        <v>23894084.26</v>
      </c>
      <c r="Q3632" s="71" t="n">
        <v>72337404.15000001</v>
      </c>
      <c r="R3632" t="inlineStr">
        <is>
          <t>Crude</t>
        </is>
      </c>
      <c r="S3632" t="inlineStr">
        <is>
          <t>Yes</t>
        </is>
      </c>
      <c r="T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SA103624</t>
        </is>
      </c>
      <c r="B3633" s="68" t="n">
        <v>46185</v>
      </c>
      <c r="C3633" s="69" t="n">
        <v>2026</v>
      </c>
      <c r="D3633" t="inlineStr">
        <is>
          <t>Jun</t>
        </is>
      </c>
      <c r="E3633" t="inlineStr">
        <is>
          <t>Middle East</t>
        </is>
      </c>
      <c r="F3633" t="inlineStr">
        <is>
          <t>UAE</t>
        </is>
      </c>
      <c r="G3633" t="inlineStr">
        <is>
          <t>Arab Light</t>
        </is>
      </c>
      <c r="H3633" t="inlineStr">
        <is>
          <t>Spot</t>
        </is>
      </c>
      <c r="I3633" t="inlineStr">
        <is>
          <t>Refiner</t>
        </is>
      </c>
      <c r="J3633" t="inlineStr">
        <is>
          <t>Priya Nair</t>
        </is>
      </c>
      <c r="K3633" s="70" t="n">
        <v>1801356</v>
      </c>
      <c r="L3633" s="71" t="n">
        <v>70.52</v>
      </c>
      <c r="M3633" s="71" t="n">
        <v>127031625.12</v>
      </c>
      <c r="N3633" s="71" t="n">
        <v>1270316.25</v>
      </c>
      <c r="O3633" s="71" t="n">
        <v>125761308.87</v>
      </c>
      <c r="P3633" s="71" t="n">
        <v>31980335.77</v>
      </c>
      <c r="Q3633" s="71" t="n">
        <v>93780973.09999999</v>
      </c>
      <c r="R3633" t="inlineStr">
        <is>
          <t>Crude</t>
        </is>
      </c>
      <c r="S3633" t="inlineStr">
        <is>
          <t>Yes</t>
        </is>
      </c>
      <c r="T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SA103625</t>
        </is>
      </c>
      <c r="B3634" s="68" t="n">
        <v>46185</v>
      </c>
      <c r="C3634" s="69" t="n">
        <v>2026</v>
      </c>
      <c r="D3634" t="inlineStr">
        <is>
          <t>Jun</t>
        </is>
      </c>
      <c r="E3634" t="inlineStr">
        <is>
          <t>Asia</t>
        </is>
      </c>
      <c r="F3634" t="inlineStr">
        <is>
          <t>Japan</t>
        </is>
      </c>
      <c r="G3634" t="inlineStr">
        <is>
          <t>Arab Medium</t>
        </is>
      </c>
      <c r="H3634" t="inlineStr">
        <is>
          <t>Term contract</t>
        </is>
      </c>
      <c r="I3634" t="inlineStr">
        <is>
          <t>Refiner</t>
        </is>
      </c>
      <c r="J3634" t="inlineStr">
        <is>
          <t>Olivia Brown</t>
        </is>
      </c>
      <c r="K3634" s="70" t="n">
        <v>1456646</v>
      </c>
      <c r="L3634" s="71" t="n">
        <v>72.95999999999999</v>
      </c>
      <c r="M3634" s="71" t="n">
        <v>106276892.16</v>
      </c>
      <c r="N3634" s="71" t="n">
        <v>0</v>
      </c>
      <c r="O3634" s="71" t="n">
        <v>106276892.16</v>
      </c>
      <c r="P3634" s="71" t="n">
        <v>25993694.98</v>
      </c>
      <c r="Q3634" s="71" t="n">
        <v>80283197.18000001</v>
      </c>
      <c r="R3634" t="inlineStr">
        <is>
          <t>Crude</t>
        </is>
      </c>
      <c r="S3634" t="inlineStr">
        <is>
          <t>Yes</t>
        </is>
      </c>
      <c r="T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SA103626</t>
        </is>
      </c>
      <c r="B3635" s="68" t="n">
        <v>46185</v>
      </c>
      <c r="C3635" s="69" t="n">
        <v>2026</v>
      </c>
      <c r="D3635" t="inlineStr">
        <is>
          <t>Jun</t>
        </is>
      </c>
      <c r="E3635" t="inlineStr">
        <is>
          <t>North America</t>
        </is>
      </c>
      <c r="F3635" t="inlineStr">
        <is>
          <t>USA</t>
        </is>
      </c>
      <c r="G3635" t="inlineStr">
        <is>
          <t>Gasoline</t>
        </is>
      </c>
      <c r="H3635" t="inlineStr">
        <is>
          <t>Term contract</t>
        </is>
      </c>
      <c r="I3635" t="inlineStr">
        <is>
          <t>Refiner</t>
        </is>
      </c>
      <c r="J3635" t="inlineStr">
        <is>
          <t>Carlos Silva</t>
        </is>
      </c>
      <c r="K3635" s="70" t="n">
        <v>505246</v>
      </c>
      <c r="L3635" s="71" t="n">
        <v>89.61</v>
      </c>
      <c r="M3635" s="71" t="n">
        <v>45275094.06</v>
      </c>
      <c r="N3635" s="71" t="n">
        <v>0</v>
      </c>
      <c r="O3635" s="71" t="n">
        <v>45275094.06</v>
      </c>
      <c r="P3635" s="71" t="n">
        <v>34429887.71</v>
      </c>
      <c r="Q3635" s="71" t="n">
        <v>10845206.35</v>
      </c>
      <c r="R3635" t="inlineStr">
        <is>
          <t>Refined</t>
        </is>
      </c>
      <c r="S3635" t="inlineStr">
        <is>
          <t>Yes</t>
        </is>
      </c>
      <c r="T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SA103627</t>
        </is>
      </c>
      <c r="B3636" s="68" t="n">
        <v>46185</v>
      </c>
      <c r="C3636" s="69" t="n">
        <v>2026</v>
      </c>
      <c r="D3636" t="inlineStr">
        <is>
          <t>Jun</t>
        </is>
      </c>
      <c r="E3636" t="inlineStr">
        <is>
          <t>Europe</t>
        </is>
      </c>
      <c r="F3636" t="inlineStr">
        <is>
          <t>Netherlands</t>
        </is>
      </c>
      <c r="G3636" t="inlineStr">
        <is>
          <t>Arab Extra Light</t>
        </is>
      </c>
      <c r="H3636" t="inlineStr">
        <is>
          <t>Term contract</t>
        </is>
      </c>
      <c r="I3636" t="inlineStr">
        <is>
          <t>National oil company</t>
        </is>
      </c>
      <c r="J3636" t="inlineStr">
        <is>
          <t>Amir Khan</t>
        </is>
      </c>
      <c r="K3636" s="70" t="n">
        <v>851926</v>
      </c>
      <c r="L3636" s="71" t="n">
        <v>83.81999999999999</v>
      </c>
      <c r="M3636" s="71" t="n">
        <v>71408437.31999999</v>
      </c>
      <c r="N3636" s="71" t="n">
        <v>1428168.75</v>
      </c>
      <c r="O3636" s="71" t="n">
        <v>69980268.56999999</v>
      </c>
      <c r="P3636" s="71" t="n">
        <v>15673191.47</v>
      </c>
      <c r="Q3636" s="71" t="n">
        <v>54307077.1</v>
      </c>
      <c r="R3636" t="inlineStr">
        <is>
          <t>Crude</t>
        </is>
      </c>
      <c r="S3636" t="inlineStr">
        <is>
          <t>Yes</t>
        </is>
      </c>
      <c r="T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SA103628</t>
        </is>
      </c>
      <c r="B3637" s="68" t="n">
        <v>46185</v>
      </c>
      <c r="C3637" s="69" t="n">
        <v>2026</v>
      </c>
      <c r="D3637" t="inlineStr">
        <is>
          <t>Jun</t>
        </is>
      </c>
      <c r="E3637" t="inlineStr">
        <is>
          <t>Europe</t>
        </is>
      </c>
      <c r="F3637" t="inlineStr">
        <is>
          <t>Italy</t>
        </is>
      </c>
      <c r="G3637" t="inlineStr">
        <is>
          <t>Arab Light</t>
        </is>
      </c>
      <c r="H3637" t="inlineStr">
        <is>
          <t>Term contract</t>
        </is>
      </c>
      <c r="I3637" t="inlineStr">
        <is>
          <t>National oil company</t>
        </is>
      </c>
      <c r="J3637" t="inlineStr">
        <is>
          <t>Emma Clarke</t>
        </is>
      </c>
      <c r="K3637" s="70" t="n">
        <v>1742263</v>
      </c>
      <c r="L3637" s="71" t="n">
        <v>73.29000000000001</v>
      </c>
      <c r="M3637" s="71" t="n">
        <v>127690455.27</v>
      </c>
      <c r="N3637" s="71" t="n">
        <v>0</v>
      </c>
      <c r="O3637" s="71" t="n">
        <v>127690455.27</v>
      </c>
      <c r="P3637" s="71" t="n">
        <v>32204184.93</v>
      </c>
      <c r="Q3637" s="71" t="n">
        <v>95486270.34</v>
      </c>
      <c r="R3637" t="inlineStr">
        <is>
          <t>Crude</t>
        </is>
      </c>
      <c r="S3637" t="inlineStr">
        <is>
          <t>Yes</t>
        </is>
      </c>
      <c r="T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SA103629</t>
        </is>
      </c>
      <c r="B3638" s="68" t="n">
        <v>46186</v>
      </c>
      <c r="C3638" s="69" t="n">
        <v>2026</v>
      </c>
      <c r="D3638" t="inlineStr">
        <is>
          <t>Jun</t>
        </is>
      </c>
      <c r="E3638" t="inlineStr">
        <is>
          <t>Middle East</t>
        </is>
      </c>
      <c r="F3638" t="inlineStr">
        <is>
          <t>Bahrain</t>
        </is>
      </c>
      <c r="G3638" t="inlineStr">
        <is>
          <t>Arab Light</t>
        </is>
      </c>
      <c r="H3638" t="inlineStr">
        <is>
          <t>Term contract</t>
        </is>
      </c>
      <c r="I3638" t="inlineStr">
        <is>
          <t>National oil company</t>
        </is>
      </c>
      <c r="J3638" t="inlineStr">
        <is>
          <t>Emma Clarke</t>
        </is>
      </c>
      <c r="K3638" s="70" t="n">
        <v>565324</v>
      </c>
      <c r="L3638" s="71" t="n">
        <v>70.61</v>
      </c>
      <c r="M3638" s="71" t="n">
        <v>39917527.64</v>
      </c>
      <c r="N3638" s="71" t="n">
        <v>399175.28</v>
      </c>
      <c r="O3638" s="71" t="n">
        <v>39518352.36</v>
      </c>
      <c r="P3638" s="71" t="n">
        <v>9791892.26</v>
      </c>
      <c r="Q3638" s="71" t="n">
        <v>29726460.1</v>
      </c>
      <c r="R3638" t="inlineStr">
        <is>
          <t>Crude</t>
        </is>
      </c>
      <c r="S3638" t="inlineStr">
        <is>
          <t>Yes</t>
        </is>
      </c>
      <c r="T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SA103630</t>
        </is>
      </c>
      <c r="B3639" s="68" t="n">
        <v>46186</v>
      </c>
      <c r="C3639" s="69" t="n">
        <v>2026</v>
      </c>
      <c r="D3639" t="inlineStr">
        <is>
          <t>Jun</t>
        </is>
      </c>
      <c r="E3639" t="inlineStr">
        <is>
          <t>Middle East</t>
        </is>
      </c>
      <c r="F3639" t="inlineStr">
        <is>
          <t>UAE</t>
        </is>
      </c>
      <c r="G3639" t="inlineStr">
        <is>
          <t>Arab Heavy</t>
        </is>
      </c>
      <c r="H3639" t="inlineStr">
        <is>
          <t>Term contract</t>
        </is>
      </c>
      <c r="I3639" t="inlineStr">
        <is>
          <t>Refiner</t>
        </is>
      </c>
      <c r="J3639" t="inlineStr">
        <is>
          <t>Olivia Brown</t>
        </is>
      </c>
      <c r="K3639" s="70" t="n">
        <v>1096178</v>
      </c>
      <c r="L3639" s="71" t="n">
        <v>69.98999999999999</v>
      </c>
      <c r="M3639" s="71" t="n">
        <v>76721498.22</v>
      </c>
      <c r="N3639" s="71" t="n">
        <v>0</v>
      </c>
      <c r="O3639" s="71" t="n">
        <v>76721498.22</v>
      </c>
      <c r="P3639" s="71" t="n">
        <v>19925124.23</v>
      </c>
      <c r="Q3639" s="71" t="n">
        <v>56796373.99</v>
      </c>
      <c r="R3639" t="inlineStr">
        <is>
          <t>Crude</t>
        </is>
      </c>
      <c r="S3639" t="inlineStr">
        <is>
          <t>Yes</t>
        </is>
      </c>
      <c r="T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SA103631</t>
        </is>
      </c>
      <c r="B3640" s="68" t="n">
        <v>46186</v>
      </c>
      <c r="C3640" s="69" t="n">
        <v>2026</v>
      </c>
      <c r="D3640" t="inlineStr">
        <is>
          <t>Jun</t>
        </is>
      </c>
      <c r="E3640" t="inlineStr">
        <is>
          <t>North America</t>
        </is>
      </c>
      <c r="F3640" t="inlineStr">
        <is>
          <t>USA</t>
        </is>
      </c>
      <c r="G3640" t="inlineStr">
        <is>
          <t>Arab Heavy</t>
        </is>
      </c>
      <c r="H3640" t="inlineStr">
        <is>
          <t>Term contract</t>
        </is>
      </c>
      <c r="I3640" t="inlineStr">
        <is>
          <t>Trader</t>
        </is>
      </c>
      <c r="J3640" t="inlineStr">
        <is>
          <t>Fatima Al-Saud</t>
        </is>
      </c>
      <c r="K3640" s="70" t="n">
        <v>587977</v>
      </c>
      <c r="L3640" s="71" t="n">
        <v>79.27</v>
      </c>
      <c r="M3640" s="71" t="n">
        <v>46608936.79</v>
      </c>
      <c r="N3640" s="71" t="n">
        <v>0</v>
      </c>
      <c r="O3640" s="71" t="n">
        <v>46608936.79</v>
      </c>
      <c r="P3640" s="71" t="n">
        <v>10586489.45</v>
      </c>
      <c r="Q3640" s="71" t="n">
        <v>36022447.34</v>
      </c>
      <c r="R3640" t="inlineStr">
        <is>
          <t>Crude</t>
        </is>
      </c>
      <c r="S3640" t="inlineStr">
        <is>
          <t>Yes</t>
        </is>
      </c>
      <c r="T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SA103632</t>
        </is>
      </c>
      <c r="B3641" s="68" t="n">
        <v>46186</v>
      </c>
      <c r="C3641" s="69" t="n">
        <v>2026</v>
      </c>
      <c r="D3641" t="inlineStr">
        <is>
          <t>Jun</t>
        </is>
      </c>
      <c r="E3641" t="inlineStr">
        <is>
          <t>Asia</t>
        </is>
      </c>
      <c r="F3641" t="inlineStr">
        <is>
          <t>Japan</t>
        </is>
      </c>
      <c r="G3641" t="inlineStr">
        <is>
          <t>Gasoline</t>
        </is>
      </c>
      <c r="H3641" t="inlineStr">
        <is>
          <t>Term contract</t>
        </is>
      </c>
      <c r="I3641" t="inlineStr">
        <is>
          <t>National oil company</t>
        </is>
      </c>
      <c r="J3641" t="inlineStr">
        <is>
          <t>Carlos Silva</t>
        </is>
      </c>
      <c r="K3641" s="70" t="n">
        <v>114247</v>
      </c>
      <c r="L3641" s="71" t="n">
        <v>81.51000000000001</v>
      </c>
      <c r="M3641" s="71" t="n">
        <v>9312272.970000001</v>
      </c>
      <c r="N3641" s="71" t="n">
        <v>0</v>
      </c>
      <c r="O3641" s="71" t="n">
        <v>9312272.970000001</v>
      </c>
      <c r="P3641" s="71" t="n">
        <v>8281355.13</v>
      </c>
      <c r="Q3641" s="71" t="n">
        <v>1030917.84</v>
      </c>
      <c r="R3641" t="inlineStr">
        <is>
          <t>Refined</t>
        </is>
      </c>
      <c r="S3641" t="inlineStr">
        <is>
          <t>Yes</t>
        </is>
      </c>
      <c r="T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SA103633</t>
        </is>
      </c>
      <c r="B3642" s="68" t="n">
        <v>46186</v>
      </c>
      <c r="C3642" s="69" t="n">
        <v>2026</v>
      </c>
      <c r="D3642" t="inlineStr">
        <is>
          <t>Jun</t>
        </is>
      </c>
      <c r="E3642" t="inlineStr">
        <is>
          <t>Asia</t>
        </is>
      </c>
      <c r="F3642" t="inlineStr">
        <is>
          <t>Japan</t>
        </is>
      </c>
      <c r="G3642" t="inlineStr">
        <is>
          <t>Arab Light</t>
        </is>
      </c>
      <c r="H3642" t="inlineStr">
        <is>
          <t>Term contract</t>
        </is>
      </c>
      <c r="I3642" t="inlineStr">
        <is>
          <t>Refiner</t>
        </is>
      </c>
      <c r="J3642" t="inlineStr">
        <is>
          <t>Liam O'Brien</t>
        </is>
      </c>
      <c r="K3642" s="70" t="n">
        <v>1593545</v>
      </c>
      <c r="L3642" s="71" t="n">
        <v>81.27</v>
      </c>
      <c r="M3642" s="71" t="n">
        <v>129507402.15</v>
      </c>
      <c r="N3642" s="71" t="n">
        <v>2590148.04</v>
      </c>
      <c r="O3642" s="71" t="n">
        <v>126917254.11</v>
      </c>
      <c r="P3642" s="71" t="n">
        <v>29599128.81</v>
      </c>
      <c r="Q3642" s="71" t="n">
        <v>97318125.3</v>
      </c>
      <c r="R3642" t="inlineStr">
        <is>
          <t>Crude</t>
        </is>
      </c>
      <c r="S3642" t="inlineStr">
        <is>
          <t>Yes</t>
        </is>
      </c>
      <c r="T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SA103634</t>
        </is>
      </c>
      <c r="B3643" s="68" t="n">
        <v>46187</v>
      </c>
      <c r="C3643" s="69" t="n">
        <v>2026</v>
      </c>
      <c r="D3643" t="inlineStr">
        <is>
          <t>Jun</t>
        </is>
      </c>
      <c r="E3643" t="inlineStr">
        <is>
          <t>Asia</t>
        </is>
      </c>
      <c r="F3643" t="inlineStr">
        <is>
          <t>India</t>
        </is>
      </c>
      <c r="G3643" t="inlineStr">
        <is>
          <t>Arab Medium</t>
        </is>
      </c>
      <c r="H3643" t="inlineStr">
        <is>
          <t>Term contract</t>
        </is>
      </c>
      <c r="I3643" t="inlineStr">
        <is>
          <t>Refiner</t>
        </is>
      </c>
      <c r="J3643" t="inlineStr">
        <is>
          <t>Wei Chen</t>
        </is>
      </c>
      <c r="K3643" s="70" t="n">
        <v>1274442</v>
      </c>
      <c r="L3643" s="71" t="n">
        <v>74.87</v>
      </c>
      <c r="M3643" s="71" t="n">
        <v>95417472.54000001</v>
      </c>
      <c r="N3643" s="71" t="n">
        <v>954174.73</v>
      </c>
      <c r="O3643" s="71" t="n">
        <v>94463297.81</v>
      </c>
      <c r="P3643" s="71" t="n">
        <v>22816144.32</v>
      </c>
      <c r="Q3643" s="71" t="n">
        <v>71647153.48999999</v>
      </c>
      <c r="R3643" t="inlineStr">
        <is>
          <t>Crude</t>
        </is>
      </c>
      <c r="S3643" t="inlineStr">
        <is>
          <t>Yes</t>
        </is>
      </c>
      <c r="T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SA103635</t>
        </is>
      </c>
      <c r="B3644" s="68" t="n">
        <v>46187</v>
      </c>
      <c r="C3644" s="69" t="n">
        <v>2026</v>
      </c>
      <c r="D3644" t="inlineStr">
        <is>
          <t>Jun</t>
        </is>
      </c>
      <c r="E3644" t="inlineStr">
        <is>
          <t>Asia</t>
        </is>
      </c>
      <c r="F3644" t="inlineStr">
        <is>
          <t>Japan</t>
        </is>
      </c>
      <c r="G3644" t="inlineStr">
        <is>
          <t>Arab Light</t>
        </is>
      </c>
      <c r="H3644" t="inlineStr">
        <is>
          <t>Term contract</t>
        </is>
      </c>
      <c r="I3644" t="inlineStr">
        <is>
          <t>Refiner</t>
        </is>
      </c>
      <c r="J3644" t="inlineStr">
        <is>
          <t>Hiroshi Tanaka</t>
        </is>
      </c>
      <c r="K3644" s="70" t="n">
        <v>1259669</v>
      </c>
      <c r="L3644" s="71" t="n">
        <v>73.73</v>
      </c>
      <c r="M3644" s="71" t="n">
        <v>92875395.37</v>
      </c>
      <c r="N3644" s="71" t="n">
        <v>928753.95</v>
      </c>
      <c r="O3644" s="71" t="n">
        <v>91946641.42</v>
      </c>
      <c r="P3644" s="71" t="n">
        <v>23168641.54</v>
      </c>
      <c r="Q3644" s="71" t="n">
        <v>68777999.88</v>
      </c>
      <c r="R3644" t="inlineStr">
        <is>
          <t>Crude</t>
        </is>
      </c>
      <c r="S3644" t="inlineStr">
        <is>
          <t>Yes</t>
        </is>
      </c>
      <c r="T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SA103636</t>
        </is>
      </c>
      <c r="B3645" s="68" t="n">
        <v>46187</v>
      </c>
      <c r="C3645" s="69" t="n">
        <v>2026</v>
      </c>
      <c r="D3645" t="inlineStr">
        <is>
          <t>Jun</t>
        </is>
      </c>
      <c r="E3645" t="inlineStr">
        <is>
          <t>Asia</t>
        </is>
      </c>
      <c r="F3645" t="inlineStr">
        <is>
          <t>India</t>
        </is>
      </c>
      <c r="G3645" t="inlineStr">
        <is>
          <t>Arab Medium</t>
        </is>
      </c>
      <c r="H3645" t="inlineStr">
        <is>
          <t>Term contract</t>
        </is>
      </c>
      <c r="I3645" t="inlineStr">
        <is>
          <t>National oil company</t>
        </is>
      </c>
      <c r="J3645" t="inlineStr">
        <is>
          <t>Carlos Silva</t>
        </is>
      </c>
      <c r="K3645" s="70" t="n">
        <v>1434979</v>
      </c>
      <c r="L3645" s="71" t="n">
        <v>79.98999999999999</v>
      </c>
      <c r="M3645" s="71" t="n">
        <v>114783970.21</v>
      </c>
      <c r="N3645" s="71" t="n">
        <v>2295679.4</v>
      </c>
      <c r="O3645" s="71" t="n">
        <v>112488290.81</v>
      </c>
      <c r="P3645" s="71" t="n">
        <v>25872071.11</v>
      </c>
      <c r="Q3645" s="71" t="n">
        <v>86616219.7</v>
      </c>
      <c r="R3645" t="inlineStr">
        <is>
          <t>Crude</t>
        </is>
      </c>
      <c r="S3645" t="inlineStr">
        <is>
          <t>Yes</t>
        </is>
      </c>
      <c r="T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SA103637</t>
        </is>
      </c>
      <c r="B3646" s="68" t="n">
        <v>46187</v>
      </c>
      <c r="C3646" s="69" t="n">
        <v>2026</v>
      </c>
      <c r="D3646" t="inlineStr">
        <is>
          <t>Jun</t>
        </is>
      </c>
      <c r="E3646" t="inlineStr">
        <is>
          <t>Middle East</t>
        </is>
      </c>
      <c r="F3646" t="inlineStr">
        <is>
          <t>UAE</t>
        </is>
      </c>
      <c r="G3646" t="inlineStr">
        <is>
          <t>Gasoline</t>
        </is>
      </c>
      <c r="H3646" t="inlineStr">
        <is>
          <t>Term contract</t>
        </is>
      </c>
      <c r="I3646" t="inlineStr">
        <is>
          <t>National oil company</t>
        </is>
      </c>
      <c r="J3646" t="inlineStr">
        <is>
          <t>Sara Rossi</t>
        </is>
      </c>
      <c r="K3646" s="70" t="n">
        <v>433350</v>
      </c>
      <c r="L3646" s="71" t="n">
        <v>85.84</v>
      </c>
      <c r="M3646" s="71" t="n">
        <v>37198764</v>
      </c>
      <c r="N3646" s="71" t="n">
        <v>743975.28</v>
      </c>
      <c r="O3646" s="71" t="n">
        <v>36454788.72</v>
      </c>
      <c r="P3646" s="71" t="n">
        <v>31194222.12</v>
      </c>
      <c r="Q3646" s="71" t="n">
        <v>5260566.6</v>
      </c>
      <c r="R3646" t="inlineStr">
        <is>
          <t>Refined</t>
        </is>
      </c>
      <c r="S3646" t="inlineStr">
        <is>
          <t>Yes</t>
        </is>
      </c>
      <c r="T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SA103638</t>
        </is>
      </c>
      <c r="B3647" s="68" t="n">
        <v>46188</v>
      </c>
      <c r="C3647" s="69" t="n">
        <v>2026</v>
      </c>
      <c r="D3647" t="inlineStr">
        <is>
          <t>Jun</t>
        </is>
      </c>
      <c r="E3647" t="inlineStr">
        <is>
          <t>Europe</t>
        </is>
      </c>
      <c r="F3647" t="inlineStr">
        <is>
          <t>France</t>
        </is>
      </c>
      <c r="G3647" t="inlineStr">
        <is>
          <t>Arab Light</t>
        </is>
      </c>
      <c r="H3647" t="inlineStr">
        <is>
          <t>Term contract</t>
        </is>
      </c>
      <c r="I3647" t="inlineStr">
        <is>
          <t>National oil company</t>
        </is>
      </c>
      <c r="J3647" t="inlineStr">
        <is>
          <t>Amir Khan</t>
        </is>
      </c>
      <c r="K3647" s="70" t="n">
        <v>691390</v>
      </c>
      <c r="L3647" s="71" t="n">
        <v>82.63</v>
      </c>
      <c r="M3647" s="71" t="n">
        <v>57129555.7</v>
      </c>
      <c r="N3647" s="71" t="n">
        <v>0</v>
      </c>
      <c r="O3647" s="71" t="n">
        <v>57129555.7</v>
      </c>
      <c r="P3647" s="71" t="n">
        <v>12338745.17</v>
      </c>
      <c r="Q3647" s="71" t="n">
        <v>44790810.53</v>
      </c>
      <c r="R3647" t="inlineStr">
        <is>
          <t>Crude</t>
        </is>
      </c>
      <c r="S3647" t="inlineStr">
        <is>
          <t>Yes</t>
        </is>
      </c>
      <c r="T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SA103639</t>
        </is>
      </c>
      <c r="B3648" s="68" t="n">
        <v>46188</v>
      </c>
      <c r="C3648" s="69" t="n">
        <v>2026</v>
      </c>
      <c r="D3648" t="inlineStr">
        <is>
          <t>Jun</t>
        </is>
      </c>
      <c r="E3648" t="inlineStr">
        <is>
          <t>Europe</t>
        </is>
      </c>
      <c r="F3648" t="inlineStr">
        <is>
          <t>France</t>
        </is>
      </c>
      <c r="G3648" t="inlineStr">
        <is>
          <t>Arab Extra Light</t>
        </is>
      </c>
      <c r="H3648" t="inlineStr">
        <is>
          <t>Term contract</t>
        </is>
      </c>
      <c r="I3648" t="inlineStr">
        <is>
          <t>Refiner</t>
        </is>
      </c>
      <c r="J3648" t="inlineStr">
        <is>
          <t>Sara Rossi</t>
        </is>
      </c>
      <c r="K3648" s="70" t="n">
        <v>853896</v>
      </c>
      <c r="L3648" s="71" t="n">
        <v>79.43000000000001</v>
      </c>
      <c r="M3648" s="71" t="n">
        <v>67824959.28</v>
      </c>
      <c r="N3648" s="71" t="n">
        <v>0</v>
      </c>
      <c r="O3648" s="71" t="n">
        <v>67824959.28</v>
      </c>
      <c r="P3648" s="71" t="n">
        <v>15347746.65</v>
      </c>
      <c r="Q3648" s="71" t="n">
        <v>52477212.63</v>
      </c>
      <c r="R3648" t="inlineStr">
        <is>
          <t>Crude</t>
        </is>
      </c>
      <c r="S3648" t="inlineStr">
        <is>
          <t>Yes</t>
        </is>
      </c>
      <c r="T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SA103640</t>
        </is>
      </c>
      <c r="B3649" s="68" t="n">
        <v>46188</v>
      </c>
      <c r="C3649" s="69" t="n">
        <v>2026</v>
      </c>
      <c r="D3649" t="inlineStr">
        <is>
          <t>Jun</t>
        </is>
      </c>
      <c r="E3649" t="inlineStr">
        <is>
          <t>Asia</t>
        </is>
      </c>
      <c r="F3649" t="inlineStr">
        <is>
          <t>China</t>
        </is>
      </c>
      <c r="G3649" t="inlineStr">
        <is>
          <t>Diesel</t>
        </is>
      </c>
      <c r="H3649" t="inlineStr">
        <is>
          <t>Term contract</t>
        </is>
      </c>
      <c r="I3649" t="inlineStr">
        <is>
          <t>National oil company</t>
        </is>
      </c>
      <c r="J3649" t="inlineStr">
        <is>
          <t>Ana Costa</t>
        </is>
      </c>
      <c r="K3649" s="70" t="n">
        <v>136654</v>
      </c>
      <c r="L3649" s="71" t="n">
        <v>100.95</v>
      </c>
      <c r="M3649" s="71" t="n">
        <v>13795221.3</v>
      </c>
      <c r="N3649" s="71" t="n">
        <v>137952.21</v>
      </c>
      <c r="O3649" s="71" t="n">
        <v>13657269.09</v>
      </c>
      <c r="P3649" s="71" t="n">
        <v>9506658.9</v>
      </c>
      <c r="Q3649" s="71" t="n">
        <v>4150610.19</v>
      </c>
      <c r="R3649" t="inlineStr">
        <is>
          <t>Refined</t>
        </is>
      </c>
      <c r="S3649" t="inlineStr">
        <is>
          <t>Yes</t>
        </is>
      </c>
      <c r="T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SA103641</t>
        </is>
      </c>
      <c r="B3650" s="68" t="n">
        <v>46188</v>
      </c>
      <c r="C3650" s="69" t="n">
        <v>2026</v>
      </c>
      <c r="D3650" t="inlineStr">
        <is>
          <t>Jun</t>
        </is>
      </c>
      <c r="E3650" t="inlineStr">
        <is>
          <t>Europe</t>
        </is>
      </c>
      <c r="F3650" t="inlineStr">
        <is>
          <t>France</t>
        </is>
      </c>
      <c r="G3650" t="inlineStr">
        <is>
          <t>Arab Heavy</t>
        </is>
      </c>
      <c r="H3650" t="inlineStr">
        <is>
          <t>Term contract</t>
        </is>
      </c>
      <c r="I3650" t="inlineStr">
        <is>
          <t>Refiner</t>
        </is>
      </c>
      <c r="J3650" t="inlineStr">
        <is>
          <t>Ravindra Patil</t>
        </is>
      </c>
      <c r="K3650" s="70" t="n">
        <v>1720595</v>
      </c>
      <c r="L3650" s="71" t="n">
        <v>71.55</v>
      </c>
      <c r="M3650" s="71" t="n">
        <v>123108572.25</v>
      </c>
      <c r="N3650" s="71" t="n">
        <v>0</v>
      </c>
      <c r="O3650" s="71" t="n">
        <v>123108572.25</v>
      </c>
      <c r="P3650" s="71" t="n">
        <v>31421906.07</v>
      </c>
      <c r="Q3650" s="71" t="n">
        <v>91686666.18000001</v>
      </c>
      <c r="R3650" t="inlineStr">
        <is>
          <t>Crude</t>
        </is>
      </c>
      <c r="S3650" t="inlineStr">
        <is>
          <t>Yes</t>
        </is>
      </c>
      <c r="T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SA103642</t>
        </is>
      </c>
      <c r="B3651" s="68" t="n">
        <v>46188</v>
      </c>
      <c r="C3651" s="69" t="n">
        <v>2026</v>
      </c>
      <c r="D3651" t="inlineStr">
        <is>
          <t>Jun</t>
        </is>
      </c>
      <c r="E3651" t="inlineStr">
        <is>
          <t>Asia</t>
        </is>
      </c>
      <c r="F3651" t="inlineStr">
        <is>
          <t>Japan</t>
        </is>
      </c>
      <c r="G3651" t="inlineStr">
        <is>
          <t>Arab Light</t>
        </is>
      </c>
      <c r="H3651" t="inlineStr">
        <is>
          <t>Term contract</t>
        </is>
      </c>
      <c r="I3651" t="inlineStr">
        <is>
          <t>National oil company</t>
        </is>
      </c>
      <c r="J3651" t="inlineStr">
        <is>
          <t>Fatima Al-Saud</t>
        </is>
      </c>
      <c r="K3651" s="70" t="n">
        <v>761317</v>
      </c>
      <c r="L3651" s="71" t="n">
        <v>80.95999999999999</v>
      </c>
      <c r="M3651" s="71" t="n">
        <v>61636224.32</v>
      </c>
      <c r="N3651" s="71" t="n">
        <v>1232724.49</v>
      </c>
      <c r="O3651" s="71" t="n">
        <v>60403499.83</v>
      </c>
      <c r="P3651" s="71" t="n">
        <v>13443334.15</v>
      </c>
      <c r="Q3651" s="71" t="n">
        <v>46960165.68</v>
      </c>
      <c r="R3651" t="inlineStr">
        <is>
          <t>Crude</t>
        </is>
      </c>
      <c r="S3651" t="inlineStr">
        <is>
          <t>Yes</t>
        </is>
      </c>
      <c r="T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SA103643</t>
        </is>
      </c>
      <c r="B3652" s="68" t="n">
        <v>46188</v>
      </c>
      <c r="C3652" s="69" t="n">
        <v>2026</v>
      </c>
      <c r="D3652" t="inlineStr">
        <is>
          <t>Jun</t>
        </is>
      </c>
      <c r="E3652" t="inlineStr">
        <is>
          <t>Asia</t>
        </is>
      </c>
      <c r="F3652" t="inlineStr">
        <is>
          <t>China</t>
        </is>
      </c>
      <c r="G3652" t="inlineStr">
        <is>
          <t>Arab Medium</t>
        </is>
      </c>
      <c r="H3652" t="inlineStr">
        <is>
          <t>Term contract</t>
        </is>
      </c>
      <c r="I3652" t="inlineStr">
        <is>
          <t>National oil company</t>
        </is>
      </c>
      <c r="J3652" t="inlineStr">
        <is>
          <t>Sophie Müller</t>
        </is>
      </c>
      <c r="K3652" s="70" t="n">
        <v>1874238</v>
      </c>
      <c r="L3652" s="71" t="n">
        <v>72.33</v>
      </c>
      <c r="M3652" s="71" t="n">
        <v>135563634.54</v>
      </c>
      <c r="N3652" s="71" t="n">
        <v>0</v>
      </c>
      <c r="O3652" s="71" t="n">
        <v>135563634.54</v>
      </c>
      <c r="P3652" s="71" t="n">
        <v>34088096.36</v>
      </c>
      <c r="Q3652" s="71" t="n">
        <v>101475538.18</v>
      </c>
      <c r="R3652" t="inlineStr">
        <is>
          <t>Crude</t>
        </is>
      </c>
      <c r="S3652" t="inlineStr">
        <is>
          <t>Yes</t>
        </is>
      </c>
      <c r="T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SA103644</t>
        </is>
      </c>
      <c r="B3653" s="68" t="n">
        <v>46189</v>
      </c>
      <c r="C3653" s="69" t="n">
        <v>2026</v>
      </c>
      <c r="D3653" t="inlineStr">
        <is>
          <t>Jun</t>
        </is>
      </c>
      <c r="E3653" t="inlineStr">
        <is>
          <t>Asia</t>
        </is>
      </c>
      <c r="F3653" t="inlineStr">
        <is>
          <t>India</t>
        </is>
      </c>
      <c r="G3653" t="inlineStr">
        <is>
          <t>Arab Medium</t>
        </is>
      </c>
      <c r="H3653" t="inlineStr">
        <is>
          <t>Term contract</t>
        </is>
      </c>
      <c r="I3653" t="inlineStr">
        <is>
          <t>Refiner</t>
        </is>
      </c>
      <c r="J3653" t="inlineStr">
        <is>
          <t>Ana Costa</t>
        </is>
      </c>
      <c r="K3653" s="70" t="n">
        <v>1264593</v>
      </c>
      <c r="L3653" s="71" t="n">
        <v>75.93000000000001</v>
      </c>
      <c r="M3653" s="71" t="n">
        <v>96020546.48999999</v>
      </c>
      <c r="N3653" s="71" t="n">
        <v>960205.46</v>
      </c>
      <c r="O3653" s="71" t="n">
        <v>95060341.03</v>
      </c>
      <c r="P3653" s="71" t="n">
        <v>22911088.95</v>
      </c>
      <c r="Q3653" s="71" t="n">
        <v>72149252.08</v>
      </c>
      <c r="R3653" t="inlineStr">
        <is>
          <t>Crude</t>
        </is>
      </c>
      <c r="S3653" t="inlineStr">
        <is>
          <t>Yes</t>
        </is>
      </c>
      <c r="T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SA103645</t>
        </is>
      </c>
      <c r="B3654" s="68" t="n">
        <v>46189</v>
      </c>
      <c r="C3654" s="69" t="n">
        <v>2026</v>
      </c>
      <c r="D3654" t="inlineStr">
        <is>
          <t>Jun</t>
        </is>
      </c>
      <c r="E3654" t="inlineStr">
        <is>
          <t>Middle East</t>
        </is>
      </c>
      <c r="F3654" t="inlineStr">
        <is>
          <t>Bahrain</t>
        </is>
      </c>
      <c r="G3654" t="inlineStr">
        <is>
          <t>Arab Extra Light</t>
        </is>
      </c>
      <c r="H3654" t="inlineStr">
        <is>
          <t>Spot</t>
        </is>
      </c>
      <c r="I3654" t="inlineStr">
        <is>
          <t>Refiner</t>
        </is>
      </c>
      <c r="J3654" t="inlineStr">
        <is>
          <t>Sophie Müller</t>
        </is>
      </c>
      <c r="K3654" s="70" t="n">
        <v>1604379</v>
      </c>
      <c r="L3654" s="71" t="n">
        <v>79.47</v>
      </c>
      <c r="M3654" s="71" t="n">
        <v>127499999.13</v>
      </c>
      <c r="N3654" s="71" t="n">
        <v>2549999.98</v>
      </c>
      <c r="O3654" s="71" t="n">
        <v>124949999.15</v>
      </c>
      <c r="P3654" s="71" t="n">
        <v>29193494.28</v>
      </c>
      <c r="Q3654" s="71" t="n">
        <v>95756504.87</v>
      </c>
      <c r="R3654" t="inlineStr">
        <is>
          <t>Crude</t>
        </is>
      </c>
      <c r="S3654" t="inlineStr">
        <is>
          <t>Yes</t>
        </is>
      </c>
      <c r="T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SA103646</t>
        </is>
      </c>
      <c r="B3655" s="68" t="n">
        <v>46189</v>
      </c>
      <c r="C3655" s="69" t="n">
        <v>2026</v>
      </c>
      <c r="D3655" t="inlineStr">
        <is>
          <t>Jun</t>
        </is>
      </c>
      <c r="E3655" t="inlineStr">
        <is>
          <t>Asia</t>
        </is>
      </c>
      <c r="F3655" t="inlineStr">
        <is>
          <t>China</t>
        </is>
      </c>
      <c r="G3655" t="inlineStr">
        <is>
          <t>Arab Extra Light</t>
        </is>
      </c>
      <c r="H3655" t="inlineStr">
        <is>
          <t>Spot</t>
        </is>
      </c>
      <c r="I3655" t="inlineStr">
        <is>
          <t>National oil company</t>
        </is>
      </c>
      <c r="J3655" t="inlineStr">
        <is>
          <t>Sara Rossi</t>
        </is>
      </c>
      <c r="K3655" s="70" t="n">
        <v>748513</v>
      </c>
      <c r="L3655" s="71" t="n">
        <v>86.51000000000001</v>
      </c>
      <c r="M3655" s="71" t="n">
        <v>64753859.63</v>
      </c>
      <c r="N3655" s="71" t="n">
        <v>0</v>
      </c>
      <c r="O3655" s="71" t="n">
        <v>64753859.63</v>
      </c>
      <c r="P3655" s="71" t="n">
        <v>13745112.32</v>
      </c>
      <c r="Q3655" s="71" t="n">
        <v>51008747.31</v>
      </c>
      <c r="R3655" t="inlineStr">
        <is>
          <t>Crude</t>
        </is>
      </c>
      <c r="S3655" t="inlineStr">
        <is>
          <t>Yes</t>
        </is>
      </c>
      <c r="T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SA103647</t>
        </is>
      </c>
      <c r="B3656" s="68" t="n">
        <v>46189</v>
      </c>
      <c r="C3656" s="69" t="n">
        <v>2026</v>
      </c>
      <c r="D3656" t="inlineStr">
        <is>
          <t>Jun</t>
        </is>
      </c>
      <c r="E3656" t="inlineStr">
        <is>
          <t>Middle East</t>
        </is>
      </c>
      <c r="F3656" t="inlineStr">
        <is>
          <t>UAE</t>
        </is>
      </c>
      <c r="G3656" t="inlineStr">
        <is>
          <t>Jet fuel</t>
        </is>
      </c>
      <c r="H3656" t="inlineStr">
        <is>
          <t>Term contract</t>
        </is>
      </c>
      <c r="I3656" t="inlineStr">
        <is>
          <t>Refiner</t>
        </is>
      </c>
      <c r="J3656" t="inlineStr">
        <is>
          <t>Kofi Mensah</t>
        </is>
      </c>
      <c r="K3656" s="70" t="n">
        <v>543609</v>
      </c>
      <c r="L3656" s="71" t="n">
        <v>96.20999999999999</v>
      </c>
      <c r="M3656" s="71" t="n">
        <v>52300621.89</v>
      </c>
      <c r="N3656" s="71" t="n">
        <v>0</v>
      </c>
      <c r="O3656" s="71" t="n">
        <v>52300621.89</v>
      </c>
      <c r="P3656" s="71" t="n">
        <v>41164470.87</v>
      </c>
      <c r="Q3656" s="71" t="n">
        <v>11136151.02</v>
      </c>
      <c r="R3656" t="inlineStr">
        <is>
          <t>Refined</t>
        </is>
      </c>
      <c r="S3656" t="inlineStr">
        <is>
          <t>Yes</t>
        </is>
      </c>
      <c r="T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SA103648</t>
        </is>
      </c>
      <c r="B3657" s="68" t="n">
        <v>46189</v>
      </c>
      <c r="C3657" s="69" t="n">
        <v>2026</v>
      </c>
      <c r="D3657" t="inlineStr">
        <is>
          <t>Jun</t>
        </is>
      </c>
      <c r="E3657" t="inlineStr">
        <is>
          <t>Middle East</t>
        </is>
      </c>
      <c r="F3657" t="inlineStr">
        <is>
          <t>Bahrain</t>
        </is>
      </c>
      <c r="G3657" t="inlineStr">
        <is>
          <t>Diesel</t>
        </is>
      </c>
      <c r="H3657" t="inlineStr">
        <is>
          <t>Term contract</t>
        </is>
      </c>
      <c r="I3657" t="inlineStr">
        <is>
          <t>National oil company</t>
        </is>
      </c>
      <c r="J3657" t="inlineStr">
        <is>
          <t>Arjun Mehta</t>
        </is>
      </c>
      <c r="K3657" s="70" t="n">
        <v>90763</v>
      </c>
      <c r="L3657" s="71" t="n">
        <v>91.54000000000001</v>
      </c>
      <c r="M3657" s="71" t="n">
        <v>8308445.02</v>
      </c>
      <c r="N3657" s="71" t="n">
        <v>83084.45</v>
      </c>
      <c r="O3657" s="71" t="n">
        <v>8225360.57</v>
      </c>
      <c r="P3657" s="71" t="n">
        <v>6380701.21</v>
      </c>
      <c r="Q3657" s="71" t="n">
        <v>1844659.36</v>
      </c>
      <c r="R3657" t="inlineStr">
        <is>
          <t>Refined</t>
        </is>
      </c>
      <c r="S3657" t="inlineStr">
        <is>
          <t>Yes</t>
        </is>
      </c>
      <c r="T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SA103649</t>
        </is>
      </c>
      <c r="B3658" s="68" t="n">
        <v>46189</v>
      </c>
      <c r="C3658" s="69" t="n">
        <v>2026</v>
      </c>
      <c r="D3658" t="inlineStr">
        <is>
          <t>Jun</t>
        </is>
      </c>
      <c r="E3658" t="inlineStr">
        <is>
          <t>Asia</t>
        </is>
      </c>
      <c r="F3658" t="inlineStr">
        <is>
          <t>Japan</t>
        </is>
      </c>
      <c r="G3658" t="inlineStr">
        <is>
          <t>Gasoline</t>
        </is>
      </c>
      <c r="H3658" t="inlineStr">
        <is>
          <t>Term contract</t>
        </is>
      </c>
      <c r="I3658" t="inlineStr">
        <is>
          <t>Refiner</t>
        </is>
      </c>
      <c r="J3658" t="inlineStr">
        <is>
          <t>Noah Smith</t>
        </is>
      </c>
      <c r="K3658" s="70" t="n">
        <v>378196</v>
      </c>
      <c r="L3658" s="71" t="n">
        <v>97.08</v>
      </c>
      <c r="M3658" s="71" t="n">
        <v>36715267.68</v>
      </c>
      <c r="N3658" s="71" t="n">
        <v>367152.68</v>
      </c>
      <c r="O3658" s="71" t="n">
        <v>36348115</v>
      </c>
      <c r="P3658" s="71" t="n">
        <v>25565208.85</v>
      </c>
      <c r="Q3658" s="71" t="n">
        <v>10782906.15</v>
      </c>
      <c r="R3658" t="inlineStr">
        <is>
          <t>Refined</t>
        </is>
      </c>
      <c r="S3658" t="inlineStr">
        <is>
          <t>Yes</t>
        </is>
      </c>
      <c r="T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SA103650</t>
        </is>
      </c>
      <c r="B3659" s="68" t="n">
        <v>46189</v>
      </c>
      <c r="C3659" s="69" t="n">
        <v>2026</v>
      </c>
      <c r="D3659" t="inlineStr">
        <is>
          <t>Jun</t>
        </is>
      </c>
      <c r="E3659" t="inlineStr">
        <is>
          <t>Europe</t>
        </is>
      </c>
      <c r="F3659" t="inlineStr">
        <is>
          <t>Italy</t>
        </is>
      </c>
      <c r="G3659" t="inlineStr">
        <is>
          <t>Jet fuel</t>
        </is>
      </c>
      <c r="H3659" t="inlineStr">
        <is>
          <t>Spot</t>
        </is>
      </c>
      <c r="I3659" t="inlineStr">
        <is>
          <t>Refiner</t>
        </is>
      </c>
      <c r="J3659" t="inlineStr">
        <is>
          <t>Wei Chen</t>
        </is>
      </c>
      <c r="K3659" s="70" t="n">
        <v>527136</v>
      </c>
      <c r="L3659" s="71" t="n">
        <v>98.28</v>
      </c>
      <c r="M3659" s="71" t="n">
        <v>51806926.08</v>
      </c>
      <c r="N3659" s="71" t="n">
        <v>0</v>
      </c>
      <c r="O3659" s="71" t="n">
        <v>51806926.08</v>
      </c>
      <c r="P3659" s="71" t="n">
        <v>36951569.28</v>
      </c>
      <c r="Q3659" s="71" t="n">
        <v>14855356.8</v>
      </c>
      <c r="R3659" t="inlineStr">
        <is>
          <t>Refined</t>
        </is>
      </c>
      <c r="S3659" t="inlineStr">
        <is>
          <t>Yes</t>
        </is>
      </c>
      <c r="T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SA103651</t>
        </is>
      </c>
      <c r="B3660" s="68" t="n">
        <v>46189</v>
      </c>
      <c r="C3660" s="69" t="n">
        <v>2026</v>
      </c>
      <c r="D3660" t="inlineStr">
        <is>
          <t>Jun</t>
        </is>
      </c>
      <c r="E3660" t="inlineStr">
        <is>
          <t>Asia</t>
        </is>
      </c>
      <c r="F3660" t="inlineStr">
        <is>
          <t>China</t>
        </is>
      </c>
      <c r="G3660" t="inlineStr">
        <is>
          <t>Arab Medium</t>
        </is>
      </c>
      <c r="H3660" t="inlineStr">
        <is>
          <t>Term contract</t>
        </is>
      </c>
      <c r="I3660" t="inlineStr">
        <is>
          <t>Refiner</t>
        </is>
      </c>
      <c r="J3660" t="inlineStr">
        <is>
          <t>Arjun Mehta</t>
        </is>
      </c>
      <c r="K3660" s="70" t="n">
        <v>1488162</v>
      </c>
      <c r="L3660" s="71" t="n">
        <v>72.33</v>
      </c>
      <c r="M3660" s="71" t="n">
        <v>107638757.46</v>
      </c>
      <c r="N3660" s="71" t="n">
        <v>0</v>
      </c>
      <c r="O3660" s="71" t="n">
        <v>107638757.46</v>
      </c>
      <c r="P3660" s="71" t="n">
        <v>25950035.34</v>
      </c>
      <c r="Q3660" s="71" t="n">
        <v>81688722.12</v>
      </c>
      <c r="R3660" t="inlineStr">
        <is>
          <t>Crude</t>
        </is>
      </c>
      <c r="S3660" t="inlineStr">
        <is>
          <t>Yes</t>
        </is>
      </c>
      <c r="T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SA103652</t>
        </is>
      </c>
      <c r="B3661" s="68" t="n">
        <v>46189</v>
      </c>
      <c r="C3661" s="69" t="n">
        <v>2026</v>
      </c>
      <c r="D3661" t="inlineStr">
        <is>
          <t>Jun</t>
        </is>
      </c>
      <c r="E3661" t="inlineStr">
        <is>
          <t>Asia</t>
        </is>
      </c>
      <c r="F3661" t="inlineStr">
        <is>
          <t>India</t>
        </is>
      </c>
      <c r="G3661" t="inlineStr">
        <is>
          <t>Arab Heavy</t>
        </is>
      </c>
      <c r="H3661" t="inlineStr">
        <is>
          <t>Spot</t>
        </is>
      </c>
      <c r="I3661" t="inlineStr">
        <is>
          <t>National oil company</t>
        </is>
      </c>
      <c r="J3661" t="inlineStr">
        <is>
          <t>Sophie Müller</t>
        </is>
      </c>
      <c r="K3661" s="70" t="n">
        <v>1144437</v>
      </c>
      <c r="L3661" s="71" t="n">
        <v>71.12</v>
      </c>
      <c r="M3661" s="71" t="n">
        <v>81392359.44</v>
      </c>
      <c r="N3661" s="71" t="n">
        <v>813923.59</v>
      </c>
      <c r="O3661" s="71" t="n">
        <v>80578435.84999999</v>
      </c>
      <c r="P3661" s="71" t="n">
        <v>20872987.06</v>
      </c>
      <c r="Q3661" s="71" t="n">
        <v>59705448.79</v>
      </c>
      <c r="R3661" t="inlineStr">
        <is>
          <t>Crude</t>
        </is>
      </c>
      <c r="S3661" t="inlineStr">
        <is>
          <t>Yes</t>
        </is>
      </c>
      <c r="T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SA103653</t>
        </is>
      </c>
      <c r="B3662" s="68" t="n">
        <v>46190</v>
      </c>
      <c r="C3662" s="69" t="n">
        <v>2026</v>
      </c>
      <c r="D3662" t="inlineStr">
        <is>
          <t>Jun</t>
        </is>
      </c>
      <c r="E3662" t="inlineStr">
        <is>
          <t>Asia</t>
        </is>
      </c>
      <c r="F3662" t="inlineStr">
        <is>
          <t>South Korea</t>
        </is>
      </c>
      <c r="G3662" t="inlineStr">
        <is>
          <t>Arab Light</t>
        </is>
      </c>
      <c r="H3662" t="inlineStr">
        <is>
          <t>Term contract</t>
        </is>
      </c>
      <c r="I3662" t="inlineStr">
        <is>
          <t>National oil company</t>
        </is>
      </c>
      <c r="J3662" t="inlineStr">
        <is>
          <t>Amir Khan</t>
        </is>
      </c>
      <c r="K3662" s="70" t="n">
        <v>1121785</v>
      </c>
      <c r="L3662" s="71" t="n">
        <v>82.15000000000001</v>
      </c>
      <c r="M3662" s="71" t="n">
        <v>92154637.75</v>
      </c>
      <c r="N3662" s="71" t="n">
        <v>0</v>
      </c>
      <c r="O3662" s="71" t="n">
        <v>92154637.75</v>
      </c>
      <c r="P3662" s="71" t="n">
        <v>20285585.4</v>
      </c>
      <c r="Q3662" s="71" t="n">
        <v>71869052.34999999</v>
      </c>
      <c r="R3662" t="inlineStr">
        <is>
          <t>Crude</t>
        </is>
      </c>
      <c r="S3662" t="inlineStr">
        <is>
          <t>Yes</t>
        </is>
      </c>
      <c r="T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SA103654</t>
        </is>
      </c>
      <c r="B3663" s="68" t="n">
        <v>46190</v>
      </c>
      <c r="C3663" s="69" t="n">
        <v>2026</v>
      </c>
      <c r="D3663" t="inlineStr">
        <is>
          <t>Jun</t>
        </is>
      </c>
      <c r="E3663" t="inlineStr">
        <is>
          <t>North America</t>
        </is>
      </c>
      <c r="F3663" t="inlineStr">
        <is>
          <t>USA</t>
        </is>
      </c>
      <c r="G3663" t="inlineStr">
        <is>
          <t>Gasoline</t>
        </is>
      </c>
      <c r="H3663" t="inlineStr">
        <is>
          <t>Spot</t>
        </is>
      </c>
      <c r="I3663" t="inlineStr">
        <is>
          <t>Refiner</t>
        </is>
      </c>
      <c r="J3663" t="inlineStr">
        <is>
          <t>Sara Rossi</t>
        </is>
      </c>
      <c r="K3663" s="70" t="n">
        <v>530853</v>
      </c>
      <c r="L3663" s="71" t="n">
        <v>98.56</v>
      </c>
      <c r="M3663" s="71" t="n">
        <v>52320871.68</v>
      </c>
      <c r="N3663" s="71" t="n">
        <v>0</v>
      </c>
      <c r="O3663" s="71" t="n">
        <v>52320871.68</v>
      </c>
      <c r="P3663" s="71" t="n">
        <v>38314652.4</v>
      </c>
      <c r="Q3663" s="71" t="n">
        <v>14006219.28</v>
      </c>
      <c r="R3663" t="inlineStr">
        <is>
          <t>Refined</t>
        </is>
      </c>
      <c r="S3663" t="inlineStr">
        <is>
          <t>Yes</t>
        </is>
      </c>
      <c r="T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SA103655</t>
        </is>
      </c>
      <c r="B3664" s="68" t="n">
        <v>46190</v>
      </c>
      <c r="C3664" s="69" t="n">
        <v>2026</v>
      </c>
      <c r="D3664" t="inlineStr">
        <is>
          <t>Jun</t>
        </is>
      </c>
      <c r="E3664" t="inlineStr">
        <is>
          <t>Asia</t>
        </is>
      </c>
      <c r="F3664" t="inlineStr">
        <is>
          <t>South Korea</t>
        </is>
      </c>
      <c r="G3664" t="inlineStr">
        <is>
          <t>Arab Medium</t>
        </is>
      </c>
      <c r="H3664" t="inlineStr">
        <is>
          <t>Term contract</t>
        </is>
      </c>
      <c r="I3664" t="inlineStr">
        <is>
          <t>Refiner</t>
        </is>
      </c>
      <c r="J3664" t="inlineStr">
        <is>
          <t>Ana Costa</t>
        </is>
      </c>
      <c r="K3664" s="70" t="n">
        <v>1616198</v>
      </c>
      <c r="L3664" s="71" t="n">
        <v>81.59999999999999</v>
      </c>
      <c r="M3664" s="71" t="n">
        <v>131881756.8</v>
      </c>
      <c r="N3664" s="71" t="n">
        <v>0</v>
      </c>
      <c r="O3664" s="71" t="n">
        <v>131881756.8</v>
      </c>
      <c r="P3664" s="71" t="n">
        <v>28313748.14</v>
      </c>
      <c r="Q3664" s="71" t="n">
        <v>103568008.66</v>
      </c>
      <c r="R3664" t="inlineStr">
        <is>
          <t>Crude</t>
        </is>
      </c>
      <c r="S3664" t="inlineStr">
        <is>
          <t>Yes</t>
        </is>
      </c>
      <c r="T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SA103656</t>
        </is>
      </c>
      <c r="B3665" s="68" t="n">
        <v>46190</v>
      </c>
      <c r="C3665" s="69" t="n">
        <v>2026</v>
      </c>
      <c r="D3665" t="inlineStr">
        <is>
          <t>Jun</t>
        </is>
      </c>
      <c r="E3665" t="inlineStr">
        <is>
          <t>Asia</t>
        </is>
      </c>
      <c r="F3665" t="inlineStr">
        <is>
          <t>South Korea</t>
        </is>
      </c>
      <c r="G3665" t="inlineStr">
        <is>
          <t>Diesel</t>
        </is>
      </c>
      <c r="H3665" t="inlineStr">
        <is>
          <t>Term contract</t>
        </is>
      </c>
      <c r="I3665" t="inlineStr">
        <is>
          <t>Refiner</t>
        </is>
      </c>
      <c r="J3665" t="inlineStr">
        <is>
          <t>Ana Costa</t>
        </is>
      </c>
      <c r="K3665" s="70" t="n">
        <v>124416</v>
      </c>
      <c r="L3665" s="71" t="n">
        <v>87.37</v>
      </c>
      <c r="M3665" s="71" t="n">
        <v>10870225.92</v>
      </c>
      <c r="N3665" s="71" t="n">
        <v>0</v>
      </c>
      <c r="O3665" s="71" t="n">
        <v>10870225.92</v>
      </c>
      <c r="P3665" s="71" t="n">
        <v>9030367.619999999</v>
      </c>
      <c r="Q3665" s="71" t="n">
        <v>1839858.3</v>
      </c>
      <c r="R3665" t="inlineStr">
        <is>
          <t>Refined</t>
        </is>
      </c>
      <c r="S3665" t="inlineStr">
        <is>
          <t>Yes</t>
        </is>
      </c>
      <c r="T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SA103657</t>
        </is>
      </c>
      <c r="B3666" s="68" t="n">
        <v>46190</v>
      </c>
      <c r="C3666" s="69" t="n">
        <v>2026</v>
      </c>
      <c r="D3666" t="inlineStr">
        <is>
          <t>Jun</t>
        </is>
      </c>
      <c r="E3666" t="inlineStr">
        <is>
          <t>Asia</t>
        </is>
      </c>
      <c r="F3666" t="inlineStr">
        <is>
          <t>South Korea</t>
        </is>
      </c>
      <c r="G3666" t="inlineStr">
        <is>
          <t>Arab Heavy</t>
        </is>
      </c>
      <c r="H3666" t="inlineStr">
        <is>
          <t>Spot</t>
        </is>
      </c>
      <c r="I3666" t="inlineStr">
        <is>
          <t>Refiner</t>
        </is>
      </c>
      <c r="J3666" t="inlineStr">
        <is>
          <t>Hiroshi Tanaka</t>
        </is>
      </c>
      <c r="K3666" s="70" t="n">
        <v>738664</v>
      </c>
      <c r="L3666" s="71" t="n">
        <v>77.45</v>
      </c>
      <c r="M3666" s="71" t="n">
        <v>57209526.8</v>
      </c>
      <c r="N3666" s="71" t="n">
        <v>0</v>
      </c>
      <c r="O3666" s="71" t="n">
        <v>57209526.8</v>
      </c>
      <c r="P3666" s="71" t="n">
        <v>12690129.6</v>
      </c>
      <c r="Q3666" s="71" t="n">
        <v>44519397.2</v>
      </c>
      <c r="R3666" t="inlineStr">
        <is>
          <t>Crude</t>
        </is>
      </c>
      <c r="S3666" t="inlineStr">
        <is>
          <t>Yes</t>
        </is>
      </c>
      <c r="T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SA103658</t>
        </is>
      </c>
      <c r="B3667" s="68" t="n">
        <v>46190</v>
      </c>
      <c r="C3667" s="69" t="n">
        <v>2026</v>
      </c>
      <c r="D3667" t="inlineStr">
        <is>
          <t>Jun</t>
        </is>
      </c>
      <c r="E3667" t="inlineStr">
        <is>
          <t>Asia</t>
        </is>
      </c>
      <c r="F3667" t="inlineStr">
        <is>
          <t>India</t>
        </is>
      </c>
      <c r="G3667" t="inlineStr">
        <is>
          <t>Jet fuel</t>
        </is>
      </c>
      <c r="H3667" t="inlineStr">
        <is>
          <t>Spot</t>
        </is>
      </c>
      <c r="I3667" t="inlineStr">
        <is>
          <t>National oil company</t>
        </is>
      </c>
      <c r="J3667" t="inlineStr">
        <is>
          <t>Fatima Al-Saud</t>
        </is>
      </c>
      <c r="K3667" s="70" t="n">
        <v>477717</v>
      </c>
      <c r="L3667" s="71" t="n">
        <v>102.29</v>
      </c>
      <c r="M3667" s="71" t="n">
        <v>48865671.93</v>
      </c>
      <c r="N3667" s="71" t="n">
        <v>0</v>
      </c>
      <c r="O3667" s="71" t="n">
        <v>48865671.93</v>
      </c>
      <c r="P3667" s="71" t="n">
        <v>35501488.88</v>
      </c>
      <c r="Q3667" s="71" t="n">
        <v>13364183.05</v>
      </c>
      <c r="R3667" t="inlineStr">
        <is>
          <t>Refined</t>
        </is>
      </c>
      <c r="S3667" t="inlineStr">
        <is>
          <t>Yes</t>
        </is>
      </c>
      <c r="T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SA103659</t>
        </is>
      </c>
      <c r="B3668" s="68" t="n">
        <v>46190</v>
      </c>
      <c r="C3668" s="69" t="n">
        <v>2026</v>
      </c>
      <c r="D3668" t="inlineStr">
        <is>
          <t>Jun</t>
        </is>
      </c>
      <c r="E3668" t="inlineStr">
        <is>
          <t>Asia</t>
        </is>
      </c>
      <c r="F3668" t="inlineStr">
        <is>
          <t>Japan</t>
        </is>
      </c>
      <c r="G3668" t="inlineStr">
        <is>
          <t>Arab Extra Light</t>
        </is>
      </c>
      <c r="H3668" t="inlineStr">
        <is>
          <t>Term contract</t>
        </is>
      </c>
      <c r="I3668" t="inlineStr">
        <is>
          <t>Refiner</t>
        </is>
      </c>
      <c r="J3668" t="inlineStr">
        <is>
          <t>Shraddha Kulkarni</t>
        </is>
      </c>
      <c r="K3668" s="70" t="n">
        <v>794803</v>
      </c>
      <c r="L3668" s="71" t="n">
        <v>82.43000000000001</v>
      </c>
      <c r="M3668" s="71" t="n">
        <v>65515611.29</v>
      </c>
      <c r="N3668" s="71" t="n">
        <v>0</v>
      </c>
      <c r="O3668" s="71" t="n">
        <v>65515611.29</v>
      </c>
      <c r="P3668" s="71" t="n">
        <v>15218881.14</v>
      </c>
      <c r="Q3668" s="71" t="n">
        <v>50296730.15</v>
      </c>
      <c r="R3668" t="inlineStr">
        <is>
          <t>Crude</t>
        </is>
      </c>
      <c r="S3668" t="inlineStr">
        <is>
          <t>Yes</t>
        </is>
      </c>
      <c r="T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SA103660</t>
        </is>
      </c>
      <c r="B3669" s="68" t="n">
        <v>46190</v>
      </c>
      <c r="C3669" s="69" t="n">
        <v>2026</v>
      </c>
      <c r="D3669" t="inlineStr">
        <is>
          <t>Jun</t>
        </is>
      </c>
      <c r="E3669" t="inlineStr">
        <is>
          <t>Asia</t>
        </is>
      </c>
      <c r="F3669" t="inlineStr">
        <is>
          <t>India</t>
        </is>
      </c>
      <c r="G3669" t="inlineStr">
        <is>
          <t>Arab Heavy</t>
        </is>
      </c>
      <c r="H3669" t="inlineStr">
        <is>
          <t>Spot</t>
        </is>
      </c>
      <c r="I3669" t="inlineStr">
        <is>
          <t>National oil company</t>
        </is>
      </c>
      <c r="J3669" t="inlineStr">
        <is>
          <t>Arjun Mehta</t>
        </is>
      </c>
      <c r="K3669" s="70" t="n">
        <v>336831</v>
      </c>
      <c r="L3669" s="71" t="n">
        <v>66.78</v>
      </c>
      <c r="M3669" s="71" t="n">
        <v>22493574.18</v>
      </c>
      <c r="N3669" s="71" t="n">
        <v>0</v>
      </c>
      <c r="O3669" s="71" t="n">
        <v>22493574.18</v>
      </c>
      <c r="P3669" s="71" t="n">
        <v>5901000.89</v>
      </c>
      <c r="Q3669" s="71" t="n">
        <v>16592573.29</v>
      </c>
      <c r="R3669" t="inlineStr">
        <is>
          <t>Crude</t>
        </is>
      </c>
      <c r="S3669" t="inlineStr">
        <is>
          <t>Yes</t>
        </is>
      </c>
      <c r="T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SA103661</t>
        </is>
      </c>
      <c r="B3670" s="68" t="n">
        <v>46191</v>
      </c>
      <c r="C3670" s="69" t="n">
        <v>2026</v>
      </c>
      <c r="D3670" t="inlineStr">
        <is>
          <t>Jun</t>
        </is>
      </c>
      <c r="E3670" t="inlineStr">
        <is>
          <t>Europe</t>
        </is>
      </c>
      <c r="F3670" t="inlineStr">
        <is>
          <t>France</t>
        </is>
      </c>
      <c r="G3670" t="inlineStr">
        <is>
          <t>Jet fuel</t>
        </is>
      </c>
      <c r="H3670" t="inlineStr">
        <is>
          <t>Term contract</t>
        </is>
      </c>
      <c r="I3670" t="inlineStr">
        <is>
          <t>Refiner</t>
        </is>
      </c>
      <c r="J3670" t="inlineStr">
        <is>
          <t>Amir Khan</t>
        </is>
      </c>
      <c r="K3670" s="70" t="n">
        <v>194587</v>
      </c>
      <c r="L3670" s="71" t="n">
        <v>98.51000000000001</v>
      </c>
      <c r="M3670" s="71" t="n">
        <v>19168765.37</v>
      </c>
      <c r="N3670" s="71" t="n">
        <v>191687.65</v>
      </c>
      <c r="O3670" s="71" t="n">
        <v>18977077.72</v>
      </c>
      <c r="P3670" s="71" t="n">
        <v>14073133.03</v>
      </c>
      <c r="Q3670" s="71" t="n">
        <v>4903944.69</v>
      </c>
      <c r="R3670" t="inlineStr">
        <is>
          <t>Refined</t>
        </is>
      </c>
      <c r="S3670" t="inlineStr">
        <is>
          <t>Yes</t>
        </is>
      </c>
      <c r="T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SA103662</t>
        </is>
      </c>
      <c r="B3671" s="68" t="n">
        <v>46191</v>
      </c>
      <c r="C3671" s="69" t="n">
        <v>2026</v>
      </c>
      <c r="D3671" t="inlineStr">
        <is>
          <t>Jun</t>
        </is>
      </c>
      <c r="E3671" t="inlineStr">
        <is>
          <t>Asia</t>
        </is>
      </c>
      <c r="F3671" t="inlineStr">
        <is>
          <t>India</t>
        </is>
      </c>
      <c r="G3671" t="inlineStr">
        <is>
          <t>Gasoline</t>
        </is>
      </c>
      <c r="H3671" t="inlineStr">
        <is>
          <t>Term contract</t>
        </is>
      </c>
      <c r="I3671" t="inlineStr">
        <is>
          <t>Trader</t>
        </is>
      </c>
      <c r="J3671" t="inlineStr">
        <is>
          <t>Wei Chen</t>
        </is>
      </c>
      <c r="K3671" s="70" t="n">
        <v>303345</v>
      </c>
      <c r="L3671" s="71" t="n">
        <v>92.73</v>
      </c>
      <c r="M3671" s="71" t="n">
        <v>28129181.85</v>
      </c>
      <c r="N3671" s="71" t="n">
        <v>281291.82</v>
      </c>
      <c r="O3671" s="71" t="n">
        <v>27847890.03</v>
      </c>
      <c r="P3671" s="71" t="n">
        <v>21881421.52</v>
      </c>
      <c r="Q3671" s="71" t="n">
        <v>5966468.51</v>
      </c>
      <c r="R3671" t="inlineStr">
        <is>
          <t>Refined</t>
        </is>
      </c>
      <c r="S3671" t="inlineStr">
        <is>
          <t>Yes</t>
        </is>
      </c>
      <c r="T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SA103663</t>
        </is>
      </c>
      <c r="B3672" s="68" t="n">
        <v>46191</v>
      </c>
      <c r="C3672" s="69" t="n">
        <v>2026</v>
      </c>
      <c r="D3672" t="inlineStr">
        <is>
          <t>Jun</t>
        </is>
      </c>
      <c r="E3672" t="inlineStr">
        <is>
          <t>North America</t>
        </is>
      </c>
      <c r="F3672" t="inlineStr">
        <is>
          <t>USA</t>
        </is>
      </c>
      <c r="G3672" t="inlineStr">
        <is>
          <t>Arab Medium</t>
        </is>
      </c>
      <c r="H3672" t="inlineStr">
        <is>
          <t>Term contract</t>
        </is>
      </c>
      <c r="I3672" t="inlineStr">
        <is>
          <t>Trader</t>
        </is>
      </c>
      <c r="J3672" t="inlineStr">
        <is>
          <t>Arjun Mehta</t>
        </is>
      </c>
      <c r="K3672" s="70" t="n">
        <v>1207470</v>
      </c>
      <c r="L3672" s="71" t="n">
        <v>72.55</v>
      </c>
      <c r="M3672" s="71" t="n">
        <v>87601948.5</v>
      </c>
      <c r="N3672" s="71" t="n">
        <v>1752038.97</v>
      </c>
      <c r="O3672" s="71" t="n">
        <v>85849909.53</v>
      </c>
      <c r="P3672" s="71" t="n">
        <v>20843835.27</v>
      </c>
      <c r="Q3672" s="71" t="n">
        <v>65006074.26</v>
      </c>
      <c r="R3672" t="inlineStr">
        <is>
          <t>Crude</t>
        </is>
      </c>
      <c r="S3672" t="inlineStr">
        <is>
          <t>Yes</t>
        </is>
      </c>
      <c r="T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SA103664</t>
        </is>
      </c>
      <c r="B3673" s="68" t="n">
        <v>46191</v>
      </c>
      <c r="C3673" s="69" t="n">
        <v>2026</v>
      </c>
      <c r="D3673" t="inlineStr">
        <is>
          <t>Jun</t>
        </is>
      </c>
      <c r="E3673" t="inlineStr">
        <is>
          <t>Asia</t>
        </is>
      </c>
      <c r="F3673" t="inlineStr">
        <is>
          <t>China</t>
        </is>
      </c>
      <c r="G3673" t="inlineStr">
        <is>
          <t>Arab Light</t>
        </is>
      </c>
      <c r="H3673" t="inlineStr">
        <is>
          <t>Spot</t>
        </is>
      </c>
      <c r="I3673" t="inlineStr">
        <is>
          <t>Refiner</t>
        </is>
      </c>
      <c r="J3673" t="inlineStr">
        <is>
          <t>Ravindra Patil</t>
        </is>
      </c>
      <c r="K3673" s="70" t="n">
        <v>961249</v>
      </c>
      <c r="L3673" s="71" t="n">
        <v>74.3</v>
      </c>
      <c r="M3673" s="71" t="n">
        <v>71420800.7</v>
      </c>
      <c r="N3673" s="71" t="n">
        <v>0</v>
      </c>
      <c r="O3673" s="71" t="n">
        <v>71420800.7</v>
      </c>
      <c r="P3673" s="71" t="n">
        <v>17052910.78</v>
      </c>
      <c r="Q3673" s="71" t="n">
        <v>54367889.92</v>
      </c>
      <c r="R3673" t="inlineStr">
        <is>
          <t>Crude</t>
        </is>
      </c>
      <c r="S3673" t="inlineStr">
        <is>
          <t>Yes</t>
        </is>
      </c>
      <c r="T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SA103665</t>
        </is>
      </c>
      <c r="B3674" s="68" t="n">
        <v>46191</v>
      </c>
      <c r="C3674" s="69" t="n">
        <v>2026</v>
      </c>
      <c r="D3674" t="inlineStr">
        <is>
          <t>Jun</t>
        </is>
      </c>
      <c r="E3674" t="inlineStr">
        <is>
          <t>Asia</t>
        </is>
      </c>
      <c r="F3674" t="inlineStr">
        <is>
          <t>China</t>
        </is>
      </c>
      <c r="G3674" t="inlineStr">
        <is>
          <t>Arab Light</t>
        </is>
      </c>
      <c r="H3674" t="inlineStr">
        <is>
          <t>Term contract</t>
        </is>
      </c>
      <c r="I3674" t="inlineStr">
        <is>
          <t>Refiner</t>
        </is>
      </c>
      <c r="J3674" t="inlineStr">
        <is>
          <t>Aisha Bello</t>
        </is>
      </c>
      <c r="K3674" s="70" t="n">
        <v>646085</v>
      </c>
      <c r="L3674" s="71" t="n">
        <v>71.93000000000001</v>
      </c>
      <c r="M3674" s="71" t="n">
        <v>46472894.05</v>
      </c>
      <c r="N3674" s="71" t="n">
        <v>929457.88</v>
      </c>
      <c r="O3674" s="71" t="n">
        <v>45543436.17</v>
      </c>
      <c r="P3674" s="71" t="n">
        <v>11447062.82</v>
      </c>
      <c r="Q3674" s="71" t="n">
        <v>34096373.35</v>
      </c>
      <c r="R3674" t="inlineStr">
        <is>
          <t>Crude</t>
        </is>
      </c>
      <c r="S3674" t="inlineStr">
        <is>
          <t>Yes</t>
        </is>
      </c>
      <c r="T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SA103666</t>
        </is>
      </c>
      <c r="B3675" s="68" t="n">
        <v>46191</v>
      </c>
      <c r="C3675" s="69" t="n">
        <v>2026</v>
      </c>
      <c r="D3675" t="inlineStr">
        <is>
          <t>Jun</t>
        </is>
      </c>
      <c r="E3675" t="inlineStr">
        <is>
          <t>Asia</t>
        </is>
      </c>
      <c r="F3675" t="inlineStr">
        <is>
          <t>China</t>
        </is>
      </c>
      <c r="G3675" t="inlineStr">
        <is>
          <t>Arab Light</t>
        </is>
      </c>
      <c r="H3675" t="inlineStr">
        <is>
          <t>Term contract</t>
        </is>
      </c>
      <c r="I3675" t="inlineStr">
        <is>
          <t>National oil company</t>
        </is>
      </c>
      <c r="J3675" t="inlineStr">
        <is>
          <t>Aisha Bello</t>
        </is>
      </c>
      <c r="K3675" s="70" t="n">
        <v>488503</v>
      </c>
      <c r="L3675" s="71" t="n">
        <v>76.17</v>
      </c>
      <c r="M3675" s="71" t="n">
        <v>37209273.51</v>
      </c>
      <c r="N3675" s="71" t="n">
        <v>744185.47</v>
      </c>
      <c r="O3675" s="71" t="n">
        <v>36465088.04</v>
      </c>
      <c r="P3675" s="71" t="n">
        <v>9098642.15</v>
      </c>
      <c r="Q3675" s="71" t="n">
        <v>27366445.89</v>
      </c>
      <c r="R3675" t="inlineStr">
        <is>
          <t>Crude</t>
        </is>
      </c>
      <c r="S3675" t="inlineStr">
        <is>
          <t>Yes</t>
        </is>
      </c>
      <c r="T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SA103667</t>
        </is>
      </c>
      <c r="B3676" s="68" t="n">
        <v>46192</v>
      </c>
      <c r="C3676" s="69" t="n">
        <v>2026</v>
      </c>
      <c r="D3676" t="inlineStr">
        <is>
          <t>Jun</t>
        </is>
      </c>
      <c r="E3676" t="inlineStr">
        <is>
          <t>Asia</t>
        </is>
      </c>
      <c r="F3676" t="inlineStr">
        <is>
          <t>China</t>
        </is>
      </c>
      <c r="G3676" t="inlineStr">
        <is>
          <t>Arab Extra Light</t>
        </is>
      </c>
      <c r="H3676" t="inlineStr">
        <is>
          <t>Term contract</t>
        </is>
      </c>
      <c r="I3676" t="inlineStr">
        <is>
          <t>Trader</t>
        </is>
      </c>
      <c r="J3676" t="inlineStr">
        <is>
          <t>Ana Costa</t>
        </is>
      </c>
      <c r="K3676" s="70" t="n">
        <v>1937270</v>
      </c>
      <c r="L3676" s="71" t="n">
        <v>80.56999999999999</v>
      </c>
      <c r="M3676" s="71" t="n">
        <v>156085843.9</v>
      </c>
      <c r="N3676" s="71" t="n">
        <v>0</v>
      </c>
      <c r="O3676" s="71" t="n">
        <v>156085843.9</v>
      </c>
      <c r="P3676" s="71" t="n">
        <v>35240143</v>
      </c>
      <c r="Q3676" s="71" t="n">
        <v>120845700.9</v>
      </c>
      <c r="R3676" t="inlineStr">
        <is>
          <t>Crude</t>
        </is>
      </c>
      <c r="S3676" t="inlineStr">
        <is>
          <t>Yes</t>
        </is>
      </c>
      <c r="T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SA103668</t>
        </is>
      </c>
      <c r="B3677" s="68" t="n">
        <v>46192</v>
      </c>
      <c r="C3677" s="69" t="n">
        <v>2026</v>
      </c>
      <c r="D3677" t="inlineStr">
        <is>
          <t>Jun</t>
        </is>
      </c>
      <c r="E3677" t="inlineStr">
        <is>
          <t>Asia</t>
        </is>
      </c>
      <c r="F3677" t="inlineStr">
        <is>
          <t>China</t>
        </is>
      </c>
      <c r="G3677" t="inlineStr">
        <is>
          <t>Gasoline</t>
        </is>
      </c>
      <c r="H3677" t="inlineStr">
        <is>
          <t>Term contract</t>
        </is>
      </c>
      <c r="I3677" t="inlineStr">
        <is>
          <t>Refiner</t>
        </is>
      </c>
      <c r="J3677" t="inlineStr">
        <is>
          <t>Priya Nair</t>
        </is>
      </c>
      <c r="K3677" s="70" t="n">
        <v>498352</v>
      </c>
      <c r="L3677" s="71" t="n">
        <v>98.56</v>
      </c>
      <c r="M3677" s="71" t="n">
        <v>49117573.12</v>
      </c>
      <c r="N3677" s="71" t="n">
        <v>0</v>
      </c>
      <c r="O3677" s="71" t="n">
        <v>49117573.12</v>
      </c>
      <c r="P3677" s="71" t="n">
        <v>35695349.37</v>
      </c>
      <c r="Q3677" s="71" t="n">
        <v>13422223.75</v>
      </c>
      <c r="R3677" t="inlineStr">
        <is>
          <t>Refined</t>
        </is>
      </c>
      <c r="S3677" t="inlineStr">
        <is>
          <t>Yes</t>
        </is>
      </c>
      <c r="T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SA103669</t>
        </is>
      </c>
      <c r="B3678" s="68" t="n">
        <v>46192</v>
      </c>
      <c r="C3678" s="69" t="n">
        <v>2026</v>
      </c>
      <c r="D3678" t="inlineStr">
        <is>
          <t>Jun</t>
        </is>
      </c>
      <c r="E3678" t="inlineStr">
        <is>
          <t>North America</t>
        </is>
      </c>
      <c r="F3678" t="inlineStr">
        <is>
          <t>USA</t>
        </is>
      </c>
      <c r="G3678" t="inlineStr">
        <is>
          <t>Arab Light</t>
        </is>
      </c>
      <c r="H3678" t="inlineStr">
        <is>
          <t>Spot</t>
        </is>
      </c>
      <c r="I3678" t="inlineStr">
        <is>
          <t>Refiner</t>
        </is>
      </c>
      <c r="J3678" t="inlineStr">
        <is>
          <t>Shraddha Kulkarni</t>
        </is>
      </c>
      <c r="K3678" s="70" t="n">
        <v>1819084</v>
      </c>
      <c r="L3678" s="71" t="n">
        <v>72.42</v>
      </c>
      <c r="M3678" s="71" t="n">
        <v>131738063.28</v>
      </c>
      <c r="N3678" s="71" t="n">
        <v>0</v>
      </c>
      <c r="O3678" s="71" t="n">
        <v>131738063.28</v>
      </c>
      <c r="P3678" s="71" t="n">
        <v>33524492.65</v>
      </c>
      <c r="Q3678" s="71" t="n">
        <v>98213570.63</v>
      </c>
      <c r="R3678" t="inlineStr">
        <is>
          <t>Crude</t>
        </is>
      </c>
      <c r="S3678" t="inlineStr">
        <is>
          <t>Yes</t>
        </is>
      </c>
      <c r="T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SA103670</t>
        </is>
      </c>
      <c r="B3679" s="68" t="n">
        <v>46192</v>
      </c>
      <c r="C3679" s="69" t="n">
        <v>2026</v>
      </c>
      <c r="D3679" t="inlineStr">
        <is>
          <t>Jun</t>
        </is>
      </c>
      <c r="E3679" t="inlineStr">
        <is>
          <t>Middle East</t>
        </is>
      </c>
      <c r="F3679" t="inlineStr">
        <is>
          <t>UAE</t>
        </is>
      </c>
      <c r="G3679" t="inlineStr">
        <is>
          <t>Gasoline</t>
        </is>
      </c>
      <c r="H3679" t="inlineStr">
        <is>
          <t>Term contract</t>
        </is>
      </c>
      <c r="I3679" t="inlineStr">
        <is>
          <t>Refiner</t>
        </is>
      </c>
      <c r="J3679" t="inlineStr">
        <is>
          <t>Hiroshi Tanaka</t>
        </is>
      </c>
      <c r="K3679" s="70" t="n">
        <v>382136</v>
      </c>
      <c r="L3679" s="71" t="n">
        <v>94.22</v>
      </c>
      <c r="M3679" s="71" t="n">
        <v>36004853.92</v>
      </c>
      <c r="N3679" s="71" t="n">
        <v>0</v>
      </c>
      <c r="O3679" s="71" t="n">
        <v>36004853.92</v>
      </c>
      <c r="P3679" s="71" t="n">
        <v>26008285.46</v>
      </c>
      <c r="Q3679" s="71" t="n">
        <v>9996568.460000001</v>
      </c>
      <c r="R3679" t="inlineStr">
        <is>
          <t>Refined</t>
        </is>
      </c>
      <c r="S3679" t="inlineStr">
        <is>
          <t>Yes</t>
        </is>
      </c>
      <c r="T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SA103671</t>
        </is>
      </c>
      <c r="B3680" s="68" t="n">
        <v>46192</v>
      </c>
      <c r="C3680" s="69" t="n">
        <v>2026</v>
      </c>
      <c r="D3680" t="inlineStr">
        <is>
          <t>Jun</t>
        </is>
      </c>
      <c r="E3680" t="inlineStr">
        <is>
          <t>Asia</t>
        </is>
      </c>
      <c r="F3680" t="inlineStr">
        <is>
          <t>South Korea</t>
        </is>
      </c>
      <c r="G3680" t="inlineStr">
        <is>
          <t>Arab Light</t>
        </is>
      </c>
      <c r="H3680" t="inlineStr">
        <is>
          <t>Term contract</t>
        </is>
      </c>
      <c r="I3680" t="inlineStr">
        <is>
          <t>National oil company</t>
        </is>
      </c>
      <c r="J3680" t="inlineStr">
        <is>
          <t>Ravindra Patil</t>
        </is>
      </c>
      <c r="K3680" s="70" t="n">
        <v>476685</v>
      </c>
      <c r="L3680" s="71" t="n">
        <v>79.92</v>
      </c>
      <c r="M3680" s="71" t="n">
        <v>38096665.2</v>
      </c>
      <c r="N3680" s="71" t="n">
        <v>380966.65</v>
      </c>
      <c r="O3680" s="71" t="n">
        <v>37715698.55</v>
      </c>
      <c r="P3680" s="71" t="n">
        <v>8454963.76</v>
      </c>
      <c r="Q3680" s="71" t="n">
        <v>29260734.79</v>
      </c>
      <c r="R3680" t="inlineStr">
        <is>
          <t>Crude</t>
        </is>
      </c>
      <c r="S3680" t="inlineStr">
        <is>
          <t>Yes</t>
        </is>
      </c>
      <c r="T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SA103672</t>
        </is>
      </c>
      <c r="B3681" s="68" t="n">
        <v>46192</v>
      </c>
      <c r="C3681" s="69" t="n">
        <v>2026</v>
      </c>
      <c r="D3681" t="inlineStr">
        <is>
          <t>Jun</t>
        </is>
      </c>
      <c r="E3681" t="inlineStr">
        <is>
          <t>Europe</t>
        </is>
      </c>
      <c r="F3681" t="inlineStr">
        <is>
          <t>Italy</t>
        </is>
      </c>
      <c r="G3681" t="inlineStr">
        <is>
          <t>Arab Medium</t>
        </is>
      </c>
      <c r="H3681" t="inlineStr">
        <is>
          <t>Term contract</t>
        </is>
      </c>
      <c r="I3681" t="inlineStr">
        <is>
          <t>Refiner</t>
        </is>
      </c>
      <c r="J3681" t="inlineStr">
        <is>
          <t>Liam O'Brien</t>
        </is>
      </c>
      <c r="K3681" s="70" t="n">
        <v>484564</v>
      </c>
      <c r="L3681" s="71" t="n">
        <v>71.06</v>
      </c>
      <c r="M3681" s="71" t="n">
        <v>34433117.84</v>
      </c>
      <c r="N3681" s="71" t="n">
        <v>0</v>
      </c>
      <c r="O3681" s="71" t="n">
        <v>34433117.84</v>
      </c>
      <c r="P3681" s="71" t="n">
        <v>8482163.66</v>
      </c>
      <c r="Q3681" s="71" t="n">
        <v>25950954.18</v>
      </c>
      <c r="R3681" t="inlineStr">
        <is>
          <t>Crude</t>
        </is>
      </c>
      <c r="S3681" t="inlineStr">
        <is>
          <t>Yes</t>
        </is>
      </c>
      <c r="T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SA103673</t>
        </is>
      </c>
      <c r="B3682" s="68" t="n">
        <v>46192</v>
      </c>
      <c r="C3682" s="69" t="n">
        <v>2026</v>
      </c>
      <c r="D3682" t="inlineStr">
        <is>
          <t>Jun</t>
        </is>
      </c>
      <c r="E3682" t="inlineStr">
        <is>
          <t>Asia</t>
        </is>
      </c>
      <c r="F3682" t="inlineStr">
        <is>
          <t>South Korea</t>
        </is>
      </c>
      <c r="G3682" t="inlineStr">
        <is>
          <t>Gasoline</t>
        </is>
      </c>
      <c r="H3682" t="inlineStr">
        <is>
          <t>Term contract</t>
        </is>
      </c>
      <c r="I3682" t="inlineStr">
        <is>
          <t>National oil company</t>
        </is>
      </c>
      <c r="J3682" t="inlineStr">
        <is>
          <t>Olivia Brown</t>
        </is>
      </c>
      <c r="K3682" s="70" t="n">
        <v>155612</v>
      </c>
      <c r="L3682" s="71" t="n">
        <v>87.43000000000001</v>
      </c>
      <c r="M3682" s="71" t="n">
        <v>13605157.16</v>
      </c>
      <c r="N3682" s="71" t="n">
        <v>272103.14</v>
      </c>
      <c r="O3682" s="71" t="n">
        <v>13333054.02</v>
      </c>
      <c r="P3682" s="71" t="n">
        <v>11101453.35</v>
      </c>
      <c r="Q3682" s="71" t="n">
        <v>2231600.67</v>
      </c>
      <c r="R3682" t="inlineStr">
        <is>
          <t>Refined</t>
        </is>
      </c>
      <c r="S3682" t="inlineStr">
        <is>
          <t>Yes</t>
        </is>
      </c>
      <c r="T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SA103674</t>
        </is>
      </c>
      <c r="B3683" s="68" t="n">
        <v>46192</v>
      </c>
      <c r="C3683" s="69" t="n">
        <v>2026</v>
      </c>
      <c r="D3683" t="inlineStr">
        <is>
          <t>Jun</t>
        </is>
      </c>
      <c r="E3683" t="inlineStr">
        <is>
          <t>Middle East</t>
        </is>
      </c>
      <c r="F3683" t="inlineStr">
        <is>
          <t>Bahrain</t>
        </is>
      </c>
      <c r="G3683" t="inlineStr">
        <is>
          <t>Diesel</t>
        </is>
      </c>
      <c r="H3683" t="inlineStr">
        <is>
          <t>Term contract</t>
        </is>
      </c>
      <c r="I3683" t="inlineStr">
        <is>
          <t>Refiner</t>
        </is>
      </c>
      <c r="J3683" t="inlineStr">
        <is>
          <t>Aisha Bello</t>
        </is>
      </c>
      <c r="K3683" s="70" t="n">
        <v>209060</v>
      </c>
      <c r="L3683" s="71" t="n">
        <v>87.65000000000001</v>
      </c>
      <c r="M3683" s="71" t="n">
        <v>18324109</v>
      </c>
      <c r="N3683" s="71" t="n">
        <v>183241.09</v>
      </c>
      <c r="O3683" s="71" t="n">
        <v>18140867.91</v>
      </c>
      <c r="P3683" s="71" t="n">
        <v>15117005.62</v>
      </c>
      <c r="Q3683" s="71" t="n">
        <v>3023862.29</v>
      </c>
      <c r="R3683" t="inlineStr">
        <is>
          <t>Refined</t>
        </is>
      </c>
      <c r="S3683" t="inlineStr">
        <is>
          <t>Yes</t>
        </is>
      </c>
      <c r="T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SA103675</t>
        </is>
      </c>
      <c r="B3684" s="68" t="n">
        <v>46192</v>
      </c>
      <c r="C3684" s="69" t="n">
        <v>2026</v>
      </c>
      <c r="D3684" t="inlineStr">
        <is>
          <t>Jun</t>
        </is>
      </c>
      <c r="E3684" t="inlineStr">
        <is>
          <t>Asia</t>
        </is>
      </c>
      <c r="F3684" t="inlineStr">
        <is>
          <t>China</t>
        </is>
      </c>
      <c r="G3684" t="inlineStr">
        <is>
          <t>Arab Light</t>
        </is>
      </c>
      <c r="H3684" t="inlineStr">
        <is>
          <t>Spot</t>
        </is>
      </c>
      <c r="I3684" t="inlineStr">
        <is>
          <t>Refiner</t>
        </is>
      </c>
      <c r="J3684" t="inlineStr">
        <is>
          <t>Shraddha Kulkarni</t>
        </is>
      </c>
      <c r="K3684" s="70" t="n">
        <v>1879162</v>
      </c>
      <c r="L3684" s="71" t="n">
        <v>83.68000000000001</v>
      </c>
      <c r="M3684" s="71" t="n">
        <v>157248276.16</v>
      </c>
      <c r="N3684" s="71" t="n">
        <v>1572482.76</v>
      </c>
      <c r="O3684" s="71" t="n">
        <v>155675793.4</v>
      </c>
      <c r="P3684" s="71" t="n">
        <v>32969576.17</v>
      </c>
      <c r="Q3684" s="71" t="n">
        <v>122706217.23</v>
      </c>
      <c r="R3684" t="inlineStr">
        <is>
          <t>Crude</t>
        </is>
      </c>
      <c r="S3684" t="inlineStr">
        <is>
          <t>Yes</t>
        </is>
      </c>
      <c r="T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SA103676</t>
        </is>
      </c>
      <c r="B3685" s="68" t="n">
        <v>46193</v>
      </c>
      <c r="C3685" s="69" t="n">
        <v>2026</v>
      </c>
      <c r="D3685" t="inlineStr">
        <is>
          <t>Jun</t>
        </is>
      </c>
      <c r="E3685" t="inlineStr">
        <is>
          <t>Middle East</t>
        </is>
      </c>
      <c r="F3685" t="inlineStr">
        <is>
          <t>UAE</t>
        </is>
      </c>
      <c r="G3685" t="inlineStr">
        <is>
          <t>Arab Light</t>
        </is>
      </c>
      <c r="H3685" t="inlineStr">
        <is>
          <t>Term contract</t>
        </is>
      </c>
      <c r="I3685" t="inlineStr">
        <is>
          <t>Refiner</t>
        </is>
      </c>
      <c r="J3685" t="inlineStr">
        <is>
          <t>Amir Khan</t>
        </is>
      </c>
      <c r="K3685" s="70" t="n">
        <v>1156256</v>
      </c>
      <c r="L3685" s="71" t="n">
        <v>76.66</v>
      </c>
      <c r="M3685" s="71" t="n">
        <v>88638584.95999999</v>
      </c>
      <c r="N3685" s="71" t="n">
        <v>0</v>
      </c>
      <c r="O3685" s="71" t="n">
        <v>88638584.95999999</v>
      </c>
      <c r="P3685" s="71" t="n">
        <v>20905761.77</v>
      </c>
      <c r="Q3685" s="71" t="n">
        <v>67732823.19</v>
      </c>
      <c r="R3685" t="inlineStr">
        <is>
          <t>Crude</t>
        </is>
      </c>
      <c r="S3685" t="inlineStr">
        <is>
          <t>Yes</t>
        </is>
      </c>
      <c r="T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SA103677</t>
        </is>
      </c>
      <c r="B3686" s="68" t="n">
        <v>46193</v>
      </c>
      <c r="C3686" s="69" t="n">
        <v>2026</v>
      </c>
      <c r="D3686" t="inlineStr">
        <is>
          <t>Jun</t>
        </is>
      </c>
      <c r="E3686" t="inlineStr">
        <is>
          <t>Asia</t>
        </is>
      </c>
      <c r="F3686" t="inlineStr">
        <is>
          <t>China</t>
        </is>
      </c>
      <c r="G3686" t="inlineStr">
        <is>
          <t>Arab Medium</t>
        </is>
      </c>
      <c r="H3686" t="inlineStr">
        <is>
          <t>Spot</t>
        </is>
      </c>
      <c r="I3686" t="inlineStr">
        <is>
          <t>Trader</t>
        </is>
      </c>
      <c r="J3686" t="inlineStr">
        <is>
          <t>Yuki Sato</t>
        </is>
      </c>
      <c r="K3686" s="70" t="n">
        <v>1275427</v>
      </c>
      <c r="L3686" s="71" t="n">
        <v>70.20999999999999</v>
      </c>
      <c r="M3686" s="71" t="n">
        <v>89547729.67</v>
      </c>
      <c r="N3686" s="71" t="n">
        <v>0</v>
      </c>
      <c r="O3686" s="71" t="n">
        <v>89547729.67</v>
      </c>
      <c r="P3686" s="71" t="n">
        <v>22265865.69</v>
      </c>
      <c r="Q3686" s="71" t="n">
        <v>67281863.98</v>
      </c>
      <c r="R3686" t="inlineStr">
        <is>
          <t>Crude</t>
        </is>
      </c>
      <c r="S3686" t="inlineStr">
        <is>
          <t>Yes</t>
        </is>
      </c>
      <c r="T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SA103678</t>
        </is>
      </c>
      <c r="B3687" s="68" t="n">
        <v>46193</v>
      </c>
      <c r="C3687" s="69" t="n">
        <v>2026</v>
      </c>
      <c r="D3687" t="inlineStr">
        <is>
          <t>Jun</t>
        </is>
      </c>
      <c r="E3687" t="inlineStr">
        <is>
          <t>Asia</t>
        </is>
      </c>
      <c r="F3687" t="inlineStr">
        <is>
          <t>South Korea</t>
        </is>
      </c>
      <c r="G3687" t="inlineStr">
        <is>
          <t>Arab Medium</t>
        </is>
      </c>
      <c r="H3687" t="inlineStr">
        <is>
          <t>Term contract</t>
        </is>
      </c>
      <c r="I3687" t="inlineStr">
        <is>
          <t>National oil company</t>
        </is>
      </c>
      <c r="J3687" t="inlineStr">
        <is>
          <t>Priya Nair</t>
        </is>
      </c>
      <c r="K3687" s="70" t="n">
        <v>703208</v>
      </c>
      <c r="L3687" s="71" t="n">
        <v>69.33</v>
      </c>
      <c r="M3687" s="71" t="n">
        <v>48753410.64</v>
      </c>
      <c r="N3687" s="71" t="n">
        <v>0</v>
      </c>
      <c r="O3687" s="71" t="n">
        <v>48753410.64</v>
      </c>
      <c r="P3687" s="71" t="n">
        <v>12860018.19</v>
      </c>
      <c r="Q3687" s="71" t="n">
        <v>35893392.45</v>
      </c>
      <c r="R3687" t="inlineStr">
        <is>
          <t>Crude</t>
        </is>
      </c>
      <c r="S3687" t="inlineStr">
        <is>
          <t>Yes</t>
        </is>
      </c>
      <c r="T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SA103679</t>
        </is>
      </c>
      <c r="B3688" s="68" t="n">
        <v>46194</v>
      </c>
      <c r="C3688" s="69" t="n">
        <v>2026</v>
      </c>
      <c r="D3688" t="inlineStr">
        <is>
          <t>Jun</t>
        </is>
      </c>
      <c r="E3688" t="inlineStr">
        <is>
          <t>Europe</t>
        </is>
      </c>
      <c r="F3688" t="inlineStr">
        <is>
          <t>Netherlands</t>
        </is>
      </c>
      <c r="G3688" t="inlineStr">
        <is>
          <t>Arab Medium</t>
        </is>
      </c>
      <c r="H3688" t="inlineStr">
        <is>
          <t>Term contract</t>
        </is>
      </c>
      <c r="I3688" t="inlineStr">
        <is>
          <t>Trader</t>
        </is>
      </c>
      <c r="J3688" t="inlineStr">
        <is>
          <t>Yuki Sato</t>
        </is>
      </c>
      <c r="K3688" s="70" t="n">
        <v>1597485</v>
      </c>
      <c r="L3688" s="71" t="n">
        <v>77.56999999999999</v>
      </c>
      <c r="M3688" s="71" t="n">
        <v>123916911.45</v>
      </c>
      <c r="N3688" s="71" t="n">
        <v>1239169.11</v>
      </c>
      <c r="O3688" s="71" t="n">
        <v>122677742.34</v>
      </c>
      <c r="P3688" s="71" t="n">
        <v>28296859.25</v>
      </c>
      <c r="Q3688" s="71" t="n">
        <v>94380883.09</v>
      </c>
      <c r="R3688" t="inlineStr">
        <is>
          <t>Crude</t>
        </is>
      </c>
      <c r="S3688" t="inlineStr">
        <is>
          <t>Yes</t>
        </is>
      </c>
      <c r="T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SA103680</t>
        </is>
      </c>
      <c r="B3689" s="68" t="n">
        <v>46194</v>
      </c>
      <c r="C3689" s="69" t="n">
        <v>2026</v>
      </c>
      <c r="D3689" t="inlineStr">
        <is>
          <t>Jun</t>
        </is>
      </c>
      <c r="E3689" t="inlineStr">
        <is>
          <t>Middle East</t>
        </is>
      </c>
      <c r="F3689" t="inlineStr">
        <is>
          <t>UAE</t>
        </is>
      </c>
      <c r="G3689" t="inlineStr">
        <is>
          <t>Arab Extra Light</t>
        </is>
      </c>
      <c r="H3689" t="inlineStr">
        <is>
          <t>Term contract</t>
        </is>
      </c>
      <c r="I3689" t="inlineStr">
        <is>
          <t>Refiner</t>
        </is>
      </c>
      <c r="J3689" t="inlineStr">
        <is>
          <t>Wei Chen</t>
        </is>
      </c>
      <c r="K3689" s="70" t="n">
        <v>608659</v>
      </c>
      <c r="L3689" s="71" t="n">
        <v>84.43000000000001</v>
      </c>
      <c r="M3689" s="71" t="n">
        <v>51389079.37</v>
      </c>
      <c r="N3689" s="71" t="n">
        <v>1027781.59</v>
      </c>
      <c r="O3689" s="71" t="n">
        <v>50361297.78</v>
      </c>
      <c r="P3689" s="71" t="n">
        <v>10863212.25</v>
      </c>
      <c r="Q3689" s="71" t="n">
        <v>39498085.53</v>
      </c>
      <c r="R3689" t="inlineStr">
        <is>
          <t>Crude</t>
        </is>
      </c>
      <c r="S3689" t="inlineStr">
        <is>
          <t>Yes</t>
        </is>
      </c>
      <c r="T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SA103681</t>
        </is>
      </c>
      <c r="B3690" s="68" t="n">
        <v>46194</v>
      </c>
      <c r="C3690" s="69" t="n">
        <v>2026</v>
      </c>
      <c r="D3690" t="inlineStr">
        <is>
          <t>Jun</t>
        </is>
      </c>
      <c r="E3690" t="inlineStr">
        <is>
          <t>Asia</t>
        </is>
      </c>
      <c r="F3690" t="inlineStr">
        <is>
          <t>China</t>
        </is>
      </c>
      <c r="G3690" t="inlineStr">
        <is>
          <t>Diesel</t>
        </is>
      </c>
      <c r="H3690" t="inlineStr">
        <is>
          <t>Term contract</t>
        </is>
      </c>
      <c r="I3690" t="inlineStr">
        <is>
          <t>National oil company</t>
        </is>
      </c>
      <c r="J3690" t="inlineStr">
        <is>
          <t>Yuki Sato</t>
        </is>
      </c>
      <c r="K3690" s="70" t="n">
        <v>137674</v>
      </c>
      <c r="L3690" s="71" t="n">
        <v>88.3</v>
      </c>
      <c r="M3690" s="71" t="n">
        <v>12156614.2</v>
      </c>
      <c r="N3690" s="71" t="n">
        <v>0</v>
      </c>
      <c r="O3690" s="71" t="n">
        <v>12156614.2</v>
      </c>
      <c r="P3690" s="71" t="n">
        <v>9575811.27</v>
      </c>
      <c r="Q3690" s="71" t="n">
        <v>2580802.93</v>
      </c>
      <c r="R3690" t="inlineStr">
        <is>
          <t>Refined</t>
        </is>
      </c>
      <c r="S3690" t="inlineStr">
        <is>
          <t>Yes</t>
        </is>
      </c>
      <c r="T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SA103682</t>
        </is>
      </c>
      <c r="B3691" s="68" t="n">
        <v>46194</v>
      </c>
      <c r="C3691" s="69" t="n">
        <v>2026</v>
      </c>
      <c r="D3691" t="inlineStr">
        <is>
          <t>Jun</t>
        </is>
      </c>
      <c r="E3691" t="inlineStr">
        <is>
          <t>Middle East</t>
        </is>
      </c>
      <c r="F3691" t="inlineStr">
        <is>
          <t>Bahrain</t>
        </is>
      </c>
      <c r="G3691" t="inlineStr">
        <is>
          <t>Jet fuel</t>
        </is>
      </c>
      <c r="H3691" t="inlineStr">
        <is>
          <t>Term contract</t>
        </is>
      </c>
      <c r="I3691" t="inlineStr">
        <is>
          <t>Refiner</t>
        </is>
      </c>
      <c r="J3691" t="inlineStr">
        <is>
          <t>Ruhi Shaikh</t>
        </is>
      </c>
      <c r="K3691" s="70" t="n">
        <v>395352</v>
      </c>
      <c r="L3691" s="71" t="n">
        <v>97.56999999999999</v>
      </c>
      <c r="M3691" s="71" t="n">
        <v>38574494.64</v>
      </c>
      <c r="N3691" s="71" t="n">
        <v>0</v>
      </c>
      <c r="O3691" s="71" t="n">
        <v>38574494.64</v>
      </c>
      <c r="P3691" s="71" t="n">
        <v>28259853.97</v>
      </c>
      <c r="Q3691" s="71" t="n">
        <v>10314640.67</v>
      </c>
      <c r="R3691" t="inlineStr">
        <is>
          <t>Refined</t>
        </is>
      </c>
      <c r="S3691" t="inlineStr">
        <is>
          <t>Yes</t>
        </is>
      </c>
      <c r="T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SA103683</t>
        </is>
      </c>
      <c r="B3692" s="68" t="n">
        <v>46194</v>
      </c>
      <c r="C3692" s="69" t="n">
        <v>2026</v>
      </c>
      <c r="D3692" t="inlineStr">
        <is>
          <t>Jun</t>
        </is>
      </c>
      <c r="E3692" t="inlineStr">
        <is>
          <t>Asia</t>
        </is>
      </c>
      <c r="F3692" t="inlineStr">
        <is>
          <t>India</t>
        </is>
      </c>
      <c r="G3692" t="inlineStr">
        <is>
          <t>Gasoline</t>
        </is>
      </c>
      <c r="H3692" t="inlineStr">
        <is>
          <t>Spot</t>
        </is>
      </c>
      <c r="I3692" t="inlineStr">
        <is>
          <t>Refiner</t>
        </is>
      </c>
      <c r="J3692" t="inlineStr">
        <is>
          <t>Olivia Brown</t>
        </is>
      </c>
      <c r="K3692" s="70" t="n">
        <v>173340</v>
      </c>
      <c r="L3692" s="71" t="n">
        <v>81.61</v>
      </c>
      <c r="M3692" s="71" t="n">
        <v>14146277.4</v>
      </c>
      <c r="N3692" s="71" t="n">
        <v>141462.77</v>
      </c>
      <c r="O3692" s="71" t="n">
        <v>14004814.63</v>
      </c>
      <c r="P3692" s="71" t="n">
        <v>12596777.94</v>
      </c>
      <c r="Q3692" s="71" t="n">
        <v>1408036.69</v>
      </c>
      <c r="R3692" t="inlineStr">
        <is>
          <t>Refined</t>
        </is>
      </c>
      <c r="S3692" t="inlineStr">
        <is>
          <t>Yes</t>
        </is>
      </c>
      <c r="T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SA103684</t>
        </is>
      </c>
      <c r="B3693" s="68" t="n">
        <v>46194</v>
      </c>
      <c r="C3693" s="69" t="n">
        <v>2026</v>
      </c>
      <c r="D3693" t="inlineStr">
        <is>
          <t>Jun</t>
        </is>
      </c>
      <c r="E3693" t="inlineStr">
        <is>
          <t>Middle East</t>
        </is>
      </c>
      <c r="F3693" t="inlineStr">
        <is>
          <t>Bahrain</t>
        </is>
      </c>
      <c r="G3693" t="inlineStr">
        <is>
          <t>Arab Extra Light</t>
        </is>
      </c>
      <c r="H3693" t="inlineStr">
        <is>
          <t>Term contract</t>
        </is>
      </c>
      <c r="I3693" t="inlineStr">
        <is>
          <t>Trader</t>
        </is>
      </c>
      <c r="J3693" t="inlineStr">
        <is>
          <t>Omar Haddad</t>
        </is>
      </c>
      <c r="K3693" s="70" t="n">
        <v>306299</v>
      </c>
      <c r="L3693" s="71" t="n">
        <v>79.23999999999999</v>
      </c>
      <c r="M3693" s="71" t="n">
        <v>24271132.76</v>
      </c>
      <c r="N3693" s="71" t="n">
        <v>0</v>
      </c>
      <c r="O3693" s="71" t="n">
        <v>24271132.76</v>
      </c>
      <c r="P3693" s="71" t="n">
        <v>5459446.89</v>
      </c>
      <c r="Q3693" s="71" t="n">
        <v>18811685.87</v>
      </c>
      <c r="R3693" t="inlineStr">
        <is>
          <t>Crude</t>
        </is>
      </c>
      <c r="S3693" t="inlineStr">
        <is>
          <t>Yes</t>
        </is>
      </c>
      <c r="T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SA103685</t>
        </is>
      </c>
      <c r="B3694" s="68" t="n">
        <v>46194</v>
      </c>
      <c r="C3694" s="69" t="n">
        <v>2026</v>
      </c>
      <c r="D3694" t="inlineStr">
        <is>
          <t>Jun</t>
        </is>
      </c>
      <c r="E3694" t="inlineStr">
        <is>
          <t>Asia</t>
        </is>
      </c>
      <c r="F3694" t="inlineStr">
        <is>
          <t>South Korea</t>
        </is>
      </c>
      <c r="G3694" t="inlineStr">
        <is>
          <t>Diesel</t>
        </is>
      </c>
      <c r="H3694" t="inlineStr">
        <is>
          <t>Spot</t>
        </is>
      </c>
      <c r="I3694" t="inlineStr">
        <is>
          <t>Refiner</t>
        </is>
      </c>
      <c r="J3694" t="inlineStr">
        <is>
          <t>Liam O'Brien</t>
        </is>
      </c>
      <c r="K3694" s="70" t="n">
        <v>230476</v>
      </c>
      <c r="L3694" s="71" t="n">
        <v>101.67</v>
      </c>
      <c r="M3694" s="71" t="n">
        <v>23432494.92</v>
      </c>
      <c r="N3694" s="71" t="n">
        <v>0</v>
      </c>
      <c r="O3694" s="71" t="n">
        <v>23432494.92</v>
      </c>
      <c r="P3694" s="71" t="n">
        <v>15765743.96</v>
      </c>
      <c r="Q3694" s="71" t="n">
        <v>7666750.96</v>
      </c>
      <c r="R3694" t="inlineStr">
        <is>
          <t>Refined</t>
        </is>
      </c>
      <c r="S3694" t="inlineStr">
        <is>
          <t>Yes</t>
        </is>
      </c>
      <c r="T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SA103686</t>
        </is>
      </c>
      <c r="B3695" s="68" t="n">
        <v>46194</v>
      </c>
      <c r="C3695" s="69" t="n">
        <v>2026</v>
      </c>
      <c r="D3695" t="inlineStr">
        <is>
          <t>Jun</t>
        </is>
      </c>
      <c r="E3695" t="inlineStr">
        <is>
          <t>Europe</t>
        </is>
      </c>
      <c r="F3695" t="inlineStr">
        <is>
          <t>Netherlands</t>
        </is>
      </c>
      <c r="G3695" t="inlineStr">
        <is>
          <t>Arab Light</t>
        </is>
      </c>
      <c r="H3695" t="inlineStr">
        <is>
          <t>Term contract</t>
        </is>
      </c>
      <c r="I3695" t="inlineStr">
        <is>
          <t>National oil company</t>
        </is>
      </c>
      <c r="J3695" t="inlineStr">
        <is>
          <t>Arjun Mehta</t>
        </is>
      </c>
      <c r="K3695" s="70" t="n">
        <v>1067616</v>
      </c>
      <c r="L3695" s="71" t="n">
        <v>80.06999999999999</v>
      </c>
      <c r="M3695" s="71" t="n">
        <v>85484013.12</v>
      </c>
      <c r="N3695" s="71" t="n">
        <v>854840.13</v>
      </c>
      <c r="O3695" s="71" t="n">
        <v>84629172.98999999</v>
      </c>
      <c r="P3695" s="71" t="n">
        <v>19466087.76</v>
      </c>
      <c r="Q3695" s="71" t="n">
        <v>65163085.23</v>
      </c>
      <c r="R3695" t="inlineStr">
        <is>
          <t>Crude</t>
        </is>
      </c>
      <c r="S3695" t="inlineStr">
        <is>
          <t>Yes</t>
        </is>
      </c>
      <c r="T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SA103687</t>
        </is>
      </c>
      <c r="B3696" s="68" t="n">
        <v>46194</v>
      </c>
      <c r="C3696" s="69" t="n">
        <v>2026</v>
      </c>
      <c r="D3696" t="inlineStr">
        <is>
          <t>Jun</t>
        </is>
      </c>
      <c r="E3696" t="inlineStr">
        <is>
          <t>Asia</t>
        </is>
      </c>
      <c r="F3696" t="inlineStr">
        <is>
          <t>India</t>
        </is>
      </c>
      <c r="G3696" t="inlineStr">
        <is>
          <t>Arab Extra Light</t>
        </is>
      </c>
      <c r="H3696" t="inlineStr">
        <is>
          <t>Spot</t>
        </is>
      </c>
      <c r="I3696" t="inlineStr">
        <is>
          <t>National oil company</t>
        </is>
      </c>
      <c r="J3696" t="inlineStr">
        <is>
          <t>Ana Costa</t>
        </is>
      </c>
      <c r="K3696" s="70" t="n">
        <v>943521</v>
      </c>
      <c r="L3696" s="71" t="n">
        <v>81.59</v>
      </c>
      <c r="M3696" s="71" t="n">
        <v>76981878.39</v>
      </c>
      <c r="N3696" s="71" t="n">
        <v>1539637.57</v>
      </c>
      <c r="O3696" s="71" t="n">
        <v>75442240.81999999</v>
      </c>
      <c r="P3696" s="71" t="n">
        <v>17108892.76</v>
      </c>
      <c r="Q3696" s="71" t="n">
        <v>58333348.06</v>
      </c>
      <c r="R3696" t="inlineStr">
        <is>
          <t>Crude</t>
        </is>
      </c>
      <c r="S3696" t="inlineStr">
        <is>
          <t>Yes</t>
        </is>
      </c>
      <c r="T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SA103688</t>
        </is>
      </c>
      <c r="B3697" s="68" t="n">
        <v>46194</v>
      </c>
      <c r="C3697" s="69" t="n">
        <v>2026</v>
      </c>
      <c r="D3697" t="inlineStr">
        <is>
          <t>Jun</t>
        </is>
      </c>
      <c r="E3697" t="inlineStr">
        <is>
          <t>Asia</t>
        </is>
      </c>
      <c r="F3697" t="inlineStr">
        <is>
          <t>China</t>
        </is>
      </c>
      <c r="G3697" t="inlineStr">
        <is>
          <t>Arab Extra Light</t>
        </is>
      </c>
      <c r="H3697" t="inlineStr">
        <is>
          <t>Term contract</t>
        </is>
      </c>
      <c r="I3697" t="inlineStr">
        <is>
          <t>National oil company</t>
        </is>
      </c>
      <c r="J3697" t="inlineStr">
        <is>
          <t>Liam O'Brien</t>
        </is>
      </c>
      <c r="K3697" s="70" t="n">
        <v>344710</v>
      </c>
      <c r="L3697" s="71" t="n">
        <v>80.44</v>
      </c>
      <c r="M3697" s="71" t="n">
        <v>27728472.4</v>
      </c>
      <c r="N3697" s="71" t="n">
        <v>277284.72</v>
      </c>
      <c r="O3697" s="71" t="n">
        <v>27451187.68</v>
      </c>
      <c r="P3697" s="71" t="n">
        <v>6366646.38</v>
      </c>
      <c r="Q3697" s="71" t="n">
        <v>21084541.3</v>
      </c>
      <c r="R3697" t="inlineStr">
        <is>
          <t>Crude</t>
        </is>
      </c>
      <c r="S3697" t="inlineStr">
        <is>
          <t>Yes</t>
        </is>
      </c>
      <c r="T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SA103689</t>
        </is>
      </c>
      <c r="B3698" s="68" t="n">
        <v>46194</v>
      </c>
      <c r="C3698" s="69" t="n">
        <v>2026</v>
      </c>
      <c r="D3698" t="inlineStr">
        <is>
          <t>Jun</t>
        </is>
      </c>
      <c r="E3698" t="inlineStr">
        <is>
          <t>Asia</t>
        </is>
      </c>
      <c r="F3698" t="inlineStr">
        <is>
          <t>Japan</t>
        </is>
      </c>
      <c r="G3698" t="inlineStr">
        <is>
          <t>Arab Extra Light</t>
        </is>
      </c>
      <c r="H3698" t="inlineStr">
        <is>
          <t>Term contract</t>
        </is>
      </c>
      <c r="I3698" t="inlineStr">
        <is>
          <t>Refiner</t>
        </is>
      </c>
      <c r="J3698" t="inlineStr">
        <is>
          <t>Hiroshi Tanaka</t>
        </is>
      </c>
      <c r="K3698" s="70" t="n">
        <v>1284291</v>
      </c>
      <c r="L3698" s="71" t="n">
        <v>86.89</v>
      </c>
      <c r="M3698" s="71" t="n">
        <v>111592044.99</v>
      </c>
      <c r="N3698" s="71" t="n">
        <v>2231840.9</v>
      </c>
      <c r="O3698" s="71" t="n">
        <v>109360204.09</v>
      </c>
      <c r="P3698" s="71" t="n">
        <v>23109434.84</v>
      </c>
      <c r="Q3698" s="71" t="n">
        <v>86250769.25</v>
      </c>
      <c r="R3698" t="inlineStr">
        <is>
          <t>Crude</t>
        </is>
      </c>
      <c r="S3698" t="inlineStr">
        <is>
          <t>Yes</t>
        </is>
      </c>
      <c r="T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SA103690</t>
        </is>
      </c>
      <c r="B3699" s="68" t="n">
        <v>46194</v>
      </c>
      <c r="C3699" s="69" t="n">
        <v>2026</v>
      </c>
      <c r="D3699" t="inlineStr">
        <is>
          <t>Jun</t>
        </is>
      </c>
      <c r="E3699" t="inlineStr">
        <is>
          <t>Asia</t>
        </is>
      </c>
      <c r="F3699" t="inlineStr">
        <is>
          <t>India</t>
        </is>
      </c>
      <c r="G3699" t="inlineStr">
        <is>
          <t>Arab Medium</t>
        </is>
      </c>
      <c r="H3699" t="inlineStr">
        <is>
          <t>Term contract</t>
        </is>
      </c>
      <c r="I3699" t="inlineStr">
        <is>
          <t>Refiner</t>
        </is>
      </c>
      <c r="J3699" t="inlineStr">
        <is>
          <t>Arjun Mehta</t>
        </is>
      </c>
      <c r="K3699" s="70" t="n">
        <v>1042009</v>
      </c>
      <c r="L3699" s="71" t="n">
        <v>76.78</v>
      </c>
      <c r="M3699" s="71" t="n">
        <v>80005451.02</v>
      </c>
      <c r="N3699" s="71" t="n">
        <v>0</v>
      </c>
      <c r="O3699" s="71" t="n">
        <v>80005451.02</v>
      </c>
      <c r="P3699" s="71" t="n">
        <v>18237116.91</v>
      </c>
      <c r="Q3699" s="71" t="n">
        <v>61768334.11</v>
      </c>
      <c r="R3699" t="inlineStr">
        <is>
          <t>Crude</t>
        </is>
      </c>
      <c r="S3699" t="inlineStr">
        <is>
          <t>Yes</t>
        </is>
      </c>
      <c r="T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SA103691</t>
        </is>
      </c>
      <c r="B3700" s="68" t="n">
        <v>46194</v>
      </c>
      <c r="C3700" s="69" t="n">
        <v>2026</v>
      </c>
      <c r="D3700" t="inlineStr">
        <is>
          <t>Jun</t>
        </is>
      </c>
      <c r="E3700" t="inlineStr">
        <is>
          <t>North America</t>
        </is>
      </c>
      <c r="F3700" t="inlineStr">
        <is>
          <t>USA</t>
        </is>
      </c>
      <c r="G3700" t="inlineStr">
        <is>
          <t>Diesel</t>
        </is>
      </c>
      <c r="H3700" t="inlineStr">
        <is>
          <t>Term contract</t>
        </is>
      </c>
      <c r="I3700" t="inlineStr">
        <is>
          <t>Refiner</t>
        </is>
      </c>
      <c r="J3700" t="inlineStr">
        <is>
          <t>Noah Smith</t>
        </is>
      </c>
      <c r="K3700" s="70" t="n">
        <v>533357</v>
      </c>
      <c r="L3700" s="71" t="n">
        <v>97.17</v>
      </c>
      <c r="M3700" s="71" t="n">
        <v>51826299.69</v>
      </c>
      <c r="N3700" s="71" t="n">
        <v>0</v>
      </c>
      <c r="O3700" s="71" t="n">
        <v>51826299.69</v>
      </c>
      <c r="P3700" s="71" t="n">
        <v>36930033.82</v>
      </c>
      <c r="Q3700" s="71" t="n">
        <v>14896265.87</v>
      </c>
      <c r="R3700" t="inlineStr">
        <is>
          <t>Refined</t>
        </is>
      </c>
      <c r="S3700" t="inlineStr">
        <is>
          <t>Yes</t>
        </is>
      </c>
      <c r="T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SA103692</t>
        </is>
      </c>
      <c r="B3701" s="68" t="n">
        <v>46194</v>
      </c>
      <c r="C3701" s="69" t="n">
        <v>2026</v>
      </c>
      <c r="D3701" t="inlineStr">
        <is>
          <t>Jun</t>
        </is>
      </c>
      <c r="E3701" t="inlineStr">
        <is>
          <t>North America</t>
        </is>
      </c>
      <c r="F3701" t="inlineStr">
        <is>
          <t>USA</t>
        </is>
      </c>
      <c r="G3701" t="inlineStr">
        <is>
          <t>Gasoline</t>
        </is>
      </c>
      <c r="H3701" t="inlineStr">
        <is>
          <t>Term contract</t>
        </is>
      </c>
      <c r="I3701" t="inlineStr">
        <is>
          <t>Trader</t>
        </is>
      </c>
      <c r="J3701" t="inlineStr">
        <is>
          <t>Zoya Ahmed</t>
        </is>
      </c>
      <c r="K3701" s="70" t="n">
        <v>427440</v>
      </c>
      <c r="L3701" s="71" t="n">
        <v>82.02</v>
      </c>
      <c r="M3701" s="71" t="n">
        <v>35058628.8</v>
      </c>
      <c r="N3701" s="71" t="n">
        <v>701172.58</v>
      </c>
      <c r="O3701" s="71" t="n">
        <v>34357456.22</v>
      </c>
      <c r="P3701" s="71" t="n">
        <v>31116657.02</v>
      </c>
      <c r="Q3701" s="71" t="n">
        <v>3240799.2</v>
      </c>
      <c r="R3701" t="inlineStr">
        <is>
          <t>Refined</t>
        </is>
      </c>
      <c r="S3701" t="inlineStr">
        <is>
          <t>Yes</t>
        </is>
      </c>
      <c r="T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SA103693</t>
        </is>
      </c>
      <c r="B3702" s="68" t="n">
        <v>46195</v>
      </c>
      <c r="C3702" s="69" t="n">
        <v>2026</v>
      </c>
      <c r="D3702" t="inlineStr">
        <is>
          <t>Jun</t>
        </is>
      </c>
      <c r="E3702" t="inlineStr">
        <is>
          <t>Asia</t>
        </is>
      </c>
      <c r="F3702" t="inlineStr">
        <is>
          <t>India</t>
        </is>
      </c>
      <c r="G3702" t="inlineStr">
        <is>
          <t>Arab Light</t>
        </is>
      </c>
      <c r="H3702" t="inlineStr">
        <is>
          <t>Term contract</t>
        </is>
      </c>
      <c r="I3702" t="inlineStr">
        <is>
          <t>National oil company</t>
        </is>
      </c>
      <c r="J3702" t="inlineStr">
        <is>
          <t>Priya Nair</t>
        </is>
      </c>
      <c r="K3702" s="70" t="n">
        <v>1284291</v>
      </c>
      <c r="L3702" s="71" t="n">
        <v>81.91</v>
      </c>
      <c r="M3702" s="71" t="n">
        <v>105196275.81</v>
      </c>
      <c r="N3702" s="71" t="n">
        <v>0</v>
      </c>
      <c r="O3702" s="71" t="n">
        <v>105196275.81</v>
      </c>
      <c r="P3702" s="71" t="n">
        <v>22859566.6</v>
      </c>
      <c r="Q3702" s="71" t="n">
        <v>82336709.20999999</v>
      </c>
      <c r="R3702" t="inlineStr">
        <is>
          <t>Crude</t>
        </is>
      </c>
      <c r="S3702" t="inlineStr">
        <is>
          <t>Yes</t>
        </is>
      </c>
      <c r="T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SA103694</t>
        </is>
      </c>
      <c r="B3703" s="68" t="n">
        <v>46195</v>
      </c>
      <c r="C3703" s="69" t="n">
        <v>2026</v>
      </c>
      <c r="D3703" t="inlineStr">
        <is>
          <t>Jun</t>
        </is>
      </c>
      <c r="E3703" t="inlineStr">
        <is>
          <t>North America</t>
        </is>
      </c>
      <c r="F3703" t="inlineStr">
        <is>
          <t>USA</t>
        </is>
      </c>
      <c r="G3703" t="inlineStr">
        <is>
          <t>Arab Light</t>
        </is>
      </c>
      <c r="H3703" t="inlineStr">
        <is>
          <t>Term contract</t>
        </is>
      </c>
      <c r="I3703" t="inlineStr">
        <is>
          <t>Trader</t>
        </is>
      </c>
      <c r="J3703" t="inlineStr">
        <is>
          <t>Sophie Müller</t>
        </is>
      </c>
      <c r="K3703" s="70" t="n">
        <v>1123755</v>
      </c>
      <c r="L3703" s="71" t="n">
        <v>78.98999999999999</v>
      </c>
      <c r="M3703" s="71" t="n">
        <v>88765407.45</v>
      </c>
      <c r="N3703" s="71" t="n">
        <v>1775308.15</v>
      </c>
      <c r="O3703" s="71" t="n">
        <v>86990099.3</v>
      </c>
      <c r="P3703" s="71" t="n">
        <v>19929924.37</v>
      </c>
      <c r="Q3703" s="71" t="n">
        <v>67060174.93</v>
      </c>
      <c r="R3703" t="inlineStr">
        <is>
          <t>Crude</t>
        </is>
      </c>
      <c r="S3703" t="inlineStr">
        <is>
          <t>Yes</t>
        </is>
      </c>
      <c r="T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SA103695</t>
        </is>
      </c>
      <c r="B3704" s="68" t="n">
        <v>46195</v>
      </c>
      <c r="C3704" s="69" t="n">
        <v>2026</v>
      </c>
      <c r="D3704" t="inlineStr">
        <is>
          <t>Jun</t>
        </is>
      </c>
      <c r="E3704" t="inlineStr">
        <is>
          <t>Asia</t>
        </is>
      </c>
      <c r="F3704" t="inlineStr">
        <is>
          <t>South Korea</t>
        </is>
      </c>
      <c r="G3704" t="inlineStr">
        <is>
          <t>Arab Light</t>
        </is>
      </c>
      <c r="H3704" t="inlineStr">
        <is>
          <t>Term contract</t>
        </is>
      </c>
      <c r="I3704" t="inlineStr">
        <is>
          <t>Refiner</t>
        </is>
      </c>
      <c r="J3704" t="inlineStr">
        <is>
          <t>Hiroshi Tanaka</t>
        </is>
      </c>
      <c r="K3704" s="70" t="n">
        <v>812531</v>
      </c>
      <c r="L3704" s="71" t="n">
        <v>79.68000000000001</v>
      </c>
      <c r="M3704" s="71" t="n">
        <v>64742470.08</v>
      </c>
      <c r="N3704" s="71" t="n">
        <v>1294849.4</v>
      </c>
      <c r="O3704" s="71" t="n">
        <v>63447620.68</v>
      </c>
      <c r="P3704" s="71" t="n">
        <v>15145971.15</v>
      </c>
      <c r="Q3704" s="71" t="n">
        <v>48301649.53</v>
      </c>
      <c r="R3704" t="inlineStr">
        <is>
          <t>Crude</t>
        </is>
      </c>
      <c r="S3704" t="inlineStr">
        <is>
          <t>Yes</t>
        </is>
      </c>
      <c r="T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SA103696</t>
        </is>
      </c>
      <c r="B3705" s="68" t="n">
        <v>46195</v>
      </c>
      <c r="C3705" s="69" t="n">
        <v>2026</v>
      </c>
      <c r="D3705" t="inlineStr">
        <is>
          <t>Jun</t>
        </is>
      </c>
      <c r="E3705" t="inlineStr">
        <is>
          <t>Asia</t>
        </is>
      </c>
      <c r="F3705" t="inlineStr">
        <is>
          <t>India</t>
        </is>
      </c>
      <c r="G3705" t="inlineStr">
        <is>
          <t>Arab Light</t>
        </is>
      </c>
      <c r="H3705" t="inlineStr">
        <is>
          <t>Term contract</t>
        </is>
      </c>
      <c r="I3705" t="inlineStr">
        <is>
          <t>Trader</t>
        </is>
      </c>
      <c r="J3705" t="inlineStr">
        <is>
          <t>Wei Chen</t>
        </is>
      </c>
      <c r="K3705" s="70" t="n">
        <v>1261639</v>
      </c>
      <c r="L3705" s="71" t="n">
        <v>73.87</v>
      </c>
      <c r="M3705" s="71" t="n">
        <v>93197272.93000001</v>
      </c>
      <c r="N3705" s="71" t="n">
        <v>0</v>
      </c>
      <c r="O3705" s="71" t="n">
        <v>93197272.93000001</v>
      </c>
      <c r="P3705" s="71" t="n">
        <v>22990691.71</v>
      </c>
      <c r="Q3705" s="71" t="n">
        <v>70206581.22</v>
      </c>
      <c r="R3705" t="inlineStr">
        <is>
          <t>Crude</t>
        </is>
      </c>
      <c r="S3705" t="inlineStr">
        <is>
          <t>Yes</t>
        </is>
      </c>
      <c r="T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SA103697</t>
        </is>
      </c>
      <c r="B3706" s="68" t="n">
        <v>46195</v>
      </c>
      <c r="C3706" s="69" t="n">
        <v>2026</v>
      </c>
      <c r="D3706" t="inlineStr">
        <is>
          <t>Jun</t>
        </is>
      </c>
      <c r="E3706" t="inlineStr">
        <is>
          <t>Asia</t>
        </is>
      </c>
      <c r="F3706" t="inlineStr">
        <is>
          <t>Japan</t>
        </is>
      </c>
      <c r="G3706" t="inlineStr">
        <is>
          <t>Arab Heavy</t>
        </is>
      </c>
      <c r="H3706" t="inlineStr">
        <is>
          <t>Spot</t>
        </is>
      </c>
      <c r="I3706" t="inlineStr">
        <is>
          <t>Refiner</t>
        </is>
      </c>
      <c r="J3706" t="inlineStr">
        <is>
          <t>Ravindra Patil</t>
        </is>
      </c>
      <c r="K3706" s="70" t="n">
        <v>805637</v>
      </c>
      <c r="L3706" s="71" t="n">
        <v>72.41</v>
      </c>
      <c r="M3706" s="71" t="n">
        <v>58336175.17</v>
      </c>
      <c r="N3706" s="71" t="n">
        <v>583361.75</v>
      </c>
      <c r="O3706" s="71" t="n">
        <v>57752813.42</v>
      </c>
      <c r="P3706" s="71" t="n">
        <v>13780807.32</v>
      </c>
      <c r="Q3706" s="71" t="n">
        <v>43972006.1</v>
      </c>
      <c r="R3706" t="inlineStr">
        <is>
          <t>Crude</t>
        </is>
      </c>
      <c r="S3706" t="inlineStr">
        <is>
          <t>Yes</t>
        </is>
      </c>
      <c r="T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SA103698</t>
        </is>
      </c>
      <c r="B3707" s="68" t="n">
        <v>46195</v>
      </c>
      <c r="C3707" s="69" t="n">
        <v>2026</v>
      </c>
      <c r="D3707" t="inlineStr">
        <is>
          <t>Jun</t>
        </is>
      </c>
      <c r="E3707" t="inlineStr">
        <is>
          <t>Asia</t>
        </is>
      </c>
      <c r="F3707" t="inlineStr">
        <is>
          <t>China</t>
        </is>
      </c>
      <c r="G3707" t="inlineStr">
        <is>
          <t>Arab Light</t>
        </is>
      </c>
      <c r="H3707" t="inlineStr">
        <is>
          <t>Term contract</t>
        </is>
      </c>
      <c r="I3707" t="inlineStr">
        <is>
          <t>National oil company</t>
        </is>
      </c>
      <c r="J3707" t="inlineStr">
        <is>
          <t>Shraddha Kulkarni</t>
        </is>
      </c>
      <c r="K3707" s="70" t="n">
        <v>1735369</v>
      </c>
      <c r="L3707" s="71" t="n">
        <v>76.39</v>
      </c>
      <c r="M3707" s="71" t="n">
        <v>132564837.91</v>
      </c>
      <c r="N3707" s="71" t="n">
        <v>0</v>
      </c>
      <c r="O3707" s="71" t="n">
        <v>132564837.91</v>
      </c>
      <c r="P3707" s="71" t="n">
        <v>31496897.49</v>
      </c>
      <c r="Q3707" s="71" t="n">
        <v>101067940.42</v>
      </c>
      <c r="R3707" t="inlineStr">
        <is>
          <t>Crude</t>
        </is>
      </c>
      <c r="S3707" t="inlineStr">
        <is>
          <t>Yes</t>
        </is>
      </c>
      <c r="T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SA103699</t>
        </is>
      </c>
      <c r="B3708" s="68" t="n">
        <v>46195</v>
      </c>
      <c r="C3708" s="69" t="n">
        <v>2026</v>
      </c>
      <c r="D3708" t="inlineStr">
        <is>
          <t>Jun</t>
        </is>
      </c>
      <c r="E3708" t="inlineStr">
        <is>
          <t>North America</t>
        </is>
      </c>
      <c r="F3708" t="inlineStr">
        <is>
          <t>USA</t>
        </is>
      </c>
      <c r="G3708" t="inlineStr">
        <is>
          <t>Arab Heavy</t>
        </is>
      </c>
      <c r="H3708" t="inlineStr">
        <is>
          <t>Term contract</t>
        </is>
      </c>
      <c r="I3708" t="inlineStr">
        <is>
          <t>Refiner</t>
        </is>
      </c>
      <c r="J3708" t="inlineStr">
        <is>
          <t>Sara Rossi</t>
        </is>
      </c>
      <c r="K3708" s="70" t="n">
        <v>458957</v>
      </c>
      <c r="L3708" s="71" t="n">
        <v>70.09</v>
      </c>
      <c r="M3708" s="71" t="n">
        <v>32168296.13</v>
      </c>
      <c r="N3708" s="71" t="n">
        <v>321682.96</v>
      </c>
      <c r="O3708" s="71" t="n">
        <v>31846613.17</v>
      </c>
      <c r="P3708" s="71" t="n">
        <v>7849196.84</v>
      </c>
      <c r="Q3708" s="71" t="n">
        <v>23997416.33</v>
      </c>
      <c r="R3708" t="inlineStr">
        <is>
          <t>Crude</t>
        </is>
      </c>
      <c r="S3708" t="inlineStr">
        <is>
          <t>Yes</t>
        </is>
      </c>
      <c r="T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SA103700</t>
        </is>
      </c>
      <c r="B3709" s="68" t="n">
        <v>46195</v>
      </c>
      <c r="C3709" s="69" t="n">
        <v>2026</v>
      </c>
      <c r="D3709" t="inlineStr">
        <is>
          <t>Jun</t>
        </is>
      </c>
      <c r="E3709" t="inlineStr">
        <is>
          <t>Asia</t>
        </is>
      </c>
      <c r="F3709" t="inlineStr">
        <is>
          <t>Japan</t>
        </is>
      </c>
      <c r="G3709" t="inlineStr">
        <is>
          <t>Arab Light</t>
        </is>
      </c>
      <c r="H3709" t="inlineStr">
        <is>
          <t>Spot</t>
        </is>
      </c>
      <c r="I3709" t="inlineStr">
        <is>
          <t>National oil company</t>
        </is>
      </c>
      <c r="J3709" t="inlineStr">
        <is>
          <t>Ravindra Patil</t>
        </is>
      </c>
      <c r="K3709" s="70" t="n">
        <v>357514</v>
      </c>
      <c r="L3709" s="71" t="n">
        <v>78.03</v>
      </c>
      <c r="M3709" s="71" t="n">
        <v>27896817.42</v>
      </c>
      <c r="N3709" s="71" t="n">
        <v>557936.35</v>
      </c>
      <c r="O3709" s="71" t="n">
        <v>27338881.07</v>
      </c>
      <c r="P3709" s="71" t="n">
        <v>6329594.18</v>
      </c>
      <c r="Q3709" s="71" t="n">
        <v>21009286.89</v>
      </c>
      <c r="R3709" t="inlineStr">
        <is>
          <t>Crude</t>
        </is>
      </c>
      <c r="S3709" t="inlineStr">
        <is>
          <t>Yes</t>
        </is>
      </c>
      <c r="T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SA103701</t>
        </is>
      </c>
      <c r="B3710" s="68" t="n">
        <v>46195</v>
      </c>
      <c r="C3710" s="69" t="n">
        <v>2026</v>
      </c>
      <c r="D3710" t="inlineStr">
        <is>
          <t>Jun</t>
        </is>
      </c>
      <c r="E3710" t="inlineStr">
        <is>
          <t>Asia</t>
        </is>
      </c>
      <c r="F3710" t="inlineStr">
        <is>
          <t>India</t>
        </is>
      </c>
      <c r="G3710" t="inlineStr">
        <is>
          <t>Arab Light</t>
        </is>
      </c>
      <c r="H3710" t="inlineStr">
        <is>
          <t>Term contract</t>
        </is>
      </c>
      <c r="I3710" t="inlineStr">
        <is>
          <t>Refiner</t>
        </is>
      </c>
      <c r="J3710" t="inlineStr">
        <is>
          <t>Aisha Bello</t>
        </is>
      </c>
      <c r="K3710" s="70" t="n">
        <v>668737</v>
      </c>
      <c r="L3710" s="71" t="n">
        <v>81.11</v>
      </c>
      <c r="M3710" s="71" t="n">
        <v>54241258.07</v>
      </c>
      <c r="N3710" s="71" t="n">
        <v>1084825.16</v>
      </c>
      <c r="O3710" s="71" t="n">
        <v>53156432.91</v>
      </c>
      <c r="P3710" s="71" t="n">
        <v>12060785.01</v>
      </c>
      <c r="Q3710" s="71" t="n">
        <v>41095647.9</v>
      </c>
      <c r="R3710" t="inlineStr">
        <is>
          <t>Crude</t>
        </is>
      </c>
      <c r="S3710" t="inlineStr">
        <is>
          <t>Yes</t>
        </is>
      </c>
      <c r="T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SA103702</t>
        </is>
      </c>
      <c r="B3711" s="68" t="n">
        <v>46196</v>
      </c>
      <c r="C3711" s="69" t="n">
        <v>2026</v>
      </c>
      <c r="D3711" t="inlineStr">
        <is>
          <t>Jun</t>
        </is>
      </c>
      <c r="E3711" t="inlineStr">
        <is>
          <t>Asia</t>
        </is>
      </c>
      <c r="F3711" t="inlineStr">
        <is>
          <t>Japan</t>
        </is>
      </c>
      <c r="G3711" t="inlineStr">
        <is>
          <t>Arab Heavy</t>
        </is>
      </c>
      <c r="H3711" t="inlineStr">
        <is>
          <t>Term contract</t>
        </is>
      </c>
      <c r="I3711" t="inlineStr">
        <is>
          <t>Trader</t>
        </is>
      </c>
      <c r="J3711" t="inlineStr">
        <is>
          <t>Fatima Al-Saud</t>
        </is>
      </c>
      <c r="K3711" s="70" t="n">
        <v>1850600</v>
      </c>
      <c r="L3711" s="71" t="n">
        <v>73.52</v>
      </c>
      <c r="M3711" s="71" t="n">
        <v>136056112</v>
      </c>
      <c r="N3711" s="71" t="n">
        <v>1360561.12</v>
      </c>
      <c r="O3711" s="71" t="n">
        <v>134695550.88</v>
      </c>
      <c r="P3711" s="71" t="n">
        <v>33921988.67</v>
      </c>
      <c r="Q3711" s="71" t="n">
        <v>100773562.21</v>
      </c>
      <c r="R3711" t="inlineStr">
        <is>
          <t>Crude</t>
        </is>
      </c>
      <c r="S3711" t="inlineStr">
        <is>
          <t>Yes</t>
        </is>
      </c>
      <c r="T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SA103703</t>
        </is>
      </c>
      <c r="B3712" s="68" t="n">
        <v>46196</v>
      </c>
      <c r="C3712" s="69" t="n">
        <v>2026</v>
      </c>
      <c r="D3712" t="inlineStr">
        <is>
          <t>Jun</t>
        </is>
      </c>
      <c r="E3712" t="inlineStr">
        <is>
          <t>Asia</t>
        </is>
      </c>
      <c r="F3712" t="inlineStr">
        <is>
          <t>India</t>
        </is>
      </c>
      <c r="G3712" t="inlineStr">
        <is>
          <t>Arab Light</t>
        </is>
      </c>
      <c r="H3712" t="inlineStr">
        <is>
          <t>Term contract</t>
        </is>
      </c>
      <c r="I3712" t="inlineStr">
        <is>
          <t>National oil company</t>
        </is>
      </c>
      <c r="J3712" t="inlineStr">
        <is>
          <t>Priya Nair</t>
        </is>
      </c>
      <c r="K3712" s="70" t="n">
        <v>1941210</v>
      </c>
      <c r="L3712" s="71" t="n">
        <v>74.59</v>
      </c>
      <c r="M3712" s="71" t="n">
        <v>144794853.9</v>
      </c>
      <c r="N3712" s="71" t="n">
        <v>1447948.54</v>
      </c>
      <c r="O3712" s="71" t="n">
        <v>143346905.36</v>
      </c>
      <c r="P3712" s="71" t="n">
        <v>33899721.9</v>
      </c>
      <c r="Q3712" s="71" t="n">
        <v>109447183.46</v>
      </c>
      <c r="R3712" t="inlineStr">
        <is>
          <t>Crude</t>
        </is>
      </c>
      <c r="S3712" t="inlineStr">
        <is>
          <t>Yes</t>
        </is>
      </c>
      <c r="T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SA103704</t>
        </is>
      </c>
      <c r="B3713" s="68" t="n">
        <v>46196</v>
      </c>
      <c r="C3713" s="69" t="n">
        <v>2026</v>
      </c>
      <c r="D3713" t="inlineStr">
        <is>
          <t>Jun</t>
        </is>
      </c>
      <c r="E3713" t="inlineStr">
        <is>
          <t>Middle East</t>
        </is>
      </c>
      <c r="F3713" t="inlineStr">
        <is>
          <t>Saudi Arabia</t>
        </is>
      </c>
      <c r="G3713" t="inlineStr">
        <is>
          <t>Arab Extra Light</t>
        </is>
      </c>
      <c r="H3713" t="inlineStr">
        <is>
          <t>Domestic</t>
        </is>
      </c>
      <c r="I3713" t="inlineStr">
        <is>
          <t>National oil company</t>
        </is>
      </c>
      <c r="J3713" t="inlineStr">
        <is>
          <t>Arjun Mehta</t>
        </is>
      </c>
      <c r="K3713" s="70" t="n">
        <v>557445</v>
      </c>
      <c r="L3713" s="71" t="n">
        <v>83.98999999999999</v>
      </c>
      <c r="M3713" s="71" t="n">
        <v>46819805.55</v>
      </c>
      <c r="N3713" s="71" t="n">
        <v>936396.11</v>
      </c>
      <c r="O3713" s="71" t="n">
        <v>45883409.44</v>
      </c>
      <c r="P3713" s="71" t="n">
        <v>9933656.82</v>
      </c>
      <c r="Q3713" s="71" t="n">
        <v>35949752.62</v>
      </c>
      <c r="R3713" t="inlineStr">
        <is>
          <t>Crude</t>
        </is>
      </c>
      <c r="S3713" t="inlineStr">
        <is>
          <t>No</t>
        </is>
      </c>
      <c r="T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SA103705</t>
        </is>
      </c>
      <c r="B3714" s="68" t="n">
        <v>46196</v>
      </c>
      <c r="C3714" s="69" t="n">
        <v>2026</v>
      </c>
      <c r="D3714" t="inlineStr">
        <is>
          <t>Jun</t>
        </is>
      </c>
      <c r="E3714" t="inlineStr">
        <is>
          <t>Middle East</t>
        </is>
      </c>
      <c r="F3714" t="inlineStr">
        <is>
          <t>UAE</t>
        </is>
      </c>
      <c r="G3714" t="inlineStr">
        <is>
          <t>Diesel</t>
        </is>
      </c>
      <c r="H3714" t="inlineStr">
        <is>
          <t>Spot</t>
        </is>
      </c>
      <c r="I3714" t="inlineStr">
        <is>
          <t>Trader</t>
        </is>
      </c>
      <c r="J3714" t="inlineStr">
        <is>
          <t>Yuki Sato</t>
        </is>
      </c>
      <c r="K3714" s="70" t="n">
        <v>129515</v>
      </c>
      <c r="L3714" s="71" t="n">
        <v>94.7</v>
      </c>
      <c r="M3714" s="71" t="n">
        <v>12265070.5</v>
      </c>
      <c r="N3714" s="71" t="n">
        <v>0</v>
      </c>
      <c r="O3714" s="71" t="n">
        <v>12265070.5</v>
      </c>
      <c r="P3714" s="71" t="n">
        <v>9446807.689999999</v>
      </c>
      <c r="Q3714" s="71" t="n">
        <v>2818262.81</v>
      </c>
      <c r="R3714" t="inlineStr">
        <is>
          <t>Refined</t>
        </is>
      </c>
      <c r="S3714" t="inlineStr">
        <is>
          <t>Yes</t>
        </is>
      </c>
      <c r="T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SA103706</t>
        </is>
      </c>
      <c r="B3715" s="68" t="n">
        <v>46196</v>
      </c>
      <c r="C3715" s="69" t="n">
        <v>2026</v>
      </c>
      <c r="D3715" t="inlineStr">
        <is>
          <t>Jun</t>
        </is>
      </c>
      <c r="E3715" t="inlineStr">
        <is>
          <t>North America</t>
        </is>
      </c>
      <c r="F3715" t="inlineStr">
        <is>
          <t>USA</t>
        </is>
      </c>
      <c r="G3715" t="inlineStr">
        <is>
          <t>Diesel</t>
        </is>
      </c>
      <c r="H3715" t="inlineStr">
        <is>
          <t>Term contract</t>
        </is>
      </c>
      <c r="I3715" t="inlineStr">
        <is>
          <t>National oil company</t>
        </is>
      </c>
      <c r="J3715" t="inlineStr">
        <is>
          <t>Ruhi Shaikh</t>
        </is>
      </c>
      <c r="K3715" s="70" t="n">
        <v>465031</v>
      </c>
      <c r="L3715" s="71" t="n">
        <v>103.53</v>
      </c>
      <c r="M3715" s="71" t="n">
        <v>48144659.43</v>
      </c>
      <c r="N3715" s="71" t="n">
        <v>0</v>
      </c>
      <c r="O3715" s="71" t="n">
        <v>48144659.43</v>
      </c>
      <c r="P3715" s="71" t="n">
        <v>32771369.79</v>
      </c>
      <c r="Q3715" s="71" t="n">
        <v>15373289.64</v>
      </c>
      <c r="R3715" t="inlineStr">
        <is>
          <t>Refined</t>
        </is>
      </c>
      <c r="S3715" t="inlineStr">
        <is>
          <t>Yes</t>
        </is>
      </c>
      <c r="T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SA103707</t>
        </is>
      </c>
      <c r="B3716" s="68" t="n">
        <v>46196</v>
      </c>
      <c r="C3716" s="69" t="n">
        <v>2026</v>
      </c>
      <c r="D3716" t="inlineStr">
        <is>
          <t>Jun</t>
        </is>
      </c>
      <c r="E3716" t="inlineStr">
        <is>
          <t>Middle East</t>
        </is>
      </c>
      <c r="F3716" t="inlineStr">
        <is>
          <t>Bahrain</t>
        </is>
      </c>
      <c r="G3716" t="inlineStr">
        <is>
          <t>Arab Light</t>
        </is>
      </c>
      <c r="H3716" t="inlineStr">
        <is>
          <t>Term contract</t>
        </is>
      </c>
      <c r="I3716" t="inlineStr">
        <is>
          <t>National oil company</t>
        </is>
      </c>
      <c r="J3716" t="inlineStr">
        <is>
          <t>Ana Costa</t>
        </is>
      </c>
      <c r="K3716" s="70" t="n">
        <v>1498011</v>
      </c>
      <c r="L3716" s="71" t="n">
        <v>71.68000000000001</v>
      </c>
      <c r="M3716" s="71" t="n">
        <v>107377428.48</v>
      </c>
      <c r="N3716" s="71" t="n">
        <v>1073774.28</v>
      </c>
      <c r="O3716" s="71" t="n">
        <v>106303654.2</v>
      </c>
      <c r="P3716" s="71" t="n">
        <v>27291822.71</v>
      </c>
      <c r="Q3716" s="71" t="n">
        <v>79011831.48999999</v>
      </c>
      <c r="R3716" t="inlineStr">
        <is>
          <t>Crude</t>
        </is>
      </c>
      <c r="S3716" t="inlineStr">
        <is>
          <t>Yes</t>
        </is>
      </c>
      <c r="T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SA103708</t>
        </is>
      </c>
      <c r="B3717" s="68" t="n">
        <v>46196</v>
      </c>
      <c r="C3717" s="69" t="n">
        <v>2026</v>
      </c>
      <c r="D3717" t="inlineStr">
        <is>
          <t>Jun</t>
        </is>
      </c>
      <c r="E3717" t="inlineStr">
        <is>
          <t>Middle East</t>
        </is>
      </c>
      <c r="F3717" t="inlineStr">
        <is>
          <t>Saudi Arabia</t>
        </is>
      </c>
      <c r="G3717" t="inlineStr">
        <is>
          <t>Arab Light</t>
        </is>
      </c>
      <c r="H3717" t="inlineStr">
        <is>
          <t>Domestic</t>
        </is>
      </c>
      <c r="I3717" t="inlineStr">
        <is>
          <t>Trader</t>
        </is>
      </c>
      <c r="J3717" t="inlineStr">
        <is>
          <t>Mei Lin</t>
        </is>
      </c>
      <c r="K3717" s="70" t="n">
        <v>368347</v>
      </c>
      <c r="L3717" s="71" t="n">
        <v>74.68000000000001</v>
      </c>
      <c r="M3717" s="71" t="n">
        <v>27508153.96</v>
      </c>
      <c r="N3717" s="71" t="n">
        <v>550163.08</v>
      </c>
      <c r="O3717" s="71" t="n">
        <v>26957990.88</v>
      </c>
      <c r="P3717" s="71" t="n">
        <v>6587312.92</v>
      </c>
      <c r="Q3717" s="71" t="n">
        <v>20370677.96</v>
      </c>
      <c r="R3717" t="inlineStr">
        <is>
          <t>Crude</t>
        </is>
      </c>
      <c r="S3717" t="inlineStr">
        <is>
          <t>No</t>
        </is>
      </c>
      <c r="T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SA103709</t>
        </is>
      </c>
      <c r="B3718" s="68" t="n">
        <v>46196</v>
      </c>
      <c r="C3718" s="69" t="n">
        <v>2026</v>
      </c>
      <c r="D3718" t="inlineStr">
        <is>
          <t>Jun</t>
        </is>
      </c>
      <c r="E3718" t="inlineStr">
        <is>
          <t>Asia</t>
        </is>
      </c>
      <c r="F3718" t="inlineStr">
        <is>
          <t>India</t>
        </is>
      </c>
      <c r="G3718" t="inlineStr">
        <is>
          <t>Arab Light</t>
        </is>
      </c>
      <c r="H3718" t="inlineStr">
        <is>
          <t>Term contract</t>
        </is>
      </c>
      <c r="I3718" t="inlineStr">
        <is>
          <t>National oil company</t>
        </is>
      </c>
      <c r="J3718" t="inlineStr">
        <is>
          <t>Aisha Bello</t>
        </is>
      </c>
      <c r="K3718" s="70" t="n">
        <v>1914618</v>
      </c>
      <c r="L3718" s="71" t="n">
        <v>82.45</v>
      </c>
      <c r="M3718" s="71" t="n">
        <v>157860254.1</v>
      </c>
      <c r="N3718" s="71" t="n">
        <v>3157205.08</v>
      </c>
      <c r="O3718" s="71" t="n">
        <v>154703049.02</v>
      </c>
      <c r="P3718" s="71" t="n">
        <v>33219173.45</v>
      </c>
      <c r="Q3718" s="71" t="n">
        <v>121483875.57</v>
      </c>
      <c r="R3718" t="inlineStr">
        <is>
          <t>Crude</t>
        </is>
      </c>
      <c r="S3718" t="inlineStr">
        <is>
          <t>Yes</t>
        </is>
      </c>
      <c r="T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SA103710</t>
        </is>
      </c>
      <c r="B3719" s="68" t="n">
        <v>46196</v>
      </c>
      <c r="C3719" s="69" t="n">
        <v>2026</v>
      </c>
      <c r="D3719" t="inlineStr">
        <is>
          <t>Jun</t>
        </is>
      </c>
      <c r="E3719" t="inlineStr">
        <is>
          <t>Asia</t>
        </is>
      </c>
      <c r="F3719" t="inlineStr">
        <is>
          <t>India</t>
        </is>
      </c>
      <c r="G3719" t="inlineStr">
        <is>
          <t>Arab Heavy</t>
        </is>
      </c>
      <c r="H3719" t="inlineStr">
        <is>
          <t>Term contract</t>
        </is>
      </c>
      <c r="I3719" t="inlineStr">
        <is>
          <t>National oil company</t>
        </is>
      </c>
      <c r="J3719" t="inlineStr">
        <is>
          <t>Carlos Silva</t>
        </is>
      </c>
      <c r="K3719" s="70" t="n">
        <v>1585666</v>
      </c>
      <c r="L3719" s="71" t="n">
        <v>76.52</v>
      </c>
      <c r="M3719" s="71" t="n">
        <v>121335162.32</v>
      </c>
      <c r="N3719" s="71" t="n">
        <v>1213351.62</v>
      </c>
      <c r="O3719" s="71" t="n">
        <v>120121810.7</v>
      </c>
      <c r="P3719" s="71" t="n">
        <v>28290472.65</v>
      </c>
      <c r="Q3719" s="71" t="n">
        <v>91831338.05</v>
      </c>
      <c r="R3719" t="inlineStr">
        <is>
          <t>Crude</t>
        </is>
      </c>
      <c r="S3719" t="inlineStr">
        <is>
          <t>Yes</t>
        </is>
      </c>
      <c r="T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SA103711</t>
        </is>
      </c>
      <c r="B3720" s="68" t="n">
        <v>46197</v>
      </c>
      <c r="C3720" s="69" t="n">
        <v>2026</v>
      </c>
      <c r="D3720" t="inlineStr">
        <is>
          <t>Jun</t>
        </is>
      </c>
      <c r="E3720" t="inlineStr">
        <is>
          <t>Middle East</t>
        </is>
      </c>
      <c r="F3720" t="inlineStr">
        <is>
          <t>Bahrain</t>
        </is>
      </c>
      <c r="G3720" t="inlineStr">
        <is>
          <t>Arab Heavy</t>
        </is>
      </c>
      <c r="H3720" t="inlineStr">
        <is>
          <t>Spot</t>
        </is>
      </c>
      <c r="I3720" t="inlineStr">
        <is>
          <t>National oil company</t>
        </is>
      </c>
      <c r="J3720" t="inlineStr">
        <is>
          <t>Ana Costa</t>
        </is>
      </c>
      <c r="K3720" s="70" t="n">
        <v>496382</v>
      </c>
      <c r="L3720" s="71" t="n">
        <v>76.04000000000001</v>
      </c>
      <c r="M3720" s="71" t="n">
        <v>37744887.28</v>
      </c>
      <c r="N3720" s="71" t="n">
        <v>377448.87</v>
      </c>
      <c r="O3720" s="71" t="n">
        <v>37367438.41</v>
      </c>
      <c r="P3720" s="71" t="n">
        <v>8852841</v>
      </c>
      <c r="Q3720" s="71" t="n">
        <v>28514597.41</v>
      </c>
      <c r="R3720" t="inlineStr">
        <is>
          <t>Crude</t>
        </is>
      </c>
      <c r="S3720" t="inlineStr">
        <is>
          <t>Yes</t>
        </is>
      </c>
      <c r="T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SA103712</t>
        </is>
      </c>
      <c r="B3721" s="68" t="n">
        <v>46197</v>
      </c>
      <c r="C3721" s="69" t="n">
        <v>2026</v>
      </c>
      <c r="D3721" t="inlineStr">
        <is>
          <t>Jun</t>
        </is>
      </c>
      <c r="E3721" t="inlineStr">
        <is>
          <t>Asia</t>
        </is>
      </c>
      <c r="F3721" t="inlineStr">
        <is>
          <t>China</t>
        </is>
      </c>
      <c r="G3721" t="inlineStr">
        <is>
          <t>Arab Medium</t>
        </is>
      </c>
      <c r="H3721" t="inlineStr">
        <is>
          <t>Spot</t>
        </is>
      </c>
      <c r="I3721" t="inlineStr">
        <is>
          <t>Trader</t>
        </is>
      </c>
      <c r="J3721" t="inlineStr">
        <is>
          <t>Lucas Martin</t>
        </is>
      </c>
      <c r="K3721" s="70" t="n">
        <v>1011478</v>
      </c>
      <c r="L3721" s="71" t="n">
        <v>69.23</v>
      </c>
      <c r="M3721" s="71" t="n">
        <v>70024621.94</v>
      </c>
      <c r="N3721" s="71" t="n">
        <v>0</v>
      </c>
      <c r="O3721" s="71" t="n">
        <v>70024621.94</v>
      </c>
      <c r="P3721" s="71" t="n">
        <v>18025995.91</v>
      </c>
      <c r="Q3721" s="71" t="n">
        <v>51998626.03</v>
      </c>
      <c r="R3721" t="inlineStr">
        <is>
          <t>Crude</t>
        </is>
      </c>
      <c r="S3721" t="inlineStr">
        <is>
          <t>Yes</t>
        </is>
      </c>
      <c r="T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SA103713</t>
        </is>
      </c>
      <c r="B3722" s="68" t="n">
        <v>46197</v>
      </c>
      <c r="C3722" s="69" t="n">
        <v>2026</v>
      </c>
      <c r="D3722" t="inlineStr">
        <is>
          <t>Jun</t>
        </is>
      </c>
      <c r="E3722" t="inlineStr">
        <is>
          <t>Asia</t>
        </is>
      </c>
      <c r="F3722" t="inlineStr">
        <is>
          <t>India</t>
        </is>
      </c>
      <c r="G3722" t="inlineStr">
        <is>
          <t>Arab Heavy</t>
        </is>
      </c>
      <c r="H3722" t="inlineStr">
        <is>
          <t>Term contract</t>
        </is>
      </c>
      <c r="I3722" t="inlineStr">
        <is>
          <t>Refiner</t>
        </is>
      </c>
      <c r="J3722" t="inlineStr">
        <is>
          <t>Omar Haddad</t>
        </is>
      </c>
      <c r="K3722" s="70" t="n">
        <v>652979</v>
      </c>
      <c r="L3722" s="71" t="n">
        <v>72.78</v>
      </c>
      <c r="M3722" s="71" t="n">
        <v>47523811.62</v>
      </c>
      <c r="N3722" s="71" t="n">
        <v>0</v>
      </c>
      <c r="O3722" s="71" t="n">
        <v>47523811.62</v>
      </c>
      <c r="P3722" s="71" t="n">
        <v>11383102.16</v>
      </c>
      <c r="Q3722" s="71" t="n">
        <v>36140709.46</v>
      </c>
      <c r="R3722" t="inlineStr">
        <is>
          <t>Crude</t>
        </is>
      </c>
      <c r="S3722" t="inlineStr">
        <is>
          <t>Yes</t>
        </is>
      </c>
      <c r="T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SA103714</t>
        </is>
      </c>
      <c r="B3723" s="68" t="n">
        <v>46197</v>
      </c>
      <c r="C3723" s="69" t="n">
        <v>2026</v>
      </c>
      <c r="D3723" t="inlineStr">
        <is>
          <t>Jun</t>
        </is>
      </c>
      <c r="E3723" t="inlineStr">
        <is>
          <t>Asia</t>
        </is>
      </c>
      <c r="F3723" t="inlineStr">
        <is>
          <t>India</t>
        </is>
      </c>
      <c r="G3723" t="inlineStr">
        <is>
          <t>Arab Light</t>
        </is>
      </c>
      <c r="H3723" t="inlineStr">
        <is>
          <t>Spot</t>
        </is>
      </c>
      <c r="I3723" t="inlineStr">
        <is>
          <t>Refiner</t>
        </is>
      </c>
      <c r="J3723" t="inlineStr">
        <is>
          <t>Fatima Al-Saud</t>
        </is>
      </c>
      <c r="K3723" s="70" t="n">
        <v>1284291</v>
      </c>
      <c r="L3723" s="71" t="n">
        <v>72.83</v>
      </c>
      <c r="M3723" s="71" t="n">
        <v>93534913.53</v>
      </c>
      <c r="N3723" s="71" t="n">
        <v>935349.14</v>
      </c>
      <c r="O3723" s="71" t="n">
        <v>92599564.39</v>
      </c>
      <c r="P3723" s="71" t="n">
        <v>24042428.15</v>
      </c>
      <c r="Q3723" s="71" t="n">
        <v>68557136.23999999</v>
      </c>
      <c r="R3723" t="inlineStr">
        <is>
          <t>Crude</t>
        </is>
      </c>
      <c r="S3723" t="inlineStr">
        <is>
          <t>Yes</t>
        </is>
      </c>
      <c r="T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SA103715</t>
        </is>
      </c>
      <c r="B3724" s="68" t="n">
        <v>46197</v>
      </c>
      <c r="C3724" s="69" t="n">
        <v>2026</v>
      </c>
      <c r="D3724" t="inlineStr">
        <is>
          <t>Jun</t>
        </is>
      </c>
      <c r="E3724" t="inlineStr">
        <is>
          <t>Europe</t>
        </is>
      </c>
      <c r="F3724" t="inlineStr">
        <is>
          <t>Netherlands</t>
        </is>
      </c>
      <c r="G3724" t="inlineStr">
        <is>
          <t>Arab Light</t>
        </is>
      </c>
      <c r="H3724" t="inlineStr">
        <is>
          <t>Spot</t>
        </is>
      </c>
      <c r="I3724" t="inlineStr">
        <is>
          <t>Refiner</t>
        </is>
      </c>
      <c r="J3724" t="inlineStr">
        <is>
          <t>Olivia Brown</t>
        </is>
      </c>
      <c r="K3724" s="70" t="n">
        <v>779045</v>
      </c>
      <c r="L3724" s="71" t="n">
        <v>70.27</v>
      </c>
      <c r="M3724" s="71" t="n">
        <v>54743492.15</v>
      </c>
      <c r="N3724" s="71" t="n">
        <v>0</v>
      </c>
      <c r="O3724" s="71" t="n">
        <v>54743492.15</v>
      </c>
      <c r="P3724" s="71" t="n">
        <v>14486817.44</v>
      </c>
      <c r="Q3724" s="71" t="n">
        <v>40256674.71</v>
      </c>
      <c r="R3724" t="inlineStr">
        <is>
          <t>Crude</t>
        </is>
      </c>
      <c r="S3724" t="inlineStr">
        <is>
          <t>Yes</t>
        </is>
      </c>
      <c r="T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SA103716</t>
        </is>
      </c>
      <c r="B3725" s="68" t="n">
        <v>46197</v>
      </c>
      <c r="C3725" s="69" t="n">
        <v>2026</v>
      </c>
      <c r="D3725" t="inlineStr">
        <is>
          <t>Jun</t>
        </is>
      </c>
      <c r="E3725" t="inlineStr">
        <is>
          <t>Middle East</t>
        </is>
      </c>
      <c r="F3725" t="inlineStr">
        <is>
          <t>Bahrain</t>
        </is>
      </c>
      <c r="G3725" t="inlineStr">
        <is>
          <t>Gasoline</t>
        </is>
      </c>
      <c r="H3725" t="inlineStr">
        <is>
          <t>Spot</t>
        </is>
      </c>
      <c r="I3725" t="inlineStr">
        <is>
          <t>National oil company</t>
        </is>
      </c>
      <c r="J3725" t="inlineStr">
        <is>
          <t>Lucas Martin</t>
        </is>
      </c>
      <c r="K3725" s="70" t="n">
        <v>557445</v>
      </c>
      <c r="L3725" s="71" t="n">
        <v>84.81999999999999</v>
      </c>
      <c r="M3725" s="71" t="n">
        <v>47282484.9</v>
      </c>
      <c r="N3725" s="71" t="n">
        <v>472824.85</v>
      </c>
      <c r="O3725" s="71" t="n">
        <v>46809660.05</v>
      </c>
      <c r="P3725" s="71" t="n">
        <v>37805475.85</v>
      </c>
      <c r="Q3725" s="71" t="n">
        <v>9004184.199999999</v>
      </c>
      <c r="R3725" t="inlineStr">
        <is>
          <t>Refined</t>
        </is>
      </c>
      <c r="S3725" t="inlineStr">
        <is>
          <t>Yes</t>
        </is>
      </c>
      <c r="T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SA103717</t>
        </is>
      </c>
      <c r="B3726" s="68" t="n">
        <v>46197</v>
      </c>
      <c r="C3726" s="69" t="n">
        <v>2026</v>
      </c>
      <c r="D3726" t="inlineStr">
        <is>
          <t>Jun</t>
        </is>
      </c>
      <c r="E3726" t="inlineStr">
        <is>
          <t>Asia</t>
        </is>
      </c>
      <c r="F3726" t="inlineStr">
        <is>
          <t>South Korea</t>
        </is>
      </c>
      <c r="G3726" t="inlineStr">
        <is>
          <t>Jet fuel</t>
        </is>
      </c>
      <c r="H3726" t="inlineStr">
        <is>
          <t>Term contract</t>
        </is>
      </c>
      <c r="I3726" t="inlineStr">
        <is>
          <t>Refiner</t>
        </is>
      </c>
      <c r="J3726" t="inlineStr">
        <is>
          <t>Priya Nair</t>
        </is>
      </c>
      <c r="K3726" s="70" t="n">
        <v>519929</v>
      </c>
      <c r="L3726" s="71" t="n">
        <v>89.18000000000001</v>
      </c>
      <c r="M3726" s="71" t="n">
        <v>46367268.22</v>
      </c>
      <c r="N3726" s="71" t="n">
        <v>463672.68</v>
      </c>
      <c r="O3726" s="71" t="n">
        <v>45903595.54</v>
      </c>
      <c r="P3726" s="71" t="n">
        <v>37932643.91</v>
      </c>
      <c r="Q3726" s="71" t="n">
        <v>7970951.63</v>
      </c>
      <c r="R3726" t="inlineStr">
        <is>
          <t>Refined</t>
        </is>
      </c>
      <c r="S3726" t="inlineStr">
        <is>
          <t>Yes</t>
        </is>
      </c>
      <c r="T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SA103718</t>
        </is>
      </c>
      <c r="B3727" s="68" t="n">
        <v>46197</v>
      </c>
      <c r="C3727" s="69" t="n">
        <v>2026</v>
      </c>
      <c r="D3727" t="inlineStr">
        <is>
          <t>Jun</t>
        </is>
      </c>
      <c r="E3727" t="inlineStr">
        <is>
          <t>Middle East</t>
        </is>
      </c>
      <c r="F3727" t="inlineStr">
        <is>
          <t>Saudi Arabia</t>
        </is>
      </c>
      <c r="G3727" t="inlineStr">
        <is>
          <t>Arab Light</t>
        </is>
      </c>
      <c r="H3727" t="inlineStr">
        <is>
          <t>Domestic</t>
        </is>
      </c>
      <c r="I3727" t="inlineStr">
        <is>
          <t>Refiner</t>
        </is>
      </c>
      <c r="J3727" t="inlineStr">
        <is>
          <t>Hiroshi Tanaka</t>
        </is>
      </c>
      <c r="K3727" s="70" t="n">
        <v>1667412</v>
      </c>
      <c r="L3727" s="71" t="n">
        <v>80.47</v>
      </c>
      <c r="M3727" s="71" t="n">
        <v>134176643.64</v>
      </c>
      <c r="N3727" s="71" t="n">
        <v>2683532.87</v>
      </c>
      <c r="O3727" s="71" t="n">
        <v>131493110.77</v>
      </c>
      <c r="P3727" s="71" t="n">
        <v>29890329.25</v>
      </c>
      <c r="Q3727" s="71" t="n">
        <v>101602781.52</v>
      </c>
      <c r="R3727" t="inlineStr">
        <is>
          <t>Crude</t>
        </is>
      </c>
      <c r="S3727" t="inlineStr">
        <is>
          <t>No</t>
        </is>
      </c>
      <c r="T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SA103719</t>
        </is>
      </c>
      <c r="B3728" s="68" t="n">
        <v>46197</v>
      </c>
      <c r="C3728" s="69" t="n">
        <v>2026</v>
      </c>
      <c r="D3728" t="inlineStr">
        <is>
          <t>Jun</t>
        </is>
      </c>
      <c r="E3728" t="inlineStr">
        <is>
          <t>Asia</t>
        </is>
      </c>
      <c r="F3728" t="inlineStr">
        <is>
          <t>India</t>
        </is>
      </c>
      <c r="G3728" t="inlineStr">
        <is>
          <t>Arab Light</t>
        </is>
      </c>
      <c r="H3728" t="inlineStr">
        <is>
          <t>Term contract</t>
        </is>
      </c>
      <c r="I3728" t="inlineStr">
        <is>
          <t>National oil company</t>
        </is>
      </c>
      <c r="J3728" t="inlineStr">
        <is>
          <t>Sara Rossi</t>
        </is>
      </c>
      <c r="K3728" s="70" t="n">
        <v>351604</v>
      </c>
      <c r="L3728" s="71" t="n">
        <v>70.29000000000001</v>
      </c>
      <c r="M3728" s="71" t="n">
        <v>24714245.16</v>
      </c>
      <c r="N3728" s="71" t="n">
        <v>0</v>
      </c>
      <c r="O3728" s="71" t="n">
        <v>24714245.16</v>
      </c>
      <c r="P3728" s="71" t="n">
        <v>6468745.24</v>
      </c>
      <c r="Q3728" s="71" t="n">
        <v>18245499.92</v>
      </c>
      <c r="R3728" t="inlineStr">
        <is>
          <t>Crude</t>
        </is>
      </c>
      <c r="S3728" t="inlineStr">
        <is>
          <t>Yes</t>
        </is>
      </c>
      <c r="T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SA103720</t>
        </is>
      </c>
      <c r="B3729" s="68" t="n">
        <v>46198</v>
      </c>
      <c r="C3729" s="69" t="n">
        <v>2026</v>
      </c>
      <c r="D3729" t="inlineStr">
        <is>
          <t>Jun</t>
        </is>
      </c>
      <c r="E3729" t="inlineStr">
        <is>
          <t>Europe</t>
        </is>
      </c>
      <c r="F3729" t="inlineStr">
        <is>
          <t>Netherlands</t>
        </is>
      </c>
      <c r="G3729" t="inlineStr">
        <is>
          <t>Gasoline</t>
        </is>
      </c>
      <c r="H3729" t="inlineStr">
        <is>
          <t>Spot</t>
        </is>
      </c>
      <c r="I3729" t="inlineStr">
        <is>
          <t>National oil company</t>
        </is>
      </c>
      <c r="J3729" t="inlineStr">
        <is>
          <t>Shraddha Kulkarni</t>
        </is>
      </c>
      <c r="K3729" s="70" t="n">
        <v>352589</v>
      </c>
      <c r="L3729" s="71" t="n">
        <v>97.53</v>
      </c>
      <c r="M3729" s="71" t="n">
        <v>34388005.17</v>
      </c>
      <c r="N3729" s="71" t="n">
        <v>343880.05</v>
      </c>
      <c r="O3729" s="71" t="n">
        <v>34044125.12</v>
      </c>
      <c r="P3729" s="71" t="n">
        <v>24460600.47</v>
      </c>
      <c r="Q3729" s="71" t="n">
        <v>9583524.65</v>
      </c>
      <c r="R3729" t="inlineStr">
        <is>
          <t>Refined</t>
        </is>
      </c>
      <c r="S3729" t="inlineStr">
        <is>
          <t>Yes</t>
        </is>
      </c>
      <c r="T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SA103721</t>
        </is>
      </c>
      <c r="B3730" s="68" t="n">
        <v>46198</v>
      </c>
      <c r="C3730" s="69" t="n">
        <v>2026</v>
      </c>
      <c r="D3730" t="inlineStr">
        <is>
          <t>Jun</t>
        </is>
      </c>
      <c r="E3730" t="inlineStr">
        <is>
          <t>Asia</t>
        </is>
      </c>
      <c r="F3730" t="inlineStr">
        <is>
          <t>South Korea</t>
        </is>
      </c>
      <c r="G3730" t="inlineStr">
        <is>
          <t>Arab Medium</t>
        </is>
      </c>
      <c r="H3730" t="inlineStr">
        <is>
          <t>Term contract</t>
        </is>
      </c>
      <c r="I3730" t="inlineStr">
        <is>
          <t>Refiner</t>
        </is>
      </c>
      <c r="J3730" t="inlineStr">
        <is>
          <t>Hiroshi Tanaka</t>
        </is>
      </c>
      <c r="K3730" s="70" t="n">
        <v>751468</v>
      </c>
      <c r="L3730" s="71" t="n">
        <v>74.37</v>
      </c>
      <c r="M3730" s="71" t="n">
        <v>55886675.16</v>
      </c>
      <c r="N3730" s="71" t="n">
        <v>558866.75</v>
      </c>
      <c r="O3730" s="71" t="n">
        <v>55327808.41</v>
      </c>
      <c r="P3730" s="71" t="n">
        <v>13328464.36</v>
      </c>
      <c r="Q3730" s="71" t="n">
        <v>41999344.05</v>
      </c>
      <c r="R3730" t="inlineStr">
        <is>
          <t>Crude</t>
        </is>
      </c>
      <c r="S3730" t="inlineStr">
        <is>
          <t>Yes</t>
        </is>
      </c>
      <c r="T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SA103722</t>
        </is>
      </c>
      <c r="B3731" s="68" t="n">
        <v>46198</v>
      </c>
      <c r="C3731" s="69" t="n">
        <v>2026</v>
      </c>
      <c r="D3731" t="inlineStr">
        <is>
          <t>Jun</t>
        </is>
      </c>
      <c r="E3731" t="inlineStr">
        <is>
          <t>Middle East</t>
        </is>
      </c>
      <c r="F3731" t="inlineStr">
        <is>
          <t>Saudi Arabia</t>
        </is>
      </c>
      <c r="G3731" t="inlineStr">
        <is>
          <t>Arab Light</t>
        </is>
      </c>
      <c r="H3731" t="inlineStr">
        <is>
          <t>Domestic</t>
        </is>
      </c>
      <c r="I3731" t="inlineStr">
        <is>
          <t>Refiner</t>
        </is>
      </c>
      <c r="J3731" t="inlineStr">
        <is>
          <t>Priya Nair</t>
        </is>
      </c>
      <c r="K3731" s="70" t="n">
        <v>1694988</v>
      </c>
      <c r="L3731" s="71" t="n">
        <v>81.40000000000001</v>
      </c>
      <c r="M3731" s="71" t="n">
        <v>137972023.2</v>
      </c>
      <c r="N3731" s="71" t="n">
        <v>1379720.23</v>
      </c>
      <c r="O3731" s="71" t="n">
        <v>136592302.97</v>
      </c>
      <c r="P3731" s="71" t="n">
        <v>31083444.2</v>
      </c>
      <c r="Q3731" s="71" t="n">
        <v>105508858.77</v>
      </c>
      <c r="R3731" t="inlineStr">
        <is>
          <t>Crude</t>
        </is>
      </c>
      <c r="S3731" t="inlineStr">
        <is>
          <t>No</t>
        </is>
      </c>
      <c r="T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SA103723</t>
        </is>
      </c>
      <c r="B3732" s="68" t="n">
        <v>46198</v>
      </c>
      <c r="C3732" s="69" t="n">
        <v>2026</v>
      </c>
      <c r="D3732" t="inlineStr">
        <is>
          <t>Jun</t>
        </is>
      </c>
      <c r="E3732" t="inlineStr">
        <is>
          <t>Asia</t>
        </is>
      </c>
      <c r="F3732" t="inlineStr">
        <is>
          <t>Japan</t>
        </is>
      </c>
      <c r="G3732" t="inlineStr">
        <is>
          <t>Arab Medium</t>
        </is>
      </c>
      <c r="H3732" t="inlineStr">
        <is>
          <t>Term contract</t>
        </is>
      </c>
      <c r="I3732" t="inlineStr">
        <is>
          <t>Refiner</t>
        </is>
      </c>
      <c r="J3732" t="inlineStr">
        <is>
          <t>Zoya Ahmed</t>
        </is>
      </c>
      <c r="K3732" s="70" t="n">
        <v>605705</v>
      </c>
      <c r="L3732" s="71" t="n">
        <v>81.09</v>
      </c>
      <c r="M3732" s="71" t="n">
        <v>49116618.45</v>
      </c>
      <c r="N3732" s="71" t="n">
        <v>982332.37</v>
      </c>
      <c r="O3732" s="71" t="n">
        <v>48134286.08</v>
      </c>
      <c r="P3732" s="71" t="n">
        <v>10414810.07</v>
      </c>
      <c r="Q3732" s="71" t="n">
        <v>37719476.01</v>
      </c>
      <c r="R3732" t="inlineStr">
        <is>
          <t>Crude</t>
        </is>
      </c>
      <c r="S3732" t="inlineStr">
        <is>
          <t>Yes</t>
        </is>
      </c>
      <c r="T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SA103724</t>
        </is>
      </c>
      <c r="B3733" s="68" t="n">
        <v>46198</v>
      </c>
      <c r="C3733" s="69" t="n">
        <v>2026</v>
      </c>
      <c r="D3733" t="inlineStr">
        <is>
          <t>Jun</t>
        </is>
      </c>
      <c r="E3733" t="inlineStr">
        <is>
          <t>Asia</t>
        </is>
      </c>
      <c r="F3733" t="inlineStr">
        <is>
          <t>Japan</t>
        </is>
      </c>
      <c r="G3733" t="inlineStr">
        <is>
          <t>Diesel</t>
        </is>
      </c>
      <c r="H3733" t="inlineStr">
        <is>
          <t>Term contract</t>
        </is>
      </c>
      <c r="I3733" t="inlineStr">
        <is>
          <t>National oil company</t>
        </is>
      </c>
      <c r="J3733" t="inlineStr">
        <is>
          <t>Arjun Mehta</t>
        </is>
      </c>
      <c r="K3733" s="70" t="n">
        <v>281466</v>
      </c>
      <c r="L3733" s="71" t="n">
        <v>103.15</v>
      </c>
      <c r="M3733" s="71" t="n">
        <v>29033217.9</v>
      </c>
      <c r="N3733" s="71" t="n">
        <v>580664.36</v>
      </c>
      <c r="O3733" s="71" t="n">
        <v>28452553.54</v>
      </c>
      <c r="P3733" s="71" t="n">
        <v>19547270.42</v>
      </c>
      <c r="Q3733" s="71" t="n">
        <v>8905283.119999999</v>
      </c>
      <c r="R3733" t="inlineStr">
        <is>
          <t>Refined</t>
        </is>
      </c>
      <c r="S3733" t="inlineStr">
        <is>
          <t>Yes</t>
        </is>
      </c>
      <c r="T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SA103725</t>
        </is>
      </c>
      <c r="B3734" s="68" t="n">
        <v>46198</v>
      </c>
      <c r="C3734" s="69" t="n">
        <v>2026</v>
      </c>
      <c r="D3734" t="inlineStr">
        <is>
          <t>Jun</t>
        </is>
      </c>
      <c r="E3734" t="inlineStr">
        <is>
          <t>Middle East</t>
        </is>
      </c>
      <c r="F3734" t="inlineStr">
        <is>
          <t>Bahrain</t>
        </is>
      </c>
      <c r="G3734" t="inlineStr">
        <is>
          <t>Arab Extra Light</t>
        </is>
      </c>
      <c r="H3734" t="inlineStr">
        <is>
          <t>Term contract</t>
        </is>
      </c>
      <c r="I3734" t="inlineStr">
        <is>
          <t>Refiner</t>
        </is>
      </c>
      <c r="J3734" t="inlineStr">
        <is>
          <t>Noah Smith</t>
        </is>
      </c>
      <c r="K3734" s="70" t="n">
        <v>1389674</v>
      </c>
      <c r="L3734" s="71" t="n">
        <v>75.09999999999999</v>
      </c>
      <c r="M3734" s="71" t="n">
        <v>104364517.4</v>
      </c>
      <c r="N3734" s="71" t="n">
        <v>1043645.17</v>
      </c>
      <c r="O3734" s="71" t="n">
        <v>103320872.23</v>
      </c>
      <c r="P3734" s="71" t="n">
        <v>26539310.6</v>
      </c>
      <c r="Q3734" s="71" t="n">
        <v>76781561.63</v>
      </c>
      <c r="R3734" t="inlineStr">
        <is>
          <t>Crude</t>
        </is>
      </c>
      <c r="S3734" t="inlineStr">
        <is>
          <t>Yes</t>
        </is>
      </c>
      <c r="T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SA103726</t>
        </is>
      </c>
      <c r="B3735" s="68" t="n">
        <v>46198</v>
      </c>
      <c r="C3735" s="69" t="n">
        <v>2026</v>
      </c>
      <c r="D3735" t="inlineStr">
        <is>
          <t>Jun</t>
        </is>
      </c>
      <c r="E3735" t="inlineStr">
        <is>
          <t>Asia</t>
        </is>
      </c>
      <c r="F3735" t="inlineStr">
        <is>
          <t>China</t>
        </is>
      </c>
      <c r="G3735" t="inlineStr">
        <is>
          <t>Arab Heavy</t>
        </is>
      </c>
      <c r="H3735" t="inlineStr">
        <is>
          <t>Term contract</t>
        </is>
      </c>
      <c r="I3735" t="inlineStr">
        <is>
          <t>Refiner</t>
        </is>
      </c>
      <c r="J3735" t="inlineStr">
        <is>
          <t>Omar Haddad</t>
        </is>
      </c>
      <c r="K3735" s="70" t="n">
        <v>814501</v>
      </c>
      <c r="L3735" s="71" t="n">
        <v>66.15000000000001</v>
      </c>
      <c r="M3735" s="71" t="n">
        <v>53879241.15</v>
      </c>
      <c r="N3735" s="71" t="n">
        <v>1077584.82</v>
      </c>
      <c r="O3735" s="71" t="n">
        <v>52801656.33</v>
      </c>
      <c r="P3735" s="71" t="n">
        <v>14861494.89</v>
      </c>
      <c r="Q3735" s="71" t="n">
        <v>37940161.44</v>
      </c>
      <c r="R3735" t="inlineStr">
        <is>
          <t>Crude</t>
        </is>
      </c>
      <c r="S3735" t="inlineStr">
        <is>
          <t>Yes</t>
        </is>
      </c>
      <c r="T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SA103727</t>
        </is>
      </c>
      <c r="B3736" s="68" t="n">
        <v>46198</v>
      </c>
      <c r="C3736" s="69" t="n">
        <v>2026</v>
      </c>
      <c r="D3736" t="inlineStr">
        <is>
          <t>Jun</t>
        </is>
      </c>
      <c r="E3736" t="inlineStr">
        <is>
          <t>Asia</t>
        </is>
      </c>
      <c r="F3736" t="inlineStr">
        <is>
          <t>China</t>
        </is>
      </c>
      <c r="G3736" t="inlineStr">
        <is>
          <t>Arab Light</t>
        </is>
      </c>
      <c r="H3736" t="inlineStr">
        <is>
          <t>Term contract</t>
        </is>
      </c>
      <c r="I3736" t="inlineStr">
        <is>
          <t>National oil company</t>
        </is>
      </c>
      <c r="J3736" t="inlineStr">
        <is>
          <t>Wei Chen</t>
        </is>
      </c>
      <c r="K3736" s="70" t="n">
        <v>311224</v>
      </c>
      <c r="L3736" s="71" t="n">
        <v>77.29000000000001</v>
      </c>
      <c r="M3736" s="71" t="n">
        <v>24054502.96</v>
      </c>
      <c r="N3736" s="71" t="n">
        <v>240545.03</v>
      </c>
      <c r="O3736" s="71" t="n">
        <v>23813957.93</v>
      </c>
      <c r="P3736" s="71" t="n">
        <v>5763182.49</v>
      </c>
      <c r="Q3736" s="71" t="n">
        <v>18050775.44</v>
      </c>
      <c r="R3736" t="inlineStr">
        <is>
          <t>Crude</t>
        </is>
      </c>
      <c r="S3736" t="inlineStr">
        <is>
          <t>Yes</t>
        </is>
      </c>
      <c r="T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SA103728</t>
        </is>
      </c>
      <c r="B3737" s="68" t="n">
        <v>46198</v>
      </c>
      <c r="C3737" s="69" t="n">
        <v>2026</v>
      </c>
      <c r="D3737" t="inlineStr">
        <is>
          <t>Jun</t>
        </is>
      </c>
      <c r="E3737" t="inlineStr">
        <is>
          <t>Asia</t>
        </is>
      </c>
      <c r="F3737" t="inlineStr">
        <is>
          <t>South Korea</t>
        </is>
      </c>
      <c r="G3737" t="inlineStr">
        <is>
          <t>Arab Light</t>
        </is>
      </c>
      <c r="H3737" t="inlineStr">
        <is>
          <t>Term contract</t>
        </is>
      </c>
      <c r="I3737" t="inlineStr">
        <is>
          <t>National oil company</t>
        </is>
      </c>
      <c r="J3737" t="inlineStr">
        <is>
          <t>Kofi Mensah</t>
        </is>
      </c>
      <c r="K3737" s="70" t="n">
        <v>1317777</v>
      </c>
      <c r="L3737" s="71" t="n">
        <v>83.53</v>
      </c>
      <c r="M3737" s="71" t="n">
        <v>110073912.81</v>
      </c>
      <c r="N3737" s="71" t="n">
        <v>2201478.26</v>
      </c>
      <c r="O3737" s="71" t="n">
        <v>107872434.55</v>
      </c>
      <c r="P3737" s="71" t="n">
        <v>23158502.64</v>
      </c>
      <c r="Q3737" s="71" t="n">
        <v>84713931.91</v>
      </c>
      <c r="R3737" t="inlineStr">
        <is>
          <t>Crude</t>
        </is>
      </c>
      <c r="S3737" t="inlineStr">
        <is>
          <t>Yes</t>
        </is>
      </c>
      <c r="T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SA103729</t>
        </is>
      </c>
      <c r="B3738" s="68" t="n">
        <v>46199</v>
      </c>
      <c r="C3738" s="69" t="n">
        <v>2026</v>
      </c>
      <c r="D3738" t="inlineStr">
        <is>
          <t>Jun</t>
        </is>
      </c>
      <c r="E3738" t="inlineStr">
        <is>
          <t>Middle East</t>
        </is>
      </c>
      <c r="F3738" t="inlineStr">
        <is>
          <t>Saudi Arabia</t>
        </is>
      </c>
      <c r="G3738" t="inlineStr">
        <is>
          <t>Gasoline</t>
        </is>
      </c>
      <c r="H3738" t="inlineStr">
        <is>
          <t>Domestic</t>
        </is>
      </c>
      <c r="I3738" t="inlineStr">
        <is>
          <t>National oil company</t>
        </is>
      </c>
      <c r="J3738" t="inlineStr">
        <is>
          <t>Liam O'Brien</t>
        </is>
      </c>
      <c r="K3738" s="70" t="n">
        <v>94549</v>
      </c>
      <c r="L3738" s="71" t="n">
        <v>98.28</v>
      </c>
      <c r="M3738" s="71" t="n">
        <v>9292275.720000001</v>
      </c>
      <c r="N3738" s="71" t="n">
        <v>0</v>
      </c>
      <c r="O3738" s="71" t="n">
        <v>9292275.720000001</v>
      </c>
      <c r="P3738" s="71" t="n">
        <v>6468179.98</v>
      </c>
      <c r="Q3738" s="71" t="n">
        <v>2824095.74</v>
      </c>
      <c r="R3738" t="inlineStr">
        <is>
          <t>Refined</t>
        </is>
      </c>
      <c r="S3738" t="inlineStr">
        <is>
          <t>No</t>
        </is>
      </c>
      <c r="T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SA103730</t>
        </is>
      </c>
      <c r="B3739" s="68" t="n">
        <v>46199</v>
      </c>
      <c r="C3739" s="69" t="n">
        <v>2026</v>
      </c>
      <c r="D3739" t="inlineStr">
        <is>
          <t>Jun</t>
        </is>
      </c>
      <c r="E3739" t="inlineStr">
        <is>
          <t>North America</t>
        </is>
      </c>
      <c r="F3739" t="inlineStr">
        <is>
          <t>USA</t>
        </is>
      </c>
      <c r="G3739" t="inlineStr">
        <is>
          <t>Gasoline</t>
        </is>
      </c>
      <c r="H3739" t="inlineStr">
        <is>
          <t>Term contract</t>
        </is>
      </c>
      <c r="I3739" t="inlineStr">
        <is>
          <t>National oil company</t>
        </is>
      </c>
      <c r="J3739" t="inlineStr">
        <is>
          <t>Amir Khan</t>
        </is>
      </c>
      <c r="K3739" s="70" t="n">
        <v>131975</v>
      </c>
      <c r="L3739" s="71" t="n">
        <v>93.26000000000001</v>
      </c>
      <c r="M3739" s="71" t="n">
        <v>12307988.5</v>
      </c>
      <c r="N3739" s="71" t="n">
        <v>0</v>
      </c>
      <c r="O3739" s="71" t="n">
        <v>12307988.5</v>
      </c>
      <c r="P3739" s="71" t="n">
        <v>9641882.76</v>
      </c>
      <c r="Q3739" s="71" t="n">
        <v>2666105.74</v>
      </c>
      <c r="R3739" t="inlineStr">
        <is>
          <t>Refined</t>
        </is>
      </c>
      <c r="S3739" t="inlineStr">
        <is>
          <t>Yes</t>
        </is>
      </c>
      <c r="T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SA103731</t>
        </is>
      </c>
      <c r="B3740" s="68" t="n">
        <v>46199</v>
      </c>
      <c r="C3740" s="69" t="n">
        <v>2026</v>
      </c>
      <c r="D3740" t="inlineStr">
        <is>
          <t>Jun</t>
        </is>
      </c>
      <c r="E3740" t="inlineStr">
        <is>
          <t>Asia</t>
        </is>
      </c>
      <c r="F3740" t="inlineStr">
        <is>
          <t>South Korea</t>
        </is>
      </c>
      <c r="G3740" t="inlineStr">
        <is>
          <t>Arab Heavy</t>
        </is>
      </c>
      <c r="H3740" t="inlineStr">
        <is>
          <t>Term contract</t>
        </is>
      </c>
      <c r="I3740" t="inlineStr">
        <is>
          <t>Refiner</t>
        </is>
      </c>
      <c r="J3740" t="inlineStr">
        <is>
          <t>Ravindra Patil</t>
        </is>
      </c>
      <c r="K3740" s="70" t="n">
        <v>1130649</v>
      </c>
      <c r="L3740" s="71" t="n">
        <v>74.58</v>
      </c>
      <c r="M3740" s="71" t="n">
        <v>84323802.42</v>
      </c>
      <c r="N3740" s="71" t="n">
        <v>1686476.05</v>
      </c>
      <c r="O3740" s="71" t="n">
        <v>82637326.37</v>
      </c>
      <c r="P3740" s="71" t="n">
        <v>20794198.5</v>
      </c>
      <c r="Q3740" s="71" t="n">
        <v>61843127.87</v>
      </c>
      <c r="R3740" t="inlineStr">
        <is>
          <t>Crude</t>
        </is>
      </c>
      <c r="S3740" t="inlineStr">
        <is>
          <t>Yes</t>
        </is>
      </c>
      <c r="T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SA103732</t>
        </is>
      </c>
      <c r="B3741" s="68" t="n">
        <v>46199</v>
      </c>
      <c r="C3741" s="69" t="n">
        <v>2026</v>
      </c>
      <c r="D3741" t="inlineStr">
        <is>
          <t>Jun</t>
        </is>
      </c>
      <c r="E3741" t="inlineStr">
        <is>
          <t>Asia</t>
        </is>
      </c>
      <c r="F3741" t="inlineStr">
        <is>
          <t>India</t>
        </is>
      </c>
      <c r="G3741" t="inlineStr">
        <is>
          <t>Arab Heavy</t>
        </is>
      </c>
      <c r="H3741" t="inlineStr">
        <is>
          <t>Spot</t>
        </is>
      </c>
      <c r="I3741" t="inlineStr">
        <is>
          <t>Refiner</t>
        </is>
      </c>
      <c r="J3741" t="inlineStr">
        <is>
          <t>Liam O'Brien</t>
        </is>
      </c>
      <c r="K3741" s="70" t="n">
        <v>534793</v>
      </c>
      <c r="L3741" s="71" t="n">
        <v>68.14</v>
      </c>
      <c r="M3741" s="71" t="n">
        <v>36440795.02</v>
      </c>
      <c r="N3741" s="71" t="n">
        <v>0</v>
      </c>
      <c r="O3741" s="71" t="n">
        <v>36440795.02</v>
      </c>
      <c r="P3741" s="71" t="n">
        <v>9449832.689999999</v>
      </c>
      <c r="Q3741" s="71" t="n">
        <v>26990962.33</v>
      </c>
      <c r="R3741" t="inlineStr">
        <is>
          <t>Crude</t>
        </is>
      </c>
      <c r="S3741" t="inlineStr">
        <is>
          <t>Yes</t>
        </is>
      </c>
      <c r="T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SA103733</t>
        </is>
      </c>
      <c r="B3742" s="68" t="n">
        <v>46199</v>
      </c>
      <c r="C3742" s="69" t="n">
        <v>2026</v>
      </c>
      <c r="D3742" t="inlineStr">
        <is>
          <t>Jun</t>
        </is>
      </c>
      <c r="E3742" t="inlineStr">
        <is>
          <t>North America</t>
        </is>
      </c>
      <c r="F3742" t="inlineStr">
        <is>
          <t>USA</t>
        </is>
      </c>
      <c r="G3742" t="inlineStr">
        <is>
          <t>Arab Light</t>
        </is>
      </c>
      <c r="H3742" t="inlineStr">
        <is>
          <t>Term contract</t>
        </is>
      </c>
      <c r="I3742" t="inlineStr">
        <is>
          <t>National oil company</t>
        </is>
      </c>
      <c r="J3742" t="inlineStr">
        <is>
          <t>Kofi Mensah</t>
        </is>
      </c>
      <c r="K3742" s="70" t="n">
        <v>1795447</v>
      </c>
      <c r="L3742" s="71" t="n">
        <v>70.75</v>
      </c>
      <c r="M3742" s="71" t="n">
        <v>127027875.25</v>
      </c>
      <c r="N3742" s="71" t="n">
        <v>0</v>
      </c>
      <c r="O3742" s="71" t="n">
        <v>127027875.25</v>
      </c>
      <c r="P3742" s="71" t="n">
        <v>32448772.11</v>
      </c>
      <c r="Q3742" s="71" t="n">
        <v>94579103.14</v>
      </c>
      <c r="R3742" t="inlineStr">
        <is>
          <t>Crude</t>
        </is>
      </c>
      <c r="S3742" t="inlineStr">
        <is>
          <t>Yes</t>
        </is>
      </c>
      <c r="T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SA103734</t>
        </is>
      </c>
      <c r="B3743" s="68" t="n">
        <v>46199</v>
      </c>
      <c r="C3743" s="69" t="n">
        <v>2026</v>
      </c>
      <c r="D3743" t="inlineStr">
        <is>
          <t>Jun</t>
        </is>
      </c>
      <c r="E3743" t="inlineStr">
        <is>
          <t>Asia</t>
        </is>
      </c>
      <c r="F3743" t="inlineStr">
        <is>
          <t>Japan</t>
        </is>
      </c>
      <c r="G3743" t="inlineStr">
        <is>
          <t>Arab Light</t>
        </is>
      </c>
      <c r="H3743" t="inlineStr">
        <is>
          <t>Term contract</t>
        </is>
      </c>
      <c r="I3743" t="inlineStr">
        <is>
          <t>National oil company</t>
        </is>
      </c>
      <c r="J3743" t="inlineStr">
        <is>
          <t>Noah Smith</t>
        </is>
      </c>
      <c r="K3743" s="70" t="n">
        <v>1571878</v>
      </c>
      <c r="L3743" s="71" t="n">
        <v>73.45999999999999</v>
      </c>
      <c r="M3743" s="71" t="n">
        <v>115470157.88</v>
      </c>
      <c r="N3743" s="71" t="n">
        <v>0</v>
      </c>
      <c r="O3743" s="71" t="n">
        <v>115470157.88</v>
      </c>
      <c r="P3743" s="71" t="n">
        <v>28956257.57</v>
      </c>
      <c r="Q3743" s="71" t="n">
        <v>86513900.31</v>
      </c>
      <c r="R3743" t="inlineStr">
        <is>
          <t>Crude</t>
        </is>
      </c>
      <c r="S3743" t="inlineStr">
        <is>
          <t>Yes</t>
        </is>
      </c>
      <c r="T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SA103735</t>
        </is>
      </c>
      <c r="B3744" s="68" t="n">
        <v>46199</v>
      </c>
      <c r="C3744" s="69" t="n">
        <v>2026</v>
      </c>
      <c r="D3744" t="inlineStr">
        <is>
          <t>Jun</t>
        </is>
      </c>
      <c r="E3744" t="inlineStr">
        <is>
          <t>Asia</t>
        </is>
      </c>
      <c r="F3744" t="inlineStr">
        <is>
          <t>China</t>
        </is>
      </c>
      <c r="G3744" t="inlineStr">
        <is>
          <t>Arab Light</t>
        </is>
      </c>
      <c r="H3744" t="inlineStr">
        <is>
          <t>Term contract</t>
        </is>
      </c>
      <c r="I3744" t="inlineStr">
        <is>
          <t>Refiner</t>
        </is>
      </c>
      <c r="J3744" t="inlineStr">
        <is>
          <t>Ruhi Shaikh</t>
        </is>
      </c>
      <c r="K3744" s="70" t="n">
        <v>854881</v>
      </c>
      <c r="L3744" s="71" t="n">
        <v>75.90000000000001</v>
      </c>
      <c r="M3744" s="71" t="n">
        <v>64885467.9</v>
      </c>
      <c r="N3744" s="71" t="n">
        <v>0</v>
      </c>
      <c r="O3744" s="71" t="n">
        <v>64885467.9</v>
      </c>
      <c r="P3744" s="71" t="n">
        <v>15154908</v>
      </c>
      <c r="Q3744" s="71" t="n">
        <v>49730559.9</v>
      </c>
      <c r="R3744" t="inlineStr">
        <is>
          <t>Crude</t>
        </is>
      </c>
      <c r="S3744" t="inlineStr">
        <is>
          <t>Yes</t>
        </is>
      </c>
      <c r="T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SA103736</t>
        </is>
      </c>
      <c r="B3745" s="68" t="n">
        <v>46199</v>
      </c>
      <c r="C3745" s="69" t="n">
        <v>2026</v>
      </c>
      <c r="D3745" t="inlineStr">
        <is>
          <t>Jun</t>
        </is>
      </c>
      <c r="E3745" t="inlineStr">
        <is>
          <t>Asia</t>
        </is>
      </c>
      <c r="F3745" t="inlineStr">
        <is>
          <t>India</t>
        </is>
      </c>
      <c r="G3745" t="inlineStr">
        <is>
          <t>Arab Medium</t>
        </is>
      </c>
      <c r="H3745" t="inlineStr">
        <is>
          <t>Term contract</t>
        </is>
      </c>
      <c r="I3745" t="inlineStr">
        <is>
          <t>Refiner</t>
        </is>
      </c>
      <c r="J3745" t="inlineStr">
        <is>
          <t>Arjun Mehta</t>
        </is>
      </c>
      <c r="K3745" s="70" t="n">
        <v>1728475</v>
      </c>
      <c r="L3745" s="71" t="n">
        <v>71.47</v>
      </c>
      <c r="M3745" s="71" t="n">
        <v>123534108.25</v>
      </c>
      <c r="N3745" s="71" t="n">
        <v>0</v>
      </c>
      <c r="O3745" s="71" t="n">
        <v>123534108.25</v>
      </c>
      <c r="P3745" s="71" t="n">
        <v>29436160.11</v>
      </c>
      <c r="Q3745" s="71" t="n">
        <v>94097948.14</v>
      </c>
      <c r="R3745" t="inlineStr">
        <is>
          <t>Crude</t>
        </is>
      </c>
      <c r="S3745" t="inlineStr">
        <is>
          <t>Yes</t>
        </is>
      </c>
      <c r="T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SA103737</t>
        </is>
      </c>
      <c r="B3746" s="68" t="n">
        <v>46200</v>
      </c>
      <c r="C3746" s="69" t="n">
        <v>2026</v>
      </c>
      <c r="D3746" t="inlineStr">
        <is>
          <t>Jun</t>
        </is>
      </c>
      <c r="E3746" t="inlineStr">
        <is>
          <t>Asia</t>
        </is>
      </c>
      <c r="F3746" t="inlineStr">
        <is>
          <t>South Korea</t>
        </is>
      </c>
      <c r="G3746" t="inlineStr">
        <is>
          <t>Gasoline</t>
        </is>
      </c>
      <c r="H3746" t="inlineStr">
        <is>
          <t>Spot</t>
        </is>
      </c>
      <c r="I3746" t="inlineStr">
        <is>
          <t>Trader</t>
        </is>
      </c>
      <c r="J3746" t="inlineStr">
        <is>
          <t>Omar Haddad</t>
        </is>
      </c>
      <c r="K3746" s="70" t="n">
        <v>459942</v>
      </c>
      <c r="L3746" s="71" t="n">
        <v>89.52</v>
      </c>
      <c r="M3746" s="71" t="n">
        <v>41174007.84</v>
      </c>
      <c r="N3746" s="71" t="n">
        <v>411740.08</v>
      </c>
      <c r="O3746" s="71" t="n">
        <v>40762267.76</v>
      </c>
      <c r="P3746" s="71" t="n">
        <v>31684872.09</v>
      </c>
      <c r="Q3746" s="71" t="n">
        <v>9077395.67</v>
      </c>
      <c r="R3746" t="inlineStr">
        <is>
          <t>Refined</t>
        </is>
      </c>
      <c r="S3746" t="inlineStr">
        <is>
          <t>Yes</t>
        </is>
      </c>
      <c r="T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SA103738</t>
        </is>
      </c>
      <c r="B3747" s="68" t="n">
        <v>46200</v>
      </c>
      <c r="C3747" s="69" t="n">
        <v>2026</v>
      </c>
      <c r="D3747" t="inlineStr">
        <is>
          <t>Jun</t>
        </is>
      </c>
      <c r="E3747" t="inlineStr">
        <is>
          <t>Europe</t>
        </is>
      </c>
      <c r="F3747" t="inlineStr">
        <is>
          <t>Netherlands</t>
        </is>
      </c>
      <c r="G3747" t="inlineStr">
        <is>
          <t>Arab Light</t>
        </is>
      </c>
      <c r="H3747" t="inlineStr">
        <is>
          <t>Spot</t>
        </is>
      </c>
      <c r="I3747" t="inlineStr">
        <is>
          <t>National oil company</t>
        </is>
      </c>
      <c r="J3747" t="inlineStr">
        <is>
          <t>Olivia Brown</t>
        </is>
      </c>
      <c r="K3747" s="70" t="n">
        <v>931702</v>
      </c>
      <c r="L3747" s="71" t="n">
        <v>84.18000000000001</v>
      </c>
      <c r="M3747" s="71" t="n">
        <v>78430674.36</v>
      </c>
      <c r="N3747" s="71" t="n">
        <v>1568613.49</v>
      </c>
      <c r="O3747" s="71" t="n">
        <v>76862060.87</v>
      </c>
      <c r="P3747" s="71" t="n">
        <v>16624878.35</v>
      </c>
      <c r="Q3747" s="71" t="n">
        <v>60237182.52</v>
      </c>
      <c r="R3747" t="inlineStr">
        <is>
          <t>Crude</t>
        </is>
      </c>
      <c r="S3747" t="inlineStr">
        <is>
          <t>Yes</t>
        </is>
      </c>
      <c r="T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SA103739</t>
        </is>
      </c>
      <c r="B3748" s="68" t="n">
        <v>46200</v>
      </c>
      <c r="C3748" s="69" t="n">
        <v>2026</v>
      </c>
      <c r="D3748" t="inlineStr">
        <is>
          <t>Jun</t>
        </is>
      </c>
      <c r="E3748" t="inlineStr">
        <is>
          <t>Asia</t>
        </is>
      </c>
      <c r="F3748" t="inlineStr">
        <is>
          <t>South Korea</t>
        </is>
      </c>
      <c r="G3748" t="inlineStr">
        <is>
          <t>Arab Light</t>
        </is>
      </c>
      <c r="H3748" t="inlineStr">
        <is>
          <t>Term contract</t>
        </is>
      </c>
      <c r="I3748" t="inlineStr">
        <is>
          <t>Refiner</t>
        </is>
      </c>
      <c r="J3748" t="inlineStr">
        <is>
          <t>Aisha Bello</t>
        </is>
      </c>
      <c r="K3748" s="70" t="n">
        <v>762302</v>
      </c>
      <c r="L3748" s="71" t="n">
        <v>76.89</v>
      </c>
      <c r="M3748" s="71" t="n">
        <v>58613400.78</v>
      </c>
      <c r="N3748" s="71" t="n">
        <v>586134.01</v>
      </c>
      <c r="O3748" s="71" t="n">
        <v>58027266.77</v>
      </c>
      <c r="P3748" s="71" t="n">
        <v>13392625.51</v>
      </c>
      <c r="Q3748" s="71" t="n">
        <v>44634641.26</v>
      </c>
      <c r="R3748" t="inlineStr">
        <is>
          <t>Crude</t>
        </is>
      </c>
      <c r="S3748" t="inlineStr">
        <is>
          <t>Yes</t>
        </is>
      </c>
      <c r="T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SA103740</t>
        </is>
      </c>
      <c r="B3749" s="68" t="n">
        <v>46200</v>
      </c>
      <c r="C3749" s="69" t="n">
        <v>2026</v>
      </c>
      <c r="D3749" t="inlineStr">
        <is>
          <t>Jun</t>
        </is>
      </c>
      <c r="E3749" t="inlineStr">
        <is>
          <t>North America</t>
        </is>
      </c>
      <c r="F3749" t="inlineStr">
        <is>
          <t>USA</t>
        </is>
      </c>
      <c r="G3749" t="inlineStr">
        <is>
          <t>Arab Light</t>
        </is>
      </c>
      <c r="H3749" t="inlineStr">
        <is>
          <t>Term contract</t>
        </is>
      </c>
      <c r="I3749" t="inlineStr">
        <is>
          <t>Refiner</t>
        </is>
      </c>
      <c r="J3749" t="inlineStr">
        <is>
          <t>Liam O'Brien</t>
        </is>
      </c>
      <c r="K3749" s="70" t="n">
        <v>1396568</v>
      </c>
      <c r="L3749" s="71" t="n">
        <v>76.69</v>
      </c>
      <c r="M3749" s="71" t="n">
        <v>107102799.92</v>
      </c>
      <c r="N3749" s="71" t="n">
        <v>0</v>
      </c>
      <c r="O3749" s="71" t="n">
        <v>107102799.92</v>
      </c>
      <c r="P3749" s="71" t="n">
        <v>24245348.57</v>
      </c>
      <c r="Q3749" s="71" t="n">
        <v>82857451.34999999</v>
      </c>
      <c r="R3749" t="inlineStr">
        <is>
          <t>Crude</t>
        </is>
      </c>
      <c r="S3749" t="inlineStr">
        <is>
          <t>Yes</t>
        </is>
      </c>
      <c r="T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SA103741</t>
        </is>
      </c>
      <c r="B3750" s="68" t="n">
        <v>46200</v>
      </c>
      <c r="C3750" s="69" t="n">
        <v>2026</v>
      </c>
      <c r="D3750" t="inlineStr">
        <is>
          <t>Jun</t>
        </is>
      </c>
      <c r="E3750" t="inlineStr">
        <is>
          <t>Asia</t>
        </is>
      </c>
      <c r="F3750" t="inlineStr">
        <is>
          <t>China</t>
        </is>
      </c>
      <c r="G3750" t="inlineStr">
        <is>
          <t>Jet fuel</t>
        </is>
      </c>
      <c r="H3750" t="inlineStr">
        <is>
          <t>Spot</t>
        </is>
      </c>
      <c r="I3750" t="inlineStr">
        <is>
          <t>Trader</t>
        </is>
      </c>
      <c r="J3750" t="inlineStr">
        <is>
          <t>Sara Rossi</t>
        </is>
      </c>
      <c r="K3750" s="70" t="n">
        <v>415943</v>
      </c>
      <c r="L3750" s="71" t="n">
        <v>95.01000000000001</v>
      </c>
      <c r="M3750" s="71" t="n">
        <v>39518744.43</v>
      </c>
      <c r="N3750" s="71" t="n">
        <v>790374.89</v>
      </c>
      <c r="O3750" s="71" t="n">
        <v>38728369.54</v>
      </c>
      <c r="P3750" s="71" t="n">
        <v>31013979.2</v>
      </c>
      <c r="Q3750" s="71" t="n">
        <v>7714390.34</v>
      </c>
      <c r="R3750" t="inlineStr">
        <is>
          <t>Refined</t>
        </is>
      </c>
      <c r="S3750" t="inlineStr">
        <is>
          <t>Yes</t>
        </is>
      </c>
      <c r="T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SA103742</t>
        </is>
      </c>
      <c r="B3751" s="68" t="n">
        <v>46200</v>
      </c>
      <c r="C3751" s="69" t="n">
        <v>2026</v>
      </c>
      <c r="D3751" t="inlineStr">
        <is>
          <t>Jun</t>
        </is>
      </c>
      <c r="E3751" t="inlineStr">
        <is>
          <t>Middle East</t>
        </is>
      </c>
      <c r="F3751" t="inlineStr">
        <is>
          <t>Saudi Arabia</t>
        </is>
      </c>
      <c r="G3751" t="inlineStr">
        <is>
          <t>Arab Heavy</t>
        </is>
      </c>
      <c r="H3751" t="inlineStr">
        <is>
          <t>Domestic</t>
        </is>
      </c>
      <c r="I3751" t="inlineStr">
        <is>
          <t>Refiner</t>
        </is>
      </c>
      <c r="J3751" t="inlineStr">
        <is>
          <t>Noah Smith</t>
        </is>
      </c>
      <c r="K3751" s="70" t="n">
        <v>478654</v>
      </c>
      <c r="L3751" s="71" t="n">
        <v>71.41</v>
      </c>
      <c r="M3751" s="71" t="n">
        <v>34180682.14</v>
      </c>
      <c r="N3751" s="71" t="n">
        <v>0</v>
      </c>
      <c r="O3751" s="71" t="n">
        <v>34180682.14</v>
      </c>
      <c r="P3751" s="71" t="n">
        <v>8738411.35</v>
      </c>
      <c r="Q3751" s="71" t="n">
        <v>25442270.79</v>
      </c>
      <c r="R3751" t="inlineStr">
        <is>
          <t>Crude</t>
        </is>
      </c>
      <c r="S3751" t="inlineStr">
        <is>
          <t>No</t>
        </is>
      </c>
      <c r="T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SA103743</t>
        </is>
      </c>
      <c r="B3752" s="68" t="n">
        <v>46200</v>
      </c>
      <c r="C3752" s="69" t="n">
        <v>2026</v>
      </c>
      <c r="D3752" t="inlineStr">
        <is>
          <t>Jun</t>
        </is>
      </c>
      <c r="E3752" t="inlineStr">
        <is>
          <t>Asia</t>
        </is>
      </c>
      <c r="F3752" t="inlineStr">
        <is>
          <t>South Korea</t>
        </is>
      </c>
      <c r="G3752" t="inlineStr">
        <is>
          <t>Diesel</t>
        </is>
      </c>
      <c r="H3752" t="inlineStr">
        <is>
          <t>Term contract</t>
        </is>
      </c>
      <c r="I3752" t="inlineStr">
        <is>
          <t>Refiner</t>
        </is>
      </c>
      <c r="J3752" t="inlineStr">
        <is>
          <t>Aisha Bello</t>
        </is>
      </c>
      <c r="K3752" s="70" t="n">
        <v>451773</v>
      </c>
      <c r="L3752" s="71" t="n">
        <v>86.75</v>
      </c>
      <c r="M3752" s="71" t="n">
        <v>39191307.75</v>
      </c>
      <c r="N3752" s="71" t="n">
        <v>0</v>
      </c>
      <c r="O3752" s="71" t="n">
        <v>39191307.75</v>
      </c>
      <c r="P3752" s="71" t="n">
        <v>32147757.7</v>
      </c>
      <c r="Q3752" s="71" t="n">
        <v>7043550.05</v>
      </c>
      <c r="R3752" t="inlineStr">
        <is>
          <t>Refined</t>
        </is>
      </c>
      <c r="S3752" t="inlineStr">
        <is>
          <t>Yes</t>
        </is>
      </c>
      <c r="T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SA103744</t>
        </is>
      </c>
      <c r="B3753" s="68" t="n">
        <v>46200</v>
      </c>
      <c r="C3753" s="69" t="n">
        <v>2026</v>
      </c>
      <c r="D3753" t="inlineStr">
        <is>
          <t>Jun</t>
        </is>
      </c>
      <c r="E3753" t="inlineStr">
        <is>
          <t>Asia</t>
        </is>
      </c>
      <c r="F3753" t="inlineStr">
        <is>
          <t>India</t>
        </is>
      </c>
      <c r="G3753" t="inlineStr">
        <is>
          <t>Arab Light</t>
        </is>
      </c>
      <c r="H3753" t="inlineStr">
        <is>
          <t>Spot</t>
        </is>
      </c>
      <c r="I3753" t="inlineStr">
        <is>
          <t>Refiner</t>
        </is>
      </c>
      <c r="J3753" t="inlineStr">
        <is>
          <t>Liam O'Brien</t>
        </is>
      </c>
      <c r="K3753" s="70" t="n">
        <v>490473</v>
      </c>
      <c r="L3753" s="71" t="n">
        <v>73.04000000000001</v>
      </c>
      <c r="M3753" s="71" t="n">
        <v>35824147.92</v>
      </c>
      <c r="N3753" s="71" t="n">
        <v>0</v>
      </c>
      <c r="O3753" s="71" t="n">
        <v>35824147.92</v>
      </c>
      <c r="P3753" s="71" t="n">
        <v>8852482.48</v>
      </c>
      <c r="Q3753" s="71" t="n">
        <v>26971665.44</v>
      </c>
      <c r="R3753" t="inlineStr">
        <is>
          <t>Crude</t>
        </is>
      </c>
      <c r="S3753" t="inlineStr">
        <is>
          <t>Yes</t>
        </is>
      </c>
      <c r="T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SA103745</t>
        </is>
      </c>
      <c r="B3754" s="68" t="n">
        <v>46200</v>
      </c>
      <c r="C3754" s="69" t="n">
        <v>2026</v>
      </c>
      <c r="D3754" t="inlineStr">
        <is>
          <t>Jun</t>
        </is>
      </c>
      <c r="E3754" t="inlineStr">
        <is>
          <t>Europe</t>
        </is>
      </c>
      <c r="F3754" t="inlineStr">
        <is>
          <t>France</t>
        </is>
      </c>
      <c r="G3754" t="inlineStr">
        <is>
          <t>Arab Medium</t>
        </is>
      </c>
      <c r="H3754" t="inlineStr">
        <is>
          <t>Spot</t>
        </is>
      </c>
      <c r="I3754" t="inlineStr">
        <is>
          <t>National oil company</t>
        </is>
      </c>
      <c r="J3754" t="inlineStr">
        <is>
          <t>Ravindra Patil</t>
        </is>
      </c>
      <c r="K3754" s="70" t="n">
        <v>625402</v>
      </c>
      <c r="L3754" s="71" t="n">
        <v>81.25</v>
      </c>
      <c r="M3754" s="71" t="n">
        <v>50813912.5</v>
      </c>
      <c r="N3754" s="71" t="n">
        <v>0</v>
      </c>
      <c r="O3754" s="71" t="n">
        <v>50813912.5</v>
      </c>
      <c r="P3754" s="71" t="n">
        <v>10927382.72</v>
      </c>
      <c r="Q3754" s="71" t="n">
        <v>39886529.78</v>
      </c>
      <c r="R3754" t="inlineStr">
        <is>
          <t>Crude</t>
        </is>
      </c>
      <c r="S3754" t="inlineStr">
        <is>
          <t>Yes</t>
        </is>
      </c>
      <c r="T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SA103746</t>
        </is>
      </c>
      <c r="B3755" s="68" t="n">
        <v>46201</v>
      </c>
      <c r="C3755" s="69" t="n">
        <v>2026</v>
      </c>
      <c r="D3755" t="inlineStr">
        <is>
          <t>Jun</t>
        </is>
      </c>
      <c r="E3755" t="inlineStr">
        <is>
          <t>Asia</t>
        </is>
      </c>
      <c r="F3755" t="inlineStr">
        <is>
          <t>China</t>
        </is>
      </c>
      <c r="G3755" t="inlineStr">
        <is>
          <t>Arab Heavy</t>
        </is>
      </c>
      <c r="H3755" t="inlineStr">
        <is>
          <t>Term contract</t>
        </is>
      </c>
      <c r="I3755" t="inlineStr">
        <is>
          <t>National oil company</t>
        </is>
      </c>
      <c r="J3755" t="inlineStr">
        <is>
          <t>Sophie Müller</t>
        </is>
      </c>
      <c r="K3755" s="70" t="n">
        <v>1035115</v>
      </c>
      <c r="L3755" s="71" t="n">
        <v>73.43000000000001</v>
      </c>
      <c r="M3755" s="71" t="n">
        <v>76008494.45</v>
      </c>
      <c r="N3755" s="71" t="n">
        <v>760084.9399999999</v>
      </c>
      <c r="O3755" s="71" t="n">
        <v>75248409.51000001</v>
      </c>
      <c r="P3755" s="71" t="n">
        <v>17815679.79</v>
      </c>
      <c r="Q3755" s="71" t="n">
        <v>57432729.72</v>
      </c>
      <c r="R3755" t="inlineStr">
        <is>
          <t>Crude</t>
        </is>
      </c>
      <c r="S3755" t="inlineStr">
        <is>
          <t>Yes</t>
        </is>
      </c>
      <c r="T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SA103747</t>
        </is>
      </c>
      <c r="B3756" s="68" t="n">
        <v>46201</v>
      </c>
      <c r="C3756" s="69" t="n">
        <v>2026</v>
      </c>
      <c r="D3756" t="inlineStr">
        <is>
          <t>Jun</t>
        </is>
      </c>
      <c r="E3756" t="inlineStr">
        <is>
          <t>Asia</t>
        </is>
      </c>
      <c r="F3756" t="inlineStr">
        <is>
          <t>China</t>
        </is>
      </c>
      <c r="G3756" t="inlineStr">
        <is>
          <t>Diesel</t>
        </is>
      </c>
      <c r="H3756" t="inlineStr">
        <is>
          <t>Spot</t>
        </is>
      </c>
      <c r="I3756" t="inlineStr">
        <is>
          <t>Refiner</t>
        </is>
      </c>
      <c r="J3756" t="inlineStr">
        <is>
          <t>Liam O'Brien</t>
        </is>
      </c>
      <c r="K3756" s="70" t="n">
        <v>266169</v>
      </c>
      <c r="L3756" s="71" t="n">
        <v>100.24</v>
      </c>
      <c r="M3756" s="71" t="n">
        <v>26680780.56</v>
      </c>
      <c r="N3756" s="71" t="n">
        <v>0</v>
      </c>
      <c r="O3756" s="71" t="n">
        <v>26680780.56</v>
      </c>
      <c r="P3756" s="71" t="n">
        <v>18640089.17</v>
      </c>
      <c r="Q3756" s="71" t="n">
        <v>8040691.39</v>
      </c>
      <c r="R3756" t="inlineStr">
        <is>
          <t>Refined</t>
        </is>
      </c>
      <c r="S3756" t="inlineStr">
        <is>
          <t>Yes</t>
        </is>
      </c>
      <c r="T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SA103748</t>
        </is>
      </c>
      <c r="B3757" s="68" t="n">
        <v>46201</v>
      </c>
      <c r="C3757" s="69" t="n">
        <v>2026</v>
      </c>
      <c r="D3757" t="inlineStr">
        <is>
          <t>Jun</t>
        </is>
      </c>
      <c r="E3757" t="inlineStr">
        <is>
          <t>Middle East</t>
        </is>
      </c>
      <c r="F3757" t="inlineStr">
        <is>
          <t>Bahrain</t>
        </is>
      </c>
      <c r="G3757" t="inlineStr">
        <is>
          <t>Arab Heavy</t>
        </is>
      </c>
      <c r="H3757" t="inlineStr">
        <is>
          <t>Term contract</t>
        </is>
      </c>
      <c r="I3757" t="inlineStr">
        <is>
          <t>Trader</t>
        </is>
      </c>
      <c r="J3757" t="inlineStr">
        <is>
          <t>Wei Chen</t>
        </is>
      </c>
      <c r="K3757" s="70" t="n">
        <v>833213</v>
      </c>
      <c r="L3757" s="71" t="n">
        <v>79.91</v>
      </c>
      <c r="M3757" s="71" t="n">
        <v>66582050.83</v>
      </c>
      <c r="N3757" s="71" t="n">
        <v>1331641.02</v>
      </c>
      <c r="O3757" s="71" t="n">
        <v>65250409.81</v>
      </c>
      <c r="P3757" s="71" t="n">
        <v>15044946.2</v>
      </c>
      <c r="Q3757" s="71" t="n">
        <v>50205463.61</v>
      </c>
      <c r="R3757" t="inlineStr">
        <is>
          <t>Crude</t>
        </is>
      </c>
      <c r="S3757" t="inlineStr">
        <is>
          <t>Yes</t>
        </is>
      </c>
      <c r="T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SA103749</t>
        </is>
      </c>
      <c r="B3758" s="68" t="n">
        <v>46201</v>
      </c>
      <c r="C3758" s="69" t="n">
        <v>2026</v>
      </c>
      <c r="D3758" t="inlineStr">
        <is>
          <t>Jun</t>
        </is>
      </c>
      <c r="E3758" t="inlineStr">
        <is>
          <t>Middle East</t>
        </is>
      </c>
      <c r="F3758" t="inlineStr">
        <is>
          <t>Bahrain</t>
        </is>
      </c>
      <c r="G3758" t="inlineStr">
        <is>
          <t>Arab Heavy</t>
        </is>
      </c>
      <c r="H3758" t="inlineStr">
        <is>
          <t>Term contract</t>
        </is>
      </c>
      <c r="I3758" t="inlineStr">
        <is>
          <t>National oil company</t>
        </is>
      </c>
      <c r="J3758" t="inlineStr">
        <is>
          <t>Carlos Silva</t>
        </is>
      </c>
      <c r="K3758" s="70" t="n">
        <v>1762946</v>
      </c>
      <c r="L3758" s="71" t="n">
        <v>65.76000000000001</v>
      </c>
      <c r="M3758" s="71" t="n">
        <v>115931328.96</v>
      </c>
      <c r="N3758" s="71" t="n">
        <v>2318626.58</v>
      </c>
      <c r="O3758" s="71" t="n">
        <v>113612702.38</v>
      </c>
      <c r="P3758" s="71" t="n">
        <v>31390738.48</v>
      </c>
      <c r="Q3758" s="71" t="n">
        <v>82221963.90000001</v>
      </c>
      <c r="R3758" t="inlineStr">
        <is>
          <t>Crude</t>
        </is>
      </c>
      <c r="S3758" t="inlineStr">
        <is>
          <t>Yes</t>
        </is>
      </c>
      <c r="T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SA103750</t>
        </is>
      </c>
      <c r="B3759" s="68" t="n">
        <v>46201</v>
      </c>
      <c r="C3759" s="69" t="n">
        <v>2026</v>
      </c>
      <c r="D3759" t="inlineStr">
        <is>
          <t>Jun</t>
        </is>
      </c>
      <c r="E3759" t="inlineStr">
        <is>
          <t>Asia</t>
        </is>
      </c>
      <c r="F3759" t="inlineStr">
        <is>
          <t>India</t>
        </is>
      </c>
      <c r="G3759" t="inlineStr">
        <is>
          <t>Arab Heavy</t>
        </is>
      </c>
      <c r="H3759" t="inlineStr">
        <is>
          <t>Term contract</t>
        </is>
      </c>
      <c r="I3759" t="inlineStr">
        <is>
          <t>Refiner</t>
        </is>
      </c>
      <c r="J3759" t="inlineStr">
        <is>
          <t>Sophie Müller</t>
        </is>
      </c>
      <c r="K3759" s="70" t="n">
        <v>1665442</v>
      </c>
      <c r="L3759" s="71" t="n">
        <v>69.37</v>
      </c>
      <c r="M3759" s="71" t="n">
        <v>115531711.54</v>
      </c>
      <c r="N3759" s="71" t="n">
        <v>1155317.12</v>
      </c>
      <c r="O3759" s="71" t="n">
        <v>114376394.42</v>
      </c>
      <c r="P3759" s="71" t="n">
        <v>30232174.25</v>
      </c>
      <c r="Q3759" s="71" t="n">
        <v>84144220.17</v>
      </c>
      <c r="R3759" t="inlineStr">
        <is>
          <t>Crude</t>
        </is>
      </c>
      <c r="S3759" t="inlineStr">
        <is>
          <t>Yes</t>
        </is>
      </c>
      <c r="T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SA103751</t>
        </is>
      </c>
      <c r="B3760" s="68" t="n">
        <v>46201</v>
      </c>
      <c r="C3760" s="69" t="n">
        <v>2026</v>
      </c>
      <c r="D3760" t="inlineStr">
        <is>
          <t>Jun</t>
        </is>
      </c>
      <c r="E3760" t="inlineStr">
        <is>
          <t>Asia</t>
        </is>
      </c>
      <c r="F3760" t="inlineStr">
        <is>
          <t>China</t>
        </is>
      </c>
      <c r="G3760" t="inlineStr">
        <is>
          <t>Diesel</t>
        </is>
      </c>
      <c r="H3760" t="inlineStr">
        <is>
          <t>Term contract</t>
        </is>
      </c>
      <c r="I3760" t="inlineStr">
        <is>
          <t>Refiner</t>
        </is>
      </c>
      <c r="J3760" t="inlineStr">
        <is>
          <t>Priya Nair</t>
        </is>
      </c>
      <c r="K3760" s="70" t="n">
        <v>343674</v>
      </c>
      <c r="L3760" s="71" t="n">
        <v>93.98</v>
      </c>
      <c r="M3760" s="71" t="n">
        <v>32298482.52</v>
      </c>
      <c r="N3760" s="71" t="n">
        <v>322984.83</v>
      </c>
      <c r="O3760" s="71" t="n">
        <v>31975497.69</v>
      </c>
      <c r="P3760" s="71" t="n">
        <v>23809616.12</v>
      </c>
      <c r="Q3760" s="71" t="n">
        <v>8165881.57</v>
      </c>
      <c r="R3760" t="inlineStr">
        <is>
          <t>Refined</t>
        </is>
      </c>
      <c r="S3760" t="inlineStr">
        <is>
          <t>Yes</t>
        </is>
      </c>
      <c r="T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SA103752</t>
        </is>
      </c>
      <c r="B3761" s="68" t="n">
        <v>46201</v>
      </c>
      <c r="C3761" s="69" t="n">
        <v>2026</v>
      </c>
      <c r="D3761" t="inlineStr">
        <is>
          <t>Jun</t>
        </is>
      </c>
      <c r="E3761" t="inlineStr">
        <is>
          <t>Asia</t>
        </is>
      </c>
      <c r="F3761" t="inlineStr">
        <is>
          <t>South Korea</t>
        </is>
      </c>
      <c r="G3761" t="inlineStr">
        <is>
          <t>Diesel</t>
        </is>
      </c>
      <c r="H3761" t="inlineStr">
        <is>
          <t>Term contract</t>
        </is>
      </c>
      <c r="I3761" t="inlineStr">
        <is>
          <t>National oil company</t>
        </is>
      </c>
      <c r="J3761" t="inlineStr">
        <is>
          <t>Priya Nair</t>
        </is>
      </c>
      <c r="K3761" s="70" t="n">
        <v>533357</v>
      </c>
      <c r="L3761" s="71" t="n">
        <v>101.41</v>
      </c>
      <c r="M3761" s="71" t="n">
        <v>54087733.37</v>
      </c>
      <c r="N3761" s="71" t="n">
        <v>0</v>
      </c>
      <c r="O3761" s="71" t="n">
        <v>54087733.37</v>
      </c>
      <c r="P3761" s="71" t="n">
        <v>36846209.12</v>
      </c>
      <c r="Q3761" s="71" t="n">
        <v>17241524.25</v>
      </c>
      <c r="R3761" t="inlineStr">
        <is>
          <t>Refined</t>
        </is>
      </c>
      <c r="S3761" t="inlineStr">
        <is>
          <t>Yes</t>
        </is>
      </c>
      <c r="T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SA103753</t>
        </is>
      </c>
      <c r="B3762" s="68" t="n">
        <v>46201</v>
      </c>
      <c r="C3762" s="69" t="n">
        <v>2026</v>
      </c>
      <c r="D3762" t="inlineStr">
        <is>
          <t>Jun</t>
        </is>
      </c>
      <c r="E3762" t="inlineStr">
        <is>
          <t>Middle East</t>
        </is>
      </c>
      <c r="F3762" t="inlineStr">
        <is>
          <t>Bahrain</t>
        </is>
      </c>
      <c r="G3762" t="inlineStr">
        <is>
          <t>Gasoline</t>
        </is>
      </c>
      <c r="H3762" t="inlineStr">
        <is>
          <t>Term contract</t>
        </is>
      </c>
      <c r="I3762" t="inlineStr">
        <is>
          <t>National oil company</t>
        </is>
      </c>
      <c r="J3762" t="inlineStr">
        <is>
          <t>Priya Nair</t>
        </is>
      </c>
      <c r="K3762" s="70" t="n">
        <v>194022</v>
      </c>
      <c r="L3762" s="71" t="n">
        <v>90.08</v>
      </c>
      <c r="M3762" s="71" t="n">
        <v>17477501.76</v>
      </c>
      <c r="N3762" s="71" t="n">
        <v>349550.04</v>
      </c>
      <c r="O3762" s="71" t="n">
        <v>17127951.72</v>
      </c>
      <c r="P3762" s="71" t="n">
        <v>13168279.37</v>
      </c>
      <c r="Q3762" s="71" t="n">
        <v>3959672.35</v>
      </c>
      <c r="R3762" t="inlineStr">
        <is>
          <t>Refined</t>
        </is>
      </c>
      <c r="S3762" t="inlineStr">
        <is>
          <t>Yes</t>
        </is>
      </c>
      <c r="T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SA103754</t>
        </is>
      </c>
      <c r="B3763" s="68" t="n">
        <v>46204</v>
      </c>
      <c r="C3763" s="69" t="n">
        <v>2026</v>
      </c>
      <c r="D3763" t="inlineStr">
        <is>
          <t>Jul</t>
        </is>
      </c>
      <c r="E3763" t="inlineStr">
        <is>
          <t>Asia</t>
        </is>
      </c>
      <c r="F3763" t="inlineStr">
        <is>
          <t>South Korea</t>
        </is>
      </c>
      <c r="G3763" t="inlineStr">
        <is>
          <t>Arab Medium</t>
        </is>
      </c>
      <c r="H3763" t="inlineStr">
        <is>
          <t>Spot</t>
        </is>
      </c>
      <c r="I3763" t="inlineStr">
        <is>
          <t>National oil company</t>
        </is>
      </c>
      <c r="J3763" t="inlineStr">
        <is>
          <t>Liam O'Brien</t>
        </is>
      </c>
      <c r="K3763" s="70" t="n">
        <v>463113</v>
      </c>
      <c r="L3763" s="71" t="n">
        <v>68.64</v>
      </c>
      <c r="M3763" s="71" t="n">
        <v>31788076.32</v>
      </c>
      <c r="N3763" s="71" t="n">
        <v>635761.53</v>
      </c>
      <c r="O3763" s="71" t="n">
        <v>31152314.79</v>
      </c>
      <c r="P3763" s="71" t="n">
        <v>7962193.77</v>
      </c>
      <c r="Q3763" s="71" t="n">
        <v>23190121.02</v>
      </c>
      <c r="R3763" t="inlineStr">
        <is>
          <t>Crude</t>
        </is>
      </c>
      <c r="S3763" t="inlineStr">
        <is>
          <t>Yes</t>
        </is>
      </c>
      <c r="T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SA103755</t>
        </is>
      </c>
      <c r="B3764" s="68" t="n">
        <v>46204</v>
      </c>
      <c r="C3764" s="69" t="n">
        <v>2026</v>
      </c>
      <c r="D3764" t="inlineStr">
        <is>
          <t>Jul</t>
        </is>
      </c>
      <c r="E3764" t="inlineStr">
        <is>
          <t>Asia</t>
        </is>
      </c>
      <c r="F3764" t="inlineStr">
        <is>
          <t>China</t>
        </is>
      </c>
      <c r="G3764" t="inlineStr">
        <is>
          <t>Arab Extra Light</t>
        </is>
      </c>
      <c r="H3764" t="inlineStr">
        <is>
          <t>Spot</t>
        </is>
      </c>
      <c r="I3764" t="inlineStr">
        <is>
          <t>National oil company</t>
        </is>
      </c>
      <c r="J3764" t="inlineStr">
        <is>
          <t>Noah Smith</t>
        </is>
      </c>
      <c r="K3764" s="70" t="n">
        <v>2001130</v>
      </c>
      <c r="L3764" s="71" t="n">
        <v>78.98</v>
      </c>
      <c r="M3764" s="71" t="n">
        <v>158049247.4</v>
      </c>
      <c r="N3764" s="71" t="n">
        <v>0</v>
      </c>
      <c r="O3764" s="71" t="n">
        <v>158049247.4</v>
      </c>
      <c r="P3764" s="71" t="n">
        <v>36800375.59</v>
      </c>
      <c r="Q3764" s="71" t="n">
        <v>121248871.81</v>
      </c>
      <c r="R3764" t="inlineStr">
        <is>
          <t>Crude</t>
        </is>
      </c>
      <c r="S3764" t="inlineStr">
        <is>
          <t>Yes</t>
        </is>
      </c>
      <c r="T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SA103756</t>
        </is>
      </c>
      <c r="B3765" s="68" t="n">
        <v>46204</v>
      </c>
      <c r="C3765" s="69" t="n">
        <v>2026</v>
      </c>
      <c r="D3765" t="inlineStr">
        <is>
          <t>Jul</t>
        </is>
      </c>
      <c r="E3765" t="inlineStr">
        <is>
          <t>Asia</t>
        </is>
      </c>
      <c r="F3765" t="inlineStr">
        <is>
          <t>Japan</t>
        </is>
      </c>
      <c r="G3765" t="inlineStr">
        <is>
          <t>Jet fuel</t>
        </is>
      </c>
      <c r="H3765" t="inlineStr">
        <is>
          <t>Term contract</t>
        </is>
      </c>
      <c r="I3765" t="inlineStr">
        <is>
          <t>Refiner</t>
        </is>
      </c>
      <c r="J3765" t="inlineStr">
        <is>
          <t>Yuki Sato</t>
        </is>
      </c>
      <c r="K3765" s="70" t="n">
        <v>136520</v>
      </c>
      <c r="L3765" s="71" t="n">
        <v>90.41</v>
      </c>
      <c r="M3765" s="71" t="n">
        <v>12342773.2</v>
      </c>
      <c r="N3765" s="71" t="n">
        <v>0</v>
      </c>
      <c r="O3765" s="71" t="n">
        <v>12342773.2</v>
      </c>
      <c r="P3765" s="71" t="n">
        <v>9626449.76</v>
      </c>
      <c r="Q3765" s="71" t="n">
        <v>2716323.44</v>
      </c>
      <c r="R3765" t="inlineStr">
        <is>
          <t>Refined</t>
        </is>
      </c>
      <c r="S3765" t="inlineStr">
        <is>
          <t>Yes</t>
        </is>
      </c>
      <c r="T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SA103757</t>
        </is>
      </c>
      <c r="B3766" s="68" t="n">
        <v>46204</v>
      </c>
      <c r="C3766" s="69" t="n">
        <v>2026</v>
      </c>
      <c r="D3766" t="inlineStr">
        <is>
          <t>Jul</t>
        </is>
      </c>
      <c r="E3766" t="inlineStr">
        <is>
          <t>Europe</t>
        </is>
      </c>
      <c r="F3766" t="inlineStr">
        <is>
          <t>Netherlands</t>
        </is>
      </c>
      <c r="G3766" t="inlineStr">
        <is>
          <t>Arab Medium</t>
        </is>
      </c>
      <c r="H3766" t="inlineStr">
        <is>
          <t>Spot</t>
        </is>
      </c>
      <c r="I3766" t="inlineStr">
        <is>
          <t>National oil company</t>
        </is>
      </c>
      <c r="J3766" t="inlineStr">
        <is>
          <t>Ruhi Shaikh</t>
        </is>
      </c>
      <c r="K3766" s="70" t="n">
        <v>970428</v>
      </c>
      <c r="L3766" s="71" t="n">
        <v>79.92</v>
      </c>
      <c r="M3766" s="71" t="n">
        <v>77556605.76000001</v>
      </c>
      <c r="N3766" s="71" t="n">
        <v>0</v>
      </c>
      <c r="O3766" s="71" t="n">
        <v>77556605.76000001</v>
      </c>
      <c r="P3766" s="71" t="n">
        <v>16901061.27</v>
      </c>
      <c r="Q3766" s="71" t="n">
        <v>60655544.49</v>
      </c>
      <c r="R3766" t="inlineStr">
        <is>
          <t>Crude</t>
        </is>
      </c>
      <c r="S3766" t="inlineStr">
        <is>
          <t>Yes</t>
        </is>
      </c>
      <c r="T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SA103758</t>
        </is>
      </c>
      <c r="B3767" s="68" t="n">
        <v>46204</v>
      </c>
      <c r="C3767" s="69" t="n">
        <v>2026</v>
      </c>
      <c r="D3767" t="inlineStr">
        <is>
          <t>Jul</t>
        </is>
      </c>
      <c r="E3767" t="inlineStr">
        <is>
          <t>North America</t>
        </is>
      </c>
      <c r="F3767" t="inlineStr">
        <is>
          <t>USA</t>
        </is>
      </c>
      <c r="G3767" t="inlineStr">
        <is>
          <t>Arab Light</t>
        </is>
      </c>
      <c r="H3767" t="inlineStr">
        <is>
          <t>Spot</t>
        </is>
      </c>
      <c r="I3767" t="inlineStr">
        <is>
          <t>National oil company</t>
        </is>
      </c>
      <c r="J3767" t="inlineStr">
        <is>
          <t>Ruhi Shaikh</t>
        </is>
      </c>
      <c r="K3767" s="70" t="n">
        <v>688140</v>
      </c>
      <c r="L3767" s="71" t="n">
        <v>75.88</v>
      </c>
      <c r="M3767" s="71" t="n">
        <v>52216063.2</v>
      </c>
      <c r="N3767" s="71" t="n">
        <v>1044321.26</v>
      </c>
      <c r="O3767" s="71" t="n">
        <v>51171741.94</v>
      </c>
      <c r="P3767" s="71" t="n">
        <v>12238729</v>
      </c>
      <c r="Q3767" s="71" t="n">
        <v>38933012.94</v>
      </c>
      <c r="R3767" t="inlineStr">
        <is>
          <t>Crude</t>
        </is>
      </c>
      <c r="S3767" t="inlineStr">
        <is>
          <t>Yes</t>
        </is>
      </c>
      <c r="T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SA103759</t>
        </is>
      </c>
      <c r="B3768" s="68" t="n">
        <v>46205</v>
      </c>
      <c r="C3768" s="69" t="n">
        <v>2026</v>
      </c>
      <c r="D3768" t="inlineStr">
        <is>
          <t>Jul</t>
        </is>
      </c>
      <c r="E3768" t="inlineStr">
        <is>
          <t>Asia</t>
        </is>
      </c>
      <c r="F3768" t="inlineStr">
        <is>
          <t>India</t>
        </is>
      </c>
      <c r="G3768" t="inlineStr">
        <is>
          <t>Arab Medium</t>
        </is>
      </c>
      <c r="H3768" t="inlineStr">
        <is>
          <t>Spot</t>
        </is>
      </c>
      <c r="I3768" t="inlineStr">
        <is>
          <t>National oil company</t>
        </is>
      </c>
      <c r="J3768" t="inlineStr">
        <is>
          <t>Lucas Martin</t>
        </is>
      </c>
      <c r="K3768" s="70" t="n">
        <v>1188422</v>
      </c>
      <c r="L3768" s="71" t="n">
        <v>74.79000000000001</v>
      </c>
      <c r="M3768" s="71" t="n">
        <v>88882081.38</v>
      </c>
      <c r="N3768" s="71" t="n">
        <v>0</v>
      </c>
      <c r="O3768" s="71" t="n">
        <v>88882081.38</v>
      </c>
      <c r="P3768" s="71" t="n">
        <v>20754578.13</v>
      </c>
      <c r="Q3768" s="71" t="n">
        <v>68127503.25</v>
      </c>
      <c r="R3768" t="inlineStr">
        <is>
          <t>Crude</t>
        </is>
      </c>
      <c r="S3768" t="inlineStr">
        <is>
          <t>Yes</t>
        </is>
      </c>
      <c r="T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SA103760</t>
        </is>
      </c>
      <c r="B3769" s="68" t="n">
        <v>46205</v>
      </c>
      <c r="C3769" s="69" t="n">
        <v>2026</v>
      </c>
      <c r="D3769" t="inlineStr">
        <is>
          <t>Jul</t>
        </is>
      </c>
      <c r="E3769" t="inlineStr">
        <is>
          <t>Asia</t>
        </is>
      </c>
      <c r="F3769" t="inlineStr">
        <is>
          <t>Japan</t>
        </is>
      </c>
      <c r="G3769" t="inlineStr">
        <is>
          <t>Arab Light</t>
        </is>
      </c>
      <c r="H3769" t="inlineStr">
        <is>
          <t>Term contract</t>
        </is>
      </c>
      <c r="I3769" t="inlineStr">
        <is>
          <t>Refiner</t>
        </is>
      </c>
      <c r="J3769" t="inlineStr">
        <is>
          <t>Carlos Silva</t>
        </is>
      </c>
      <c r="K3769" s="70" t="n">
        <v>731337</v>
      </c>
      <c r="L3769" s="71" t="n">
        <v>76.54000000000001</v>
      </c>
      <c r="M3769" s="71" t="n">
        <v>55976533.98</v>
      </c>
      <c r="N3769" s="71" t="n">
        <v>0</v>
      </c>
      <c r="O3769" s="71" t="n">
        <v>55976533.98</v>
      </c>
      <c r="P3769" s="71" t="n">
        <v>13411688.5</v>
      </c>
      <c r="Q3769" s="71" t="n">
        <v>42564845.48</v>
      </c>
      <c r="R3769" t="inlineStr">
        <is>
          <t>Crude</t>
        </is>
      </c>
      <c r="S3769" t="inlineStr">
        <is>
          <t>Yes</t>
        </is>
      </c>
      <c r="T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SA103761</t>
        </is>
      </c>
      <c r="B3770" s="68" t="n">
        <v>46205</v>
      </c>
      <c r="C3770" s="69" t="n">
        <v>2026</v>
      </c>
      <c r="D3770" t="inlineStr">
        <is>
          <t>Jul</t>
        </is>
      </c>
      <c r="E3770" t="inlineStr">
        <is>
          <t>Asia</t>
        </is>
      </c>
      <c r="F3770" t="inlineStr">
        <is>
          <t>South Korea</t>
        </is>
      </c>
      <c r="G3770" t="inlineStr">
        <is>
          <t>Arab Extra Light</t>
        </is>
      </c>
      <c r="H3770" t="inlineStr">
        <is>
          <t>Spot</t>
        </is>
      </c>
      <c r="I3770" t="inlineStr">
        <is>
          <t>National oil company</t>
        </is>
      </c>
      <c r="J3770" t="inlineStr">
        <is>
          <t>Mei Lin</t>
        </is>
      </c>
      <c r="K3770" s="70" t="n">
        <v>1975011</v>
      </c>
      <c r="L3770" s="71" t="n">
        <v>75.68000000000001</v>
      </c>
      <c r="M3770" s="71" t="n">
        <v>149468832.48</v>
      </c>
      <c r="N3770" s="71" t="n">
        <v>0</v>
      </c>
      <c r="O3770" s="71" t="n">
        <v>149468832.48</v>
      </c>
      <c r="P3770" s="71" t="n">
        <v>35383444.38</v>
      </c>
      <c r="Q3770" s="71" t="n">
        <v>114085388.1</v>
      </c>
      <c r="R3770" t="inlineStr">
        <is>
          <t>Crude</t>
        </is>
      </c>
      <c r="S3770" t="inlineStr">
        <is>
          <t>Yes</t>
        </is>
      </c>
      <c r="T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SA103762</t>
        </is>
      </c>
      <c r="B3771" s="68" t="n">
        <v>46205</v>
      </c>
      <c r="C3771" s="69" t="n">
        <v>2026</v>
      </c>
      <c r="D3771" t="inlineStr">
        <is>
          <t>Jul</t>
        </is>
      </c>
      <c r="E3771" t="inlineStr">
        <is>
          <t>Asia</t>
        </is>
      </c>
      <c r="F3771" t="inlineStr">
        <is>
          <t>Japan</t>
        </is>
      </c>
      <c r="G3771" t="inlineStr">
        <is>
          <t>Gasoline</t>
        </is>
      </c>
      <c r="H3771" t="inlineStr">
        <is>
          <t>Term contract</t>
        </is>
      </c>
      <c r="I3771" t="inlineStr">
        <is>
          <t>Refiner</t>
        </is>
      </c>
      <c r="J3771" t="inlineStr">
        <is>
          <t>Kofi Mensah</t>
        </is>
      </c>
      <c r="K3771" s="70" t="n">
        <v>107490</v>
      </c>
      <c r="L3771" s="71" t="n">
        <v>80.84999999999999</v>
      </c>
      <c r="M3771" s="71" t="n">
        <v>8690566.5</v>
      </c>
      <c r="N3771" s="71" t="n">
        <v>86905.67</v>
      </c>
      <c r="O3771" s="71" t="n">
        <v>8603660.83</v>
      </c>
      <c r="P3771" s="71" t="n">
        <v>7286659.04</v>
      </c>
      <c r="Q3771" s="71" t="n">
        <v>1317001.79</v>
      </c>
      <c r="R3771" t="inlineStr">
        <is>
          <t>Refined</t>
        </is>
      </c>
      <c r="S3771" t="inlineStr">
        <is>
          <t>Yes</t>
        </is>
      </c>
      <c r="T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SA103763</t>
        </is>
      </c>
      <c r="B3772" s="68" t="n">
        <v>46205</v>
      </c>
      <c r="C3772" s="69" t="n">
        <v>2026</v>
      </c>
      <c r="D3772" t="inlineStr">
        <is>
          <t>Jul</t>
        </is>
      </c>
      <c r="E3772" t="inlineStr">
        <is>
          <t>Asia</t>
        </is>
      </c>
      <c r="F3772" t="inlineStr">
        <is>
          <t>South Korea</t>
        </is>
      </c>
      <c r="G3772" t="inlineStr">
        <is>
          <t>Arab Heavy</t>
        </is>
      </c>
      <c r="H3772" t="inlineStr">
        <is>
          <t>Term contract</t>
        </is>
      </c>
      <c r="I3772" t="inlineStr">
        <is>
          <t>Refiner</t>
        </is>
      </c>
      <c r="J3772" t="inlineStr">
        <is>
          <t>Kofi Mensah</t>
        </is>
      </c>
      <c r="K3772" s="70" t="n">
        <v>656998</v>
      </c>
      <c r="L3772" s="71" t="n">
        <v>68.61</v>
      </c>
      <c r="M3772" s="71" t="n">
        <v>45076632.78</v>
      </c>
      <c r="N3772" s="71" t="n">
        <v>901532.66</v>
      </c>
      <c r="O3772" s="71" t="n">
        <v>44175100.12</v>
      </c>
      <c r="P3772" s="71" t="n">
        <v>11817182.01</v>
      </c>
      <c r="Q3772" s="71" t="n">
        <v>32357918.11</v>
      </c>
      <c r="R3772" t="inlineStr">
        <is>
          <t>Crude</t>
        </is>
      </c>
      <c r="S3772" t="inlineStr">
        <is>
          <t>Yes</t>
        </is>
      </c>
      <c r="T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SA103764</t>
        </is>
      </c>
      <c r="B3773" s="68" t="n">
        <v>46205</v>
      </c>
      <c r="C3773" s="69" t="n">
        <v>2026</v>
      </c>
      <c r="D3773" t="inlineStr">
        <is>
          <t>Jul</t>
        </is>
      </c>
      <c r="E3773" t="inlineStr">
        <is>
          <t>Middle East</t>
        </is>
      </c>
      <c r="F3773" t="inlineStr">
        <is>
          <t>Bahrain</t>
        </is>
      </c>
      <c r="G3773" t="inlineStr">
        <is>
          <t>Gasoline</t>
        </is>
      </c>
      <c r="H3773" t="inlineStr">
        <is>
          <t>Spot</t>
        </is>
      </c>
      <c r="I3773" t="inlineStr">
        <is>
          <t>National oil company</t>
        </is>
      </c>
      <c r="J3773" t="inlineStr">
        <is>
          <t>Omar Haddad</t>
        </is>
      </c>
      <c r="K3773" s="70" t="n">
        <v>129591</v>
      </c>
      <c r="L3773" s="71" t="n">
        <v>82.79000000000001</v>
      </c>
      <c r="M3773" s="71" t="n">
        <v>10728838.89</v>
      </c>
      <c r="N3773" s="71" t="n">
        <v>0</v>
      </c>
      <c r="O3773" s="71" t="n">
        <v>10728838.89</v>
      </c>
      <c r="P3773" s="71" t="n">
        <v>9325375.82</v>
      </c>
      <c r="Q3773" s="71" t="n">
        <v>1403463.07</v>
      </c>
      <c r="R3773" t="inlineStr">
        <is>
          <t>Refined</t>
        </is>
      </c>
      <c r="S3773" t="inlineStr">
        <is>
          <t>Yes</t>
        </is>
      </c>
      <c r="T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SA103765</t>
        </is>
      </c>
      <c r="B3774" s="68" t="n">
        <v>46205</v>
      </c>
      <c r="C3774" s="69" t="n">
        <v>2026</v>
      </c>
      <c r="D3774" t="inlineStr">
        <is>
          <t>Jul</t>
        </is>
      </c>
      <c r="E3774" t="inlineStr">
        <is>
          <t>Europe</t>
        </is>
      </c>
      <c r="F3774" t="inlineStr">
        <is>
          <t>Italy</t>
        </is>
      </c>
      <c r="G3774" t="inlineStr">
        <is>
          <t>Arab Heavy</t>
        </is>
      </c>
      <c r="H3774" t="inlineStr">
        <is>
          <t>Term contract</t>
        </is>
      </c>
      <c r="I3774" t="inlineStr">
        <is>
          <t>Refiner</t>
        </is>
      </c>
      <c r="J3774" t="inlineStr">
        <is>
          <t>Shraddha Kulkarni</t>
        </is>
      </c>
      <c r="K3774" s="70" t="n">
        <v>1176367</v>
      </c>
      <c r="L3774" s="71" t="n">
        <v>74.2</v>
      </c>
      <c r="M3774" s="71" t="n">
        <v>87286431.40000001</v>
      </c>
      <c r="N3774" s="71" t="n">
        <v>0</v>
      </c>
      <c r="O3774" s="71" t="n">
        <v>87286431.40000001</v>
      </c>
      <c r="P3774" s="71" t="n">
        <v>20636011.51</v>
      </c>
      <c r="Q3774" s="71" t="n">
        <v>66650419.89</v>
      </c>
      <c r="R3774" t="inlineStr">
        <is>
          <t>Crude</t>
        </is>
      </c>
      <c r="S3774" t="inlineStr">
        <is>
          <t>Yes</t>
        </is>
      </c>
      <c r="T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SA103766</t>
        </is>
      </c>
      <c r="B3775" s="68" t="n">
        <v>46205</v>
      </c>
      <c r="C3775" s="69" t="n">
        <v>2026</v>
      </c>
      <c r="D3775" t="inlineStr">
        <is>
          <t>Jul</t>
        </is>
      </c>
      <c r="E3775" t="inlineStr">
        <is>
          <t>Asia</t>
        </is>
      </c>
      <c r="F3775" t="inlineStr">
        <is>
          <t>South Korea</t>
        </is>
      </c>
      <c r="G3775" t="inlineStr">
        <is>
          <t>Arab Light</t>
        </is>
      </c>
      <c r="H3775" t="inlineStr">
        <is>
          <t>Term contract</t>
        </is>
      </c>
      <c r="I3775" t="inlineStr">
        <is>
          <t>Trader</t>
        </is>
      </c>
      <c r="J3775" t="inlineStr">
        <is>
          <t>Hiroshi Tanaka</t>
        </is>
      </c>
      <c r="K3775" s="70" t="n">
        <v>1233629</v>
      </c>
      <c r="L3775" s="71" t="n">
        <v>84.09999999999999</v>
      </c>
      <c r="M3775" s="71" t="n">
        <v>103748198.9</v>
      </c>
      <c r="N3775" s="71" t="n">
        <v>1037481.99</v>
      </c>
      <c r="O3775" s="71" t="n">
        <v>102710716.91</v>
      </c>
      <c r="P3775" s="71" t="n">
        <v>21600390.97</v>
      </c>
      <c r="Q3775" s="71" t="n">
        <v>81110325.94</v>
      </c>
      <c r="R3775" t="inlineStr">
        <is>
          <t>Crude</t>
        </is>
      </c>
      <c r="S3775" t="inlineStr">
        <is>
          <t>Yes</t>
        </is>
      </c>
      <c r="T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SA103767</t>
        </is>
      </c>
      <c r="B3776" s="68" t="n">
        <v>46205</v>
      </c>
      <c r="C3776" s="69" t="n">
        <v>2026</v>
      </c>
      <c r="D3776" t="inlineStr">
        <is>
          <t>Jul</t>
        </is>
      </c>
      <c r="E3776" t="inlineStr">
        <is>
          <t>Asia</t>
        </is>
      </c>
      <c r="F3776" t="inlineStr">
        <is>
          <t>South Korea</t>
        </is>
      </c>
      <c r="G3776" t="inlineStr">
        <is>
          <t>Arab Medium</t>
        </is>
      </c>
      <c r="H3776" t="inlineStr">
        <is>
          <t>Term contract</t>
        </is>
      </c>
      <c r="I3776" t="inlineStr">
        <is>
          <t>National oil company</t>
        </is>
      </c>
      <c r="J3776" t="inlineStr">
        <is>
          <t>Kofi Mensah</t>
        </is>
      </c>
      <c r="K3776" s="70" t="n">
        <v>642933</v>
      </c>
      <c r="L3776" s="71" t="n">
        <v>74.27</v>
      </c>
      <c r="M3776" s="71" t="n">
        <v>47750633.91</v>
      </c>
      <c r="N3776" s="71" t="n">
        <v>0</v>
      </c>
      <c r="O3776" s="71" t="n">
        <v>47750633.91</v>
      </c>
      <c r="P3776" s="71" t="n">
        <v>11066903.32</v>
      </c>
      <c r="Q3776" s="71" t="n">
        <v>36683730.59</v>
      </c>
      <c r="R3776" t="inlineStr">
        <is>
          <t>Crude</t>
        </is>
      </c>
      <c r="S3776" t="inlineStr">
        <is>
          <t>Yes</t>
        </is>
      </c>
      <c r="T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SA103768</t>
        </is>
      </c>
      <c r="B3777" s="68" t="n">
        <v>46205</v>
      </c>
      <c r="C3777" s="69" t="n">
        <v>2026</v>
      </c>
      <c r="D3777" t="inlineStr">
        <is>
          <t>Jul</t>
        </is>
      </c>
      <c r="E3777" t="inlineStr">
        <is>
          <t>Asia</t>
        </is>
      </c>
      <c r="F3777" t="inlineStr">
        <is>
          <t>China</t>
        </is>
      </c>
      <c r="G3777" t="inlineStr">
        <is>
          <t>Arab Medium</t>
        </is>
      </c>
      <c r="H3777" t="inlineStr">
        <is>
          <t>Term contract</t>
        </is>
      </c>
      <c r="I3777" t="inlineStr">
        <is>
          <t>National oil company</t>
        </is>
      </c>
      <c r="J3777" t="inlineStr">
        <is>
          <t>Yuki Sato</t>
        </is>
      </c>
      <c r="K3777" s="70" t="n">
        <v>382746</v>
      </c>
      <c r="L3777" s="71" t="n">
        <v>73.27</v>
      </c>
      <c r="M3777" s="71" t="n">
        <v>28043799.42</v>
      </c>
      <c r="N3777" s="71" t="n">
        <v>0</v>
      </c>
      <c r="O3777" s="71" t="n">
        <v>28043799.42</v>
      </c>
      <c r="P3777" s="71" t="n">
        <v>6467144.21</v>
      </c>
      <c r="Q3777" s="71" t="n">
        <v>21576655.21</v>
      </c>
      <c r="R3777" t="inlineStr">
        <is>
          <t>Crude</t>
        </is>
      </c>
      <c r="S3777" t="inlineStr">
        <is>
          <t>Yes</t>
        </is>
      </c>
      <c r="T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SA103769</t>
        </is>
      </c>
      <c r="B3778" s="68" t="n">
        <v>46205</v>
      </c>
      <c r="C3778" s="69" t="n">
        <v>2026</v>
      </c>
      <c r="D3778" t="inlineStr">
        <is>
          <t>Jul</t>
        </is>
      </c>
      <c r="E3778" t="inlineStr">
        <is>
          <t>Asia</t>
        </is>
      </c>
      <c r="F3778" t="inlineStr">
        <is>
          <t>Japan</t>
        </is>
      </c>
      <c r="G3778" t="inlineStr">
        <is>
          <t>Arab Light</t>
        </is>
      </c>
      <c r="H3778" t="inlineStr">
        <is>
          <t>Term contract</t>
        </is>
      </c>
      <c r="I3778" t="inlineStr">
        <is>
          <t>Refiner</t>
        </is>
      </c>
      <c r="J3778" t="inlineStr">
        <is>
          <t>Kofi Mensah</t>
        </is>
      </c>
      <c r="K3778" s="70" t="n">
        <v>1718842</v>
      </c>
      <c r="L3778" s="71" t="n">
        <v>83.09</v>
      </c>
      <c r="M3778" s="71" t="n">
        <v>142818581.78</v>
      </c>
      <c r="N3778" s="71" t="n">
        <v>0</v>
      </c>
      <c r="O3778" s="71" t="n">
        <v>142818581.78</v>
      </c>
      <c r="P3778" s="71" t="n">
        <v>30297722.77</v>
      </c>
      <c r="Q3778" s="71" t="n">
        <v>112520859.01</v>
      </c>
      <c r="R3778" t="inlineStr">
        <is>
          <t>Crude</t>
        </is>
      </c>
      <c r="S3778" t="inlineStr">
        <is>
          <t>Yes</t>
        </is>
      </c>
      <c r="T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SA103770</t>
        </is>
      </c>
      <c r="B3779" s="68" t="n">
        <v>46205</v>
      </c>
      <c r="C3779" s="69" t="n">
        <v>2026</v>
      </c>
      <c r="D3779" t="inlineStr">
        <is>
          <t>Jul</t>
        </is>
      </c>
      <c r="E3779" t="inlineStr">
        <is>
          <t>Asia</t>
        </is>
      </c>
      <c r="F3779" t="inlineStr">
        <is>
          <t>South Korea</t>
        </is>
      </c>
      <c r="G3779" t="inlineStr">
        <is>
          <t>Arab Light</t>
        </is>
      </c>
      <c r="H3779" t="inlineStr">
        <is>
          <t>Spot</t>
        </is>
      </c>
      <c r="I3779" t="inlineStr">
        <is>
          <t>Refiner</t>
        </is>
      </c>
      <c r="J3779" t="inlineStr">
        <is>
          <t>Aisha Bello</t>
        </is>
      </c>
      <c r="K3779" s="70" t="n">
        <v>856910</v>
      </c>
      <c r="L3779" s="71" t="n">
        <v>76.09</v>
      </c>
      <c r="M3779" s="71" t="n">
        <v>65202281.9</v>
      </c>
      <c r="N3779" s="71" t="n">
        <v>0</v>
      </c>
      <c r="O3779" s="71" t="n">
        <v>65202281.9</v>
      </c>
      <c r="P3779" s="71" t="n">
        <v>15489187.42</v>
      </c>
      <c r="Q3779" s="71" t="n">
        <v>49713094.48</v>
      </c>
      <c r="R3779" t="inlineStr">
        <is>
          <t>Crude</t>
        </is>
      </c>
      <c r="S3779" t="inlineStr">
        <is>
          <t>Yes</t>
        </is>
      </c>
      <c r="T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SA103771</t>
        </is>
      </c>
      <c r="B3780" s="68" t="n">
        <v>46206</v>
      </c>
      <c r="C3780" s="69" t="n">
        <v>2026</v>
      </c>
      <c r="D3780" t="inlineStr">
        <is>
          <t>Jul</t>
        </is>
      </c>
      <c r="E3780" t="inlineStr">
        <is>
          <t>Asia</t>
        </is>
      </c>
      <c r="F3780" t="inlineStr">
        <is>
          <t>South Korea</t>
        </is>
      </c>
      <c r="G3780" t="inlineStr">
        <is>
          <t>Arab Extra Light</t>
        </is>
      </c>
      <c r="H3780" t="inlineStr">
        <is>
          <t>Term contract</t>
        </is>
      </c>
      <c r="I3780" t="inlineStr">
        <is>
          <t>Refiner</t>
        </is>
      </c>
      <c r="J3780" t="inlineStr">
        <is>
          <t>Noah Smith</t>
        </is>
      </c>
      <c r="K3780" s="70" t="n">
        <v>1707792</v>
      </c>
      <c r="L3780" s="71" t="n">
        <v>72.36</v>
      </c>
      <c r="M3780" s="71" t="n">
        <v>123575829.12</v>
      </c>
      <c r="N3780" s="71" t="n">
        <v>1235758.29</v>
      </c>
      <c r="O3780" s="71" t="n">
        <v>122340070.83</v>
      </c>
      <c r="P3780" s="71" t="n">
        <v>32304440.19</v>
      </c>
      <c r="Q3780" s="71" t="n">
        <v>90035630.64</v>
      </c>
      <c r="R3780" t="inlineStr">
        <is>
          <t>Crude</t>
        </is>
      </c>
      <c r="S3780" t="inlineStr">
        <is>
          <t>Yes</t>
        </is>
      </c>
      <c r="T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SA103772</t>
        </is>
      </c>
      <c r="B3781" s="68" t="n">
        <v>46206</v>
      </c>
      <c r="C3781" s="69" t="n">
        <v>2026</v>
      </c>
      <c r="D3781" t="inlineStr">
        <is>
          <t>Jul</t>
        </is>
      </c>
      <c r="E3781" t="inlineStr">
        <is>
          <t>Asia</t>
        </is>
      </c>
      <c r="F3781" t="inlineStr">
        <is>
          <t>Japan</t>
        </is>
      </c>
      <c r="G3781" t="inlineStr">
        <is>
          <t>Jet fuel</t>
        </is>
      </c>
      <c r="H3781" t="inlineStr">
        <is>
          <t>Spot</t>
        </is>
      </c>
      <c r="I3781" t="inlineStr">
        <is>
          <t>Trader</t>
        </is>
      </c>
      <c r="J3781" t="inlineStr">
        <is>
          <t>Shraddha Kulkarni</t>
        </is>
      </c>
      <c r="K3781" s="70" t="n">
        <v>519826</v>
      </c>
      <c r="L3781" s="71" t="n">
        <v>99.95</v>
      </c>
      <c r="M3781" s="71" t="n">
        <v>51956608.7</v>
      </c>
      <c r="N3781" s="71" t="n">
        <v>0</v>
      </c>
      <c r="O3781" s="71" t="n">
        <v>51956608.7</v>
      </c>
      <c r="P3781" s="71" t="n">
        <v>38747707.3</v>
      </c>
      <c r="Q3781" s="71" t="n">
        <v>13208901.4</v>
      </c>
      <c r="R3781" t="inlineStr">
        <is>
          <t>Refined</t>
        </is>
      </c>
      <c r="S3781" t="inlineStr">
        <is>
          <t>Yes</t>
        </is>
      </c>
      <c r="T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SA103773</t>
        </is>
      </c>
      <c r="B3782" s="68" t="n">
        <v>46206</v>
      </c>
      <c r="C3782" s="69" t="n">
        <v>2026</v>
      </c>
      <c r="D3782" t="inlineStr">
        <is>
          <t>Jul</t>
        </is>
      </c>
      <c r="E3782" t="inlineStr">
        <is>
          <t>Asia</t>
        </is>
      </c>
      <c r="F3782" t="inlineStr">
        <is>
          <t>South Korea</t>
        </is>
      </c>
      <c r="G3782" t="inlineStr">
        <is>
          <t>Diesel</t>
        </is>
      </c>
      <c r="H3782" t="inlineStr">
        <is>
          <t>Term contract</t>
        </is>
      </c>
      <c r="I3782" t="inlineStr">
        <is>
          <t>National oil company</t>
        </is>
      </c>
      <c r="J3782" t="inlineStr">
        <is>
          <t>Amir Khan</t>
        </is>
      </c>
      <c r="K3782" s="70" t="n">
        <v>271492</v>
      </c>
      <c r="L3782" s="71" t="n">
        <v>104.69</v>
      </c>
      <c r="M3782" s="71" t="n">
        <v>28422497.48</v>
      </c>
      <c r="N3782" s="71" t="n">
        <v>0</v>
      </c>
      <c r="O3782" s="71" t="n">
        <v>28422497.48</v>
      </c>
      <c r="P3782" s="71" t="n">
        <v>18731489.57</v>
      </c>
      <c r="Q3782" s="71" t="n">
        <v>9691007.91</v>
      </c>
      <c r="R3782" t="inlineStr">
        <is>
          <t>Refined</t>
        </is>
      </c>
      <c r="S3782" t="inlineStr">
        <is>
          <t>Yes</t>
        </is>
      </c>
      <c r="T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SA103774</t>
        </is>
      </c>
      <c r="B3783" s="68" t="n">
        <v>46206</v>
      </c>
      <c r="C3783" s="69" t="n">
        <v>2026</v>
      </c>
      <c r="D3783" t="inlineStr">
        <is>
          <t>Jul</t>
        </is>
      </c>
      <c r="E3783" t="inlineStr">
        <is>
          <t>Asia</t>
        </is>
      </c>
      <c r="F3783" t="inlineStr">
        <is>
          <t>South Korea</t>
        </is>
      </c>
      <c r="G3783" t="inlineStr">
        <is>
          <t>Gasoline</t>
        </is>
      </c>
      <c r="H3783" t="inlineStr">
        <is>
          <t>Term contract</t>
        </is>
      </c>
      <c r="I3783" t="inlineStr">
        <is>
          <t>National oil company</t>
        </is>
      </c>
      <c r="J3783" t="inlineStr">
        <is>
          <t>Ana Costa</t>
        </is>
      </c>
      <c r="K3783" s="70" t="n">
        <v>137628</v>
      </c>
      <c r="L3783" s="71" t="n">
        <v>84.02</v>
      </c>
      <c r="M3783" s="71" t="n">
        <v>11563504.56</v>
      </c>
      <c r="N3783" s="71" t="n">
        <v>115635.05</v>
      </c>
      <c r="O3783" s="71" t="n">
        <v>11447869.51</v>
      </c>
      <c r="P3783" s="71" t="n">
        <v>9907291.060000001</v>
      </c>
      <c r="Q3783" s="71" t="n">
        <v>1540578.45</v>
      </c>
      <c r="R3783" t="inlineStr">
        <is>
          <t>Refined</t>
        </is>
      </c>
      <c r="S3783" t="inlineStr">
        <is>
          <t>Yes</t>
        </is>
      </c>
      <c r="T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SA103775</t>
        </is>
      </c>
      <c r="B3784" s="68" t="n">
        <v>46206</v>
      </c>
      <c r="C3784" s="69" t="n">
        <v>2026</v>
      </c>
      <c r="D3784" t="inlineStr">
        <is>
          <t>Jul</t>
        </is>
      </c>
      <c r="E3784" t="inlineStr">
        <is>
          <t>Asia</t>
        </is>
      </c>
      <c r="F3784" t="inlineStr">
        <is>
          <t>India</t>
        </is>
      </c>
      <c r="G3784" t="inlineStr">
        <is>
          <t>Arab Heavy</t>
        </is>
      </c>
      <c r="H3784" t="inlineStr">
        <is>
          <t>Spot</t>
        </is>
      </c>
      <c r="I3784" t="inlineStr">
        <is>
          <t>Trader</t>
        </is>
      </c>
      <c r="J3784" t="inlineStr">
        <is>
          <t>Yuki Sato</t>
        </is>
      </c>
      <c r="K3784" s="70" t="n">
        <v>1550072</v>
      </c>
      <c r="L3784" s="71" t="n">
        <v>72.12</v>
      </c>
      <c r="M3784" s="71" t="n">
        <v>111791192.64</v>
      </c>
      <c r="N3784" s="71" t="n">
        <v>1117911.93</v>
      </c>
      <c r="O3784" s="71" t="n">
        <v>110673280.71</v>
      </c>
      <c r="P3784" s="71" t="n">
        <v>28061369.52</v>
      </c>
      <c r="Q3784" s="71" t="n">
        <v>82611911.19</v>
      </c>
      <c r="R3784" t="inlineStr">
        <is>
          <t>Crude</t>
        </is>
      </c>
      <c r="S3784" t="inlineStr">
        <is>
          <t>Yes</t>
        </is>
      </c>
      <c r="T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SA103776</t>
        </is>
      </c>
      <c r="B3785" s="68" t="n">
        <v>46206</v>
      </c>
      <c r="C3785" s="69" t="n">
        <v>2026</v>
      </c>
      <c r="D3785" t="inlineStr">
        <is>
          <t>Jul</t>
        </is>
      </c>
      <c r="E3785" t="inlineStr">
        <is>
          <t>Middle East</t>
        </is>
      </c>
      <c r="F3785" t="inlineStr">
        <is>
          <t>Saudi Arabia</t>
        </is>
      </c>
      <c r="G3785" t="inlineStr">
        <is>
          <t>Arab Heavy</t>
        </is>
      </c>
      <c r="H3785" t="inlineStr">
        <is>
          <t>Domestic</t>
        </is>
      </c>
      <c r="I3785" t="inlineStr">
        <is>
          <t>Trader</t>
        </is>
      </c>
      <c r="J3785" t="inlineStr">
        <is>
          <t>Arjun Mehta</t>
        </is>
      </c>
      <c r="K3785" s="70" t="n">
        <v>1833365</v>
      </c>
      <c r="L3785" s="71" t="n">
        <v>69.76000000000001</v>
      </c>
      <c r="M3785" s="71" t="n">
        <v>127895542.4</v>
      </c>
      <c r="N3785" s="71" t="n">
        <v>2557910.85</v>
      </c>
      <c r="O3785" s="71" t="n">
        <v>125337631.55</v>
      </c>
      <c r="P3785" s="71" t="n">
        <v>31866088.27</v>
      </c>
      <c r="Q3785" s="71" t="n">
        <v>93471543.28</v>
      </c>
      <c r="R3785" t="inlineStr">
        <is>
          <t>Crude</t>
        </is>
      </c>
      <c r="S3785" t="inlineStr">
        <is>
          <t>No</t>
        </is>
      </c>
      <c r="T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SA103777</t>
        </is>
      </c>
      <c r="B3786" s="68" t="n">
        <v>46206</v>
      </c>
      <c r="C3786" s="69" t="n">
        <v>2026</v>
      </c>
      <c r="D3786" t="inlineStr">
        <is>
          <t>Jul</t>
        </is>
      </c>
      <c r="E3786" t="inlineStr">
        <is>
          <t>Europe</t>
        </is>
      </c>
      <c r="F3786" t="inlineStr">
        <is>
          <t>France</t>
        </is>
      </c>
      <c r="G3786" t="inlineStr">
        <is>
          <t>Arab Extra Light</t>
        </is>
      </c>
      <c r="H3786" t="inlineStr">
        <is>
          <t>Term contract</t>
        </is>
      </c>
      <c r="I3786" t="inlineStr">
        <is>
          <t>National oil company</t>
        </is>
      </c>
      <c r="J3786" t="inlineStr">
        <is>
          <t>Aisha Bello</t>
        </is>
      </c>
      <c r="K3786" s="70" t="n">
        <v>1032712</v>
      </c>
      <c r="L3786" s="71" t="n">
        <v>75.41</v>
      </c>
      <c r="M3786" s="71" t="n">
        <v>77876811.92</v>
      </c>
      <c r="N3786" s="71" t="n">
        <v>0</v>
      </c>
      <c r="O3786" s="71" t="n">
        <v>77876811.92</v>
      </c>
      <c r="P3786" s="71" t="n">
        <v>19321773.12</v>
      </c>
      <c r="Q3786" s="71" t="n">
        <v>58555038.8</v>
      </c>
      <c r="R3786" t="inlineStr">
        <is>
          <t>Crude</t>
        </is>
      </c>
      <c r="S3786" t="inlineStr">
        <is>
          <t>Yes</t>
        </is>
      </c>
      <c r="T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SA103778</t>
        </is>
      </c>
      <c r="B3787" s="68" t="n">
        <v>46207</v>
      </c>
      <c r="C3787" s="69" t="n">
        <v>2026</v>
      </c>
      <c r="D3787" t="inlineStr">
        <is>
          <t>Jul</t>
        </is>
      </c>
      <c r="E3787" t="inlineStr">
        <is>
          <t>Asia</t>
        </is>
      </c>
      <c r="F3787" t="inlineStr">
        <is>
          <t>South Korea</t>
        </is>
      </c>
      <c r="G3787" t="inlineStr">
        <is>
          <t>Arab Light</t>
        </is>
      </c>
      <c r="H3787" t="inlineStr">
        <is>
          <t>Spot</t>
        </is>
      </c>
      <c r="I3787" t="inlineStr">
        <is>
          <t>Refiner</t>
        </is>
      </c>
      <c r="J3787" t="inlineStr">
        <is>
          <t>Mei Lin</t>
        </is>
      </c>
      <c r="K3787" s="70" t="n">
        <v>1144221</v>
      </c>
      <c r="L3787" s="71" t="n">
        <v>77.06</v>
      </c>
      <c r="M3787" s="71" t="n">
        <v>88173670.26000001</v>
      </c>
      <c r="N3787" s="71" t="n">
        <v>1763473.41</v>
      </c>
      <c r="O3787" s="71" t="n">
        <v>86410196.84999999</v>
      </c>
      <c r="P3787" s="71" t="n">
        <v>20454343.99</v>
      </c>
      <c r="Q3787" s="71" t="n">
        <v>65955852.86</v>
      </c>
      <c r="R3787" t="inlineStr">
        <is>
          <t>Crude</t>
        </is>
      </c>
      <c r="S3787" t="inlineStr">
        <is>
          <t>Yes</t>
        </is>
      </c>
      <c r="T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SA103779</t>
        </is>
      </c>
      <c r="B3788" s="68" t="n">
        <v>46207</v>
      </c>
      <c r="C3788" s="69" t="n">
        <v>2026</v>
      </c>
      <c r="D3788" t="inlineStr">
        <is>
          <t>Jul</t>
        </is>
      </c>
      <c r="E3788" t="inlineStr">
        <is>
          <t>Asia</t>
        </is>
      </c>
      <c r="F3788" t="inlineStr">
        <is>
          <t>Japan</t>
        </is>
      </c>
      <c r="G3788" t="inlineStr">
        <is>
          <t>Arab Medium</t>
        </is>
      </c>
      <c r="H3788" t="inlineStr">
        <is>
          <t>Term contract</t>
        </is>
      </c>
      <c r="I3788" t="inlineStr">
        <is>
          <t>National oil company</t>
        </is>
      </c>
      <c r="J3788" t="inlineStr">
        <is>
          <t>Omar Haddad</t>
        </is>
      </c>
      <c r="K3788" s="70" t="n">
        <v>1411440</v>
      </c>
      <c r="L3788" s="71" t="n">
        <v>77.54000000000001</v>
      </c>
      <c r="M3788" s="71" t="n">
        <v>109443057.6</v>
      </c>
      <c r="N3788" s="71" t="n">
        <v>0</v>
      </c>
      <c r="O3788" s="71" t="n">
        <v>109443057.6</v>
      </c>
      <c r="P3788" s="71" t="n">
        <v>24274157.1</v>
      </c>
      <c r="Q3788" s="71" t="n">
        <v>85168900.5</v>
      </c>
      <c r="R3788" t="inlineStr">
        <is>
          <t>Crude</t>
        </is>
      </c>
      <c r="S3788" t="inlineStr">
        <is>
          <t>Yes</t>
        </is>
      </c>
      <c r="T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SA103780</t>
        </is>
      </c>
      <c r="B3789" s="68" t="n">
        <v>46207</v>
      </c>
      <c r="C3789" s="69" t="n">
        <v>2026</v>
      </c>
      <c r="D3789" t="inlineStr">
        <is>
          <t>Jul</t>
        </is>
      </c>
      <c r="E3789" t="inlineStr">
        <is>
          <t>Europe</t>
        </is>
      </c>
      <c r="F3789" t="inlineStr">
        <is>
          <t>Netherlands</t>
        </is>
      </c>
      <c r="G3789" t="inlineStr">
        <is>
          <t>Gasoline</t>
        </is>
      </c>
      <c r="H3789" t="inlineStr">
        <is>
          <t>Term contract</t>
        </is>
      </c>
      <c r="I3789" t="inlineStr">
        <is>
          <t>Trader</t>
        </is>
      </c>
      <c r="J3789" t="inlineStr">
        <is>
          <t>Zoya Ahmed</t>
        </is>
      </c>
      <c r="K3789" s="70" t="n">
        <v>589691</v>
      </c>
      <c r="L3789" s="71" t="n">
        <v>84.14</v>
      </c>
      <c r="M3789" s="71" t="n">
        <v>49616600.74</v>
      </c>
      <c r="N3789" s="71" t="n">
        <v>992332.01</v>
      </c>
      <c r="O3789" s="71" t="n">
        <v>48624268.73</v>
      </c>
      <c r="P3789" s="71" t="n">
        <v>40243724.37</v>
      </c>
      <c r="Q3789" s="71" t="n">
        <v>8380544.36</v>
      </c>
      <c r="R3789" t="inlineStr">
        <is>
          <t>Refined</t>
        </is>
      </c>
      <c r="S3789" t="inlineStr">
        <is>
          <t>Yes</t>
        </is>
      </c>
      <c r="T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SA103781</t>
        </is>
      </c>
      <c r="B3790" s="68" t="n">
        <v>46207</v>
      </c>
      <c r="C3790" s="69" t="n">
        <v>2026</v>
      </c>
      <c r="D3790" t="inlineStr">
        <is>
          <t>Jul</t>
        </is>
      </c>
      <c r="E3790" t="inlineStr">
        <is>
          <t>Middle East</t>
        </is>
      </c>
      <c r="F3790" t="inlineStr">
        <is>
          <t>Saudi Arabia</t>
        </is>
      </c>
      <c r="G3790" t="inlineStr">
        <is>
          <t>Arab Medium</t>
        </is>
      </c>
      <c r="H3790" t="inlineStr">
        <is>
          <t>Domestic</t>
        </is>
      </c>
      <c r="I3790" t="inlineStr">
        <is>
          <t>Trader</t>
        </is>
      </c>
      <c r="J3790" t="inlineStr">
        <is>
          <t>Wei Chen</t>
        </is>
      </c>
      <c r="K3790" s="70" t="n">
        <v>737364</v>
      </c>
      <c r="L3790" s="71" t="n">
        <v>70.2</v>
      </c>
      <c r="M3790" s="71" t="n">
        <v>51762952.8</v>
      </c>
      <c r="N3790" s="71" t="n">
        <v>517629.53</v>
      </c>
      <c r="O3790" s="71" t="n">
        <v>51245323.27</v>
      </c>
      <c r="P3790" s="71" t="n">
        <v>12624541.25</v>
      </c>
      <c r="Q3790" s="71" t="n">
        <v>38620782.02</v>
      </c>
      <c r="R3790" t="inlineStr">
        <is>
          <t>Crude</t>
        </is>
      </c>
      <c r="S3790" t="inlineStr">
        <is>
          <t>No</t>
        </is>
      </c>
      <c r="T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SA103782</t>
        </is>
      </c>
      <c r="B3791" s="68" t="n">
        <v>46207</v>
      </c>
      <c r="C3791" s="69" t="n">
        <v>2026</v>
      </c>
      <c r="D3791" t="inlineStr">
        <is>
          <t>Jul</t>
        </is>
      </c>
      <c r="E3791" t="inlineStr">
        <is>
          <t>Asia</t>
        </is>
      </c>
      <c r="F3791" t="inlineStr">
        <is>
          <t>India</t>
        </is>
      </c>
      <c r="G3791" t="inlineStr">
        <is>
          <t>Arab Heavy</t>
        </is>
      </c>
      <c r="H3791" t="inlineStr">
        <is>
          <t>Term contract</t>
        </is>
      </c>
      <c r="I3791" t="inlineStr">
        <is>
          <t>National oil company</t>
        </is>
      </c>
      <c r="J3791" t="inlineStr">
        <is>
          <t>Aisha Bello</t>
        </is>
      </c>
      <c r="K3791" s="70" t="n">
        <v>1593269</v>
      </c>
      <c r="L3791" s="71" t="n">
        <v>72.67</v>
      </c>
      <c r="M3791" s="71" t="n">
        <v>115782858.23</v>
      </c>
      <c r="N3791" s="71" t="n">
        <v>0</v>
      </c>
      <c r="O3791" s="71" t="n">
        <v>115782858.23</v>
      </c>
      <c r="P3791" s="71" t="n">
        <v>27912914.67</v>
      </c>
      <c r="Q3791" s="71" t="n">
        <v>87869943.56</v>
      </c>
      <c r="R3791" t="inlineStr">
        <is>
          <t>Crude</t>
        </is>
      </c>
      <c r="S3791" t="inlineStr">
        <is>
          <t>Yes</t>
        </is>
      </c>
      <c r="T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SA103783</t>
        </is>
      </c>
      <c r="B3792" s="68" t="n">
        <v>46207</v>
      </c>
      <c r="C3792" s="69" t="n">
        <v>2026</v>
      </c>
      <c r="D3792" t="inlineStr">
        <is>
          <t>Jul</t>
        </is>
      </c>
      <c r="E3792" t="inlineStr">
        <is>
          <t>Asia</t>
        </is>
      </c>
      <c r="F3792" t="inlineStr">
        <is>
          <t>South Korea</t>
        </is>
      </c>
      <c r="G3792" t="inlineStr">
        <is>
          <t>Gasoline</t>
        </is>
      </c>
      <c r="H3792" t="inlineStr">
        <is>
          <t>Term contract</t>
        </is>
      </c>
      <c r="I3792" t="inlineStr">
        <is>
          <t>Trader</t>
        </is>
      </c>
      <c r="J3792" t="inlineStr">
        <is>
          <t>Ruhi Shaikh</t>
        </is>
      </c>
      <c r="K3792" s="70" t="n">
        <v>575626</v>
      </c>
      <c r="L3792" s="71" t="n">
        <v>94.95999999999999</v>
      </c>
      <c r="M3792" s="71" t="n">
        <v>54661444.96</v>
      </c>
      <c r="N3792" s="71" t="n">
        <v>546614.45</v>
      </c>
      <c r="O3792" s="71" t="n">
        <v>54114830.51</v>
      </c>
      <c r="P3792" s="71" t="n">
        <v>39087055.48</v>
      </c>
      <c r="Q3792" s="71" t="n">
        <v>15027775.03</v>
      </c>
      <c r="R3792" t="inlineStr">
        <is>
          <t>Refined</t>
        </is>
      </c>
      <c r="S3792" t="inlineStr">
        <is>
          <t>Yes</t>
        </is>
      </c>
      <c r="T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SA103784</t>
        </is>
      </c>
      <c r="B3793" s="68" t="n">
        <v>46207</v>
      </c>
      <c r="C3793" s="69" t="n">
        <v>2026</v>
      </c>
      <c r="D3793" t="inlineStr">
        <is>
          <t>Jul</t>
        </is>
      </c>
      <c r="E3793" t="inlineStr">
        <is>
          <t>Europe</t>
        </is>
      </c>
      <c r="F3793" t="inlineStr">
        <is>
          <t>Italy</t>
        </is>
      </c>
      <c r="G3793" t="inlineStr">
        <is>
          <t>Arab Light</t>
        </is>
      </c>
      <c r="H3793" t="inlineStr">
        <is>
          <t>Term contract</t>
        </is>
      </c>
      <c r="I3793" t="inlineStr">
        <is>
          <t>National oil company</t>
        </is>
      </c>
      <c r="J3793" t="inlineStr">
        <is>
          <t>Lucas Martin</t>
        </is>
      </c>
      <c r="K3793" s="70" t="n">
        <v>1730897</v>
      </c>
      <c r="L3793" s="71" t="n">
        <v>82.75</v>
      </c>
      <c r="M3793" s="71" t="n">
        <v>143231726.75</v>
      </c>
      <c r="N3793" s="71" t="n">
        <v>1432317.27</v>
      </c>
      <c r="O3793" s="71" t="n">
        <v>141799409.48</v>
      </c>
      <c r="P3793" s="71" t="n">
        <v>31379158.1</v>
      </c>
      <c r="Q3793" s="71" t="n">
        <v>110420251.38</v>
      </c>
      <c r="R3793" t="inlineStr">
        <is>
          <t>Crude</t>
        </is>
      </c>
      <c r="S3793" t="inlineStr">
        <is>
          <t>Yes</t>
        </is>
      </c>
      <c r="T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SA103785</t>
        </is>
      </c>
      <c r="B3794" s="68" t="n">
        <v>46207</v>
      </c>
      <c r="C3794" s="69" t="n">
        <v>2026</v>
      </c>
      <c r="D3794" t="inlineStr">
        <is>
          <t>Jul</t>
        </is>
      </c>
      <c r="E3794" t="inlineStr">
        <is>
          <t>North America</t>
        </is>
      </c>
      <c r="F3794" t="inlineStr">
        <is>
          <t>USA</t>
        </is>
      </c>
      <c r="G3794" t="inlineStr">
        <is>
          <t>Diesel</t>
        </is>
      </c>
      <c r="H3794" t="inlineStr">
        <is>
          <t>Spot</t>
        </is>
      </c>
      <c r="I3794" t="inlineStr">
        <is>
          <t>National oil company</t>
        </is>
      </c>
      <c r="J3794" t="inlineStr">
        <is>
          <t>Carlos Silva</t>
        </is>
      </c>
      <c r="K3794" s="70" t="n">
        <v>371351</v>
      </c>
      <c r="L3794" s="71" t="n">
        <v>93.43000000000001</v>
      </c>
      <c r="M3794" s="71" t="n">
        <v>34695323.93</v>
      </c>
      <c r="N3794" s="71" t="n">
        <v>693906.48</v>
      </c>
      <c r="O3794" s="71" t="n">
        <v>34001417.45</v>
      </c>
      <c r="P3794" s="71" t="n">
        <v>26572922.61</v>
      </c>
      <c r="Q3794" s="71" t="n">
        <v>7428494.84</v>
      </c>
      <c r="R3794" t="inlineStr">
        <is>
          <t>Refined</t>
        </is>
      </c>
      <c r="S3794" t="inlineStr">
        <is>
          <t>Yes</t>
        </is>
      </c>
      <c r="T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SA103786</t>
        </is>
      </c>
      <c r="B3795" s="68" t="n">
        <v>46207</v>
      </c>
      <c r="C3795" s="69" t="n">
        <v>2026</v>
      </c>
      <c r="D3795" t="inlineStr">
        <is>
          <t>Jul</t>
        </is>
      </c>
      <c r="E3795" t="inlineStr">
        <is>
          <t>Middle East</t>
        </is>
      </c>
      <c r="F3795" t="inlineStr">
        <is>
          <t>Bahrain</t>
        </is>
      </c>
      <c r="G3795" t="inlineStr">
        <is>
          <t>Jet fuel</t>
        </is>
      </c>
      <c r="H3795" t="inlineStr">
        <is>
          <t>Term contract</t>
        </is>
      </c>
      <c r="I3795" t="inlineStr">
        <is>
          <t>National oil company</t>
        </is>
      </c>
      <c r="J3795" t="inlineStr">
        <is>
          <t>Yuki Sato</t>
        </is>
      </c>
      <c r="K3795" s="70" t="n">
        <v>577585</v>
      </c>
      <c r="L3795" s="71" t="n">
        <v>107.04</v>
      </c>
      <c r="M3795" s="71" t="n">
        <v>61824698.4</v>
      </c>
      <c r="N3795" s="71" t="n">
        <v>618246.98</v>
      </c>
      <c r="O3795" s="71" t="n">
        <v>61206451.42</v>
      </c>
      <c r="P3795" s="71" t="n">
        <v>42837274.63</v>
      </c>
      <c r="Q3795" s="71" t="n">
        <v>18369176.79</v>
      </c>
      <c r="R3795" t="inlineStr">
        <is>
          <t>Refined</t>
        </is>
      </c>
      <c r="S3795" t="inlineStr">
        <is>
          <t>Yes</t>
        </is>
      </c>
      <c r="T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SA103787</t>
        </is>
      </c>
      <c r="B3796" s="68" t="n">
        <v>46207</v>
      </c>
      <c r="C3796" s="69" t="n">
        <v>2026</v>
      </c>
      <c r="D3796" t="inlineStr">
        <is>
          <t>Jul</t>
        </is>
      </c>
      <c r="E3796" t="inlineStr">
        <is>
          <t>Asia</t>
        </is>
      </c>
      <c r="F3796" t="inlineStr">
        <is>
          <t>South Korea</t>
        </is>
      </c>
      <c r="G3796" t="inlineStr">
        <is>
          <t>Arab Medium</t>
        </is>
      </c>
      <c r="H3796" t="inlineStr">
        <is>
          <t>Term contract</t>
        </is>
      </c>
      <c r="I3796" t="inlineStr">
        <is>
          <t>Trader</t>
        </is>
      </c>
      <c r="J3796" t="inlineStr">
        <is>
          <t>Aisha Bello</t>
        </is>
      </c>
      <c r="K3796" s="70" t="n">
        <v>1647517</v>
      </c>
      <c r="L3796" s="71" t="n">
        <v>74.98</v>
      </c>
      <c r="M3796" s="71" t="n">
        <v>123530824.66</v>
      </c>
      <c r="N3796" s="71" t="n">
        <v>0</v>
      </c>
      <c r="O3796" s="71" t="n">
        <v>123530824.66</v>
      </c>
      <c r="P3796" s="71" t="n">
        <v>28502947.76</v>
      </c>
      <c r="Q3796" s="71" t="n">
        <v>95027876.90000001</v>
      </c>
      <c r="R3796" t="inlineStr">
        <is>
          <t>Crude</t>
        </is>
      </c>
      <c r="S3796" t="inlineStr">
        <is>
          <t>Yes</t>
        </is>
      </c>
      <c r="T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SA103788</t>
        </is>
      </c>
      <c r="B3797" s="68" t="n">
        <v>46207</v>
      </c>
      <c r="C3797" s="69" t="n">
        <v>2026</v>
      </c>
      <c r="D3797" t="inlineStr">
        <is>
          <t>Jul</t>
        </is>
      </c>
      <c r="E3797" t="inlineStr">
        <is>
          <t>Middle East</t>
        </is>
      </c>
      <c r="F3797" t="inlineStr">
        <is>
          <t>UAE</t>
        </is>
      </c>
      <c r="G3797" t="inlineStr">
        <is>
          <t>Arab Medium</t>
        </is>
      </c>
      <c r="H3797" t="inlineStr">
        <is>
          <t>Term contract</t>
        </is>
      </c>
      <c r="I3797" t="inlineStr">
        <is>
          <t>National oil company</t>
        </is>
      </c>
      <c r="J3797" t="inlineStr">
        <is>
          <t>Ravindra Patil</t>
        </is>
      </c>
      <c r="K3797" s="70" t="n">
        <v>1616375</v>
      </c>
      <c r="L3797" s="71" t="n">
        <v>82.18000000000001</v>
      </c>
      <c r="M3797" s="71" t="n">
        <v>132833697.5</v>
      </c>
      <c r="N3797" s="71" t="n">
        <v>2656673.95</v>
      </c>
      <c r="O3797" s="71" t="n">
        <v>130177023.55</v>
      </c>
      <c r="P3797" s="71" t="n">
        <v>27406195.85</v>
      </c>
      <c r="Q3797" s="71" t="n">
        <v>102770827.7</v>
      </c>
      <c r="R3797" t="inlineStr">
        <is>
          <t>Crude</t>
        </is>
      </c>
      <c r="S3797" t="inlineStr">
        <is>
          <t>Yes</t>
        </is>
      </c>
      <c r="T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SA103789</t>
        </is>
      </c>
      <c r="B3798" s="68" t="n">
        <v>46208</v>
      </c>
      <c r="C3798" s="69" t="n">
        <v>2026</v>
      </c>
      <c r="D3798" t="inlineStr">
        <is>
          <t>Jul</t>
        </is>
      </c>
      <c r="E3798" t="inlineStr">
        <is>
          <t>Asia</t>
        </is>
      </c>
      <c r="F3798" t="inlineStr">
        <is>
          <t>Japan</t>
        </is>
      </c>
      <c r="G3798" t="inlineStr">
        <is>
          <t>Gasoline</t>
        </is>
      </c>
      <c r="H3798" t="inlineStr">
        <is>
          <t>Term contract</t>
        </is>
      </c>
      <c r="I3798" t="inlineStr">
        <is>
          <t>Refiner</t>
        </is>
      </c>
      <c r="J3798" t="inlineStr">
        <is>
          <t>Aisha Bello</t>
        </is>
      </c>
      <c r="K3798" s="70" t="n">
        <v>425943</v>
      </c>
      <c r="L3798" s="71" t="n">
        <v>93.31</v>
      </c>
      <c r="M3798" s="71" t="n">
        <v>39744741.33</v>
      </c>
      <c r="N3798" s="71" t="n">
        <v>397447.41</v>
      </c>
      <c r="O3798" s="71" t="n">
        <v>39347293.92</v>
      </c>
      <c r="P3798" s="71" t="n">
        <v>28895152.24</v>
      </c>
      <c r="Q3798" s="71" t="n">
        <v>10452141.68</v>
      </c>
      <c r="R3798" t="inlineStr">
        <is>
          <t>Refined</t>
        </is>
      </c>
      <c r="S3798" t="inlineStr">
        <is>
          <t>Yes</t>
        </is>
      </c>
      <c r="T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SA103790</t>
        </is>
      </c>
      <c r="B3799" s="68" t="n">
        <v>46208</v>
      </c>
      <c r="C3799" s="69" t="n">
        <v>2026</v>
      </c>
      <c r="D3799" t="inlineStr">
        <is>
          <t>Jul</t>
        </is>
      </c>
      <c r="E3799" t="inlineStr">
        <is>
          <t>Asia</t>
        </is>
      </c>
      <c r="F3799" t="inlineStr">
        <is>
          <t>Japan</t>
        </is>
      </c>
      <c r="G3799" t="inlineStr">
        <is>
          <t>Arab Light</t>
        </is>
      </c>
      <c r="H3799" t="inlineStr">
        <is>
          <t>Term contract</t>
        </is>
      </c>
      <c r="I3799" t="inlineStr">
        <is>
          <t>Refiner</t>
        </is>
      </c>
      <c r="J3799" t="inlineStr">
        <is>
          <t>Carlos Silva</t>
        </is>
      </c>
      <c r="K3799" s="70" t="n">
        <v>1990080</v>
      </c>
      <c r="L3799" s="71" t="n">
        <v>81.97</v>
      </c>
      <c r="M3799" s="71" t="n">
        <v>163126857.6</v>
      </c>
      <c r="N3799" s="71" t="n">
        <v>1631268.58</v>
      </c>
      <c r="O3799" s="71" t="n">
        <v>161495589.02</v>
      </c>
      <c r="P3799" s="71" t="n">
        <v>35528687.87</v>
      </c>
      <c r="Q3799" s="71" t="n">
        <v>125966901.15</v>
      </c>
      <c r="R3799" t="inlineStr">
        <is>
          <t>Crude</t>
        </is>
      </c>
      <c r="S3799" t="inlineStr">
        <is>
          <t>Yes</t>
        </is>
      </c>
      <c r="T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SA103791</t>
        </is>
      </c>
      <c r="B3800" s="68" t="n">
        <v>46208</v>
      </c>
      <c r="C3800" s="69" t="n">
        <v>2026</v>
      </c>
      <c r="D3800" t="inlineStr">
        <is>
          <t>Jul</t>
        </is>
      </c>
      <c r="E3800" t="inlineStr">
        <is>
          <t>Middle East</t>
        </is>
      </c>
      <c r="F3800" t="inlineStr">
        <is>
          <t>UAE</t>
        </is>
      </c>
      <c r="G3800" t="inlineStr">
        <is>
          <t>Jet fuel</t>
        </is>
      </c>
      <c r="H3800" t="inlineStr">
        <is>
          <t>Term contract</t>
        </is>
      </c>
      <c r="I3800" t="inlineStr">
        <is>
          <t>National oil company</t>
        </is>
      </c>
      <c r="J3800" t="inlineStr">
        <is>
          <t>Emma Clarke</t>
        </is>
      </c>
      <c r="K3800" s="70" t="n">
        <v>150172</v>
      </c>
      <c r="L3800" s="71" t="n">
        <v>96.79000000000001</v>
      </c>
      <c r="M3800" s="71" t="n">
        <v>14535147.88</v>
      </c>
      <c r="N3800" s="71" t="n">
        <v>0</v>
      </c>
      <c r="O3800" s="71" t="n">
        <v>14535147.88</v>
      </c>
      <c r="P3800" s="71" t="n">
        <v>11011455.09</v>
      </c>
      <c r="Q3800" s="71" t="n">
        <v>3523692.79</v>
      </c>
      <c r="R3800" t="inlineStr">
        <is>
          <t>Refined</t>
        </is>
      </c>
      <c r="S3800" t="inlineStr">
        <is>
          <t>Yes</t>
        </is>
      </c>
      <c r="T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SA103792</t>
        </is>
      </c>
      <c r="B3801" s="68" t="n">
        <v>46208</v>
      </c>
      <c r="C3801" s="69" t="n">
        <v>2026</v>
      </c>
      <c r="D3801" t="inlineStr">
        <is>
          <t>Jul</t>
        </is>
      </c>
      <c r="E3801" t="inlineStr">
        <is>
          <t>Middle East</t>
        </is>
      </c>
      <c r="F3801" t="inlineStr">
        <is>
          <t>UAE</t>
        </is>
      </c>
      <c r="G3801" t="inlineStr">
        <is>
          <t>Gasoline</t>
        </is>
      </c>
      <c r="H3801" t="inlineStr">
        <is>
          <t>Term contract</t>
        </is>
      </c>
      <c r="I3801" t="inlineStr">
        <is>
          <t>National oil company</t>
        </is>
      </c>
      <c r="J3801" t="inlineStr">
        <is>
          <t>Ravindra Patil</t>
        </is>
      </c>
      <c r="K3801" s="70" t="n">
        <v>453067</v>
      </c>
      <c r="L3801" s="71" t="n">
        <v>94.88</v>
      </c>
      <c r="M3801" s="71" t="n">
        <v>42986996.96</v>
      </c>
      <c r="N3801" s="71" t="n">
        <v>859739.9399999999</v>
      </c>
      <c r="O3801" s="71" t="n">
        <v>42127257.02</v>
      </c>
      <c r="P3801" s="71" t="n">
        <v>31738334.84</v>
      </c>
      <c r="Q3801" s="71" t="n">
        <v>10388922.18</v>
      </c>
      <c r="R3801" t="inlineStr">
        <is>
          <t>Refined</t>
        </is>
      </c>
      <c r="S3801" t="inlineStr">
        <is>
          <t>Yes</t>
        </is>
      </c>
      <c r="T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SA103793</t>
        </is>
      </c>
      <c r="B3802" s="68" t="n">
        <v>46208</v>
      </c>
      <c r="C3802" s="69" t="n">
        <v>2026</v>
      </c>
      <c r="D3802" t="inlineStr">
        <is>
          <t>Jul</t>
        </is>
      </c>
      <c r="E3802" t="inlineStr">
        <is>
          <t>Europe</t>
        </is>
      </c>
      <c r="F3802" t="inlineStr">
        <is>
          <t>Italy</t>
        </is>
      </c>
      <c r="G3802" t="inlineStr">
        <is>
          <t>Arab Extra Light</t>
        </is>
      </c>
      <c r="H3802" t="inlineStr">
        <is>
          <t>Spot</t>
        </is>
      </c>
      <c r="I3802" t="inlineStr">
        <is>
          <t>Refiner</t>
        </is>
      </c>
      <c r="J3802" t="inlineStr">
        <is>
          <t>Ruhi Shaikh</t>
        </is>
      </c>
      <c r="K3802" s="70" t="n">
        <v>1990080</v>
      </c>
      <c r="L3802" s="71" t="n">
        <v>79.18000000000001</v>
      </c>
      <c r="M3802" s="71" t="n">
        <v>157574534.4</v>
      </c>
      <c r="N3802" s="71" t="n">
        <v>3151490.69</v>
      </c>
      <c r="O3802" s="71" t="n">
        <v>154423043.71</v>
      </c>
      <c r="P3802" s="71" t="n">
        <v>36883121.22</v>
      </c>
      <c r="Q3802" s="71" t="n">
        <v>117539922.49</v>
      </c>
      <c r="R3802" t="inlineStr">
        <is>
          <t>Crude</t>
        </is>
      </c>
      <c r="S3802" t="inlineStr">
        <is>
          <t>Yes</t>
        </is>
      </c>
      <c r="T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SA103794</t>
        </is>
      </c>
      <c r="B3803" s="68" t="n">
        <v>46208</v>
      </c>
      <c r="C3803" s="69" t="n">
        <v>2026</v>
      </c>
      <c r="D3803" t="inlineStr">
        <is>
          <t>Jul</t>
        </is>
      </c>
      <c r="E3803" t="inlineStr">
        <is>
          <t>Middle East</t>
        </is>
      </c>
      <c r="F3803" t="inlineStr">
        <is>
          <t>Saudi Arabia</t>
        </is>
      </c>
      <c r="G3803" t="inlineStr">
        <is>
          <t>Arab Light</t>
        </is>
      </c>
      <c r="H3803" t="inlineStr">
        <is>
          <t>Domestic</t>
        </is>
      </c>
      <c r="I3803" t="inlineStr">
        <is>
          <t>Trader</t>
        </is>
      </c>
      <c r="J3803" t="inlineStr">
        <is>
          <t>Kofi Mensah</t>
        </is>
      </c>
      <c r="K3803" s="70" t="n">
        <v>1308972</v>
      </c>
      <c r="L3803" s="71" t="n">
        <v>81.64</v>
      </c>
      <c r="M3803" s="71" t="n">
        <v>106864474.08</v>
      </c>
      <c r="N3803" s="71" t="n">
        <v>2137289.48</v>
      </c>
      <c r="O3803" s="71" t="n">
        <v>104727184.6</v>
      </c>
      <c r="P3803" s="71" t="n">
        <v>23198207.48</v>
      </c>
      <c r="Q3803" s="71" t="n">
        <v>81528977.12</v>
      </c>
      <c r="R3803" t="inlineStr">
        <is>
          <t>Crude</t>
        </is>
      </c>
      <c r="S3803" t="inlineStr">
        <is>
          <t>No</t>
        </is>
      </c>
      <c r="T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SA103795</t>
        </is>
      </c>
      <c r="B3804" s="68" t="n">
        <v>46209</v>
      </c>
      <c r="C3804" s="69" t="n">
        <v>2026</v>
      </c>
      <c r="D3804" t="inlineStr">
        <is>
          <t>Jul</t>
        </is>
      </c>
      <c r="E3804" t="inlineStr">
        <is>
          <t>Middle East</t>
        </is>
      </c>
      <c r="F3804" t="inlineStr">
        <is>
          <t>UAE</t>
        </is>
      </c>
      <c r="G3804" t="inlineStr">
        <is>
          <t>Arab Heavy</t>
        </is>
      </c>
      <c r="H3804" t="inlineStr">
        <is>
          <t>Spot</t>
        </is>
      </c>
      <c r="I3804" t="inlineStr">
        <is>
          <t>National oil company</t>
        </is>
      </c>
      <c r="J3804" t="inlineStr">
        <is>
          <t>Shraddha Kulkarni</t>
        </is>
      </c>
      <c r="K3804" s="70" t="n">
        <v>1010611</v>
      </c>
      <c r="L3804" s="71" t="n">
        <v>77.56</v>
      </c>
      <c r="M3804" s="71" t="n">
        <v>78382989.16</v>
      </c>
      <c r="N3804" s="71" t="n">
        <v>0</v>
      </c>
      <c r="O3804" s="71" t="n">
        <v>78382989.16</v>
      </c>
      <c r="P3804" s="71" t="n">
        <v>17570718.34</v>
      </c>
      <c r="Q3804" s="71" t="n">
        <v>60812270.82</v>
      </c>
      <c r="R3804" t="inlineStr">
        <is>
          <t>Crude</t>
        </is>
      </c>
      <c r="S3804" t="inlineStr">
        <is>
          <t>Yes</t>
        </is>
      </c>
      <c r="T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SA103796</t>
        </is>
      </c>
      <c r="B3805" s="68" t="n">
        <v>46209</v>
      </c>
      <c r="C3805" s="69" t="n">
        <v>2026</v>
      </c>
      <c r="D3805" t="inlineStr">
        <is>
          <t>Jul</t>
        </is>
      </c>
      <c r="E3805" t="inlineStr">
        <is>
          <t>Asia</t>
        </is>
      </c>
      <c r="F3805" t="inlineStr">
        <is>
          <t>South Korea</t>
        </is>
      </c>
      <c r="G3805" t="inlineStr">
        <is>
          <t>Arab Medium</t>
        </is>
      </c>
      <c r="H3805" t="inlineStr">
        <is>
          <t>Spot</t>
        </is>
      </c>
      <c r="I3805" t="inlineStr">
        <is>
          <t>National oil company</t>
        </is>
      </c>
      <c r="J3805" t="inlineStr">
        <is>
          <t>Fatima Al-Saud</t>
        </is>
      </c>
      <c r="K3805" s="70" t="n">
        <v>1117097</v>
      </c>
      <c r="L3805" s="71" t="n">
        <v>73.45999999999999</v>
      </c>
      <c r="M3805" s="71" t="n">
        <v>82061945.62</v>
      </c>
      <c r="N3805" s="71" t="n">
        <v>0</v>
      </c>
      <c r="O3805" s="71" t="n">
        <v>82061945.62</v>
      </c>
      <c r="P3805" s="71" t="n">
        <v>20417875.58</v>
      </c>
      <c r="Q3805" s="71" t="n">
        <v>61644070.04</v>
      </c>
      <c r="R3805" t="inlineStr">
        <is>
          <t>Crude</t>
        </is>
      </c>
      <c r="S3805" t="inlineStr">
        <is>
          <t>Yes</t>
        </is>
      </c>
      <c r="T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SA103797</t>
        </is>
      </c>
      <c r="B3806" s="68" t="n">
        <v>46209</v>
      </c>
      <c r="C3806" s="69" t="n">
        <v>2026</v>
      </c>
      <c r="D3806" t="inlineStr">
        <is>
          <t>Jul</t>
        </is>
      </c>
      <c r="E3806" t="inlineStr">
        <is>
          <t>Asia</t>
        </is>
      </c>
      <c r="F3806" t="inlineStr">
        <is>
          <t>India</t>
        </is>
      </c>
      <c r="G3806" t="inlineStr">
        <is>
          <t>Arab Light</t>
        </is>
      </c>
      <c r="H3806" t="inlineStr">
        <is>
          <t>Term contract</t>
        </is>
      </c>
      <c r="I3806" t="inlineStr">
        <is>
          <t>National oil company</t>
        </is>
      </c>
      <c r="J3806" t="inlineStr">
        <is>
          <t>Sara Rossi</t>
        </is>
      </c>
      <c r="K3806" s="70" t="n">
        <v>1087964</v>
      </c>
      <c r="L3806" s="71" t="n">
        <v>70.18000000000001</v>
      </c>
      <c r="M3806" s="71" t="n">
        <v>76353313.52</v>
      </c>
      <c r="N3806" s="71" t="n">
        <v>763533.14</v>
      </c>
      <c r="O3806" s="71" t="n">
        <v>75589780.38</v>
      </c>
      <c r="P3806" s="71" t="n">
        <v>18868533.3</v>
      </c>
      <c r="Q3806" s="71" t="n">
        <v>56721247.08</v>
      </c>
      <c r="R3806" t="inlineStr">
        <is>
          <t>Crude</t>
        </is>
      </c>
      <c r="S3806" t="inlineStr">
        <is>
          <t>Yes</t>
        </is>
      </c>
      <c r="T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SA103798</t>
        </is>
      </c>
      <c r="B3807" s="68" t="n">
        <v>46209</v>
      </c>
      <c r="C3807" s="69" t="n">
        <v>2026</v>
      </c>
      <c r="D3807" t="inlineStr">
        <is>
          <t>Jul</t>
        </is>
      </c>
      <c r="E3807" t="inlineStr">
        <is>
          <t>Middle East</t>
        </is>
      </c>
      <c r="F3807" t="inlineStr">
        <is>
          <t>UAE</t>
        </is>
      </c>
      <c r="G3807" t="inlineStr">
        <is>
          <t>Arab Light</t>
        </is>
      </c>
      <c r="H3807" t="inlineStr">
        <is>
          <t>Term contract</t>
        </is>
      </c>
      <c r="I3807" t="inlineStr">
        <is>
          <t>National oil company</t>
        </is>
      </c>
      <c r="J3807" t="inlineStr">
        <is>
          <t>Carlos Silva</t>
        </is>
      </c>
      <c r="K3807" s="70" t="n">
        <v>1284862</v>
      </c>
      <c r="L3807" s="71" t="n">
        <v>72.87</v>
      </c>
      <c r="M3807" s="71" t="n">
        <v>93627893.94</v>
      </c>
      <c r="N3807" s="71" t="n">
        <v>0</v>
      </c>
      <c r="O3807" s="71" t="n">
        <v>93627893.94</v>
      </c>
      <c r="P3807" s="71" t="n">
        <v>23519532.95</v>
      </c>
      <c r="Q3807" s="71" t="n">
        <v>70108360.98999999</v>
      </c>
      <c r="R3807" t="inlineStr">
        <is>
          <t>Crude</t>
        </is>
      </c>
      <c r="S3807" t="inlineStr">
        <is>
          <t>Yes</t>
        </is>
      </c>
      <c r="T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SA103799</t>
        </is>
      </c>
      <c r="B3808" s="68" t="n">
        <v>46209</v>
      </c>
      <c r="C3808" s="69" t="n">
        <v>2026</v>
      </c>
      <c r="D3808" t="inlineStr">
        <is>
          <t>Jul</t>
        </is>
      </c>
      <c r="E3808" t="inlineStr">
        <is>
          <t>Europe</t>
        </is>
      </c>
      <c r="F3808" t="inlineStr">
        <is>
          <t>Italy</t>
        </is>
      </c>
      <c r="G3808" t="inlineStr">
        <is>
          <t>Arab Heavy</t>
        </is>
      </c>
      <c r="H3808" t="inlineStr">
        <is>
          <t>Term contract</t>
        </is>
      </c>
      <c r="I3808" t="inlineStr">
        <is>
          <t>National oil company</t>
        </is>
      </c>
      <c r="J3808" t="inlineStr">
        <is>
          <t>Priya Nair</t>
        </is>
      </c>
      <c r="K3808" s="70" t="n">
        <v>1635462</v>
      </c>
      <c r="L3808" s="71" t="n">
        <v>69.84999999999999</v>
      </c>
      <c r="M3808" s="71" t="n">
        <v>114237020.7</v>
      </c>
      <c r="N3808" s="71" t="n">
        <v>1142370.21</v>
      </c>
      <c r="O3808" s="71" t="n">
        <v>113094650.49</v>
      </c>
      <c r="P3808" s="71" t="n">
        <v>28437360.56</v>
      </c>
      <c r="Q3808" s="71" t="n">
        <v>84657289.93000001</v>
      </c>
      <c r="R3808" t="inlineStr">
        <is>
          <t>Crude</t>
        </is>
      </c>
      <c r="S3808" t="inlineStr">
        <is>
          <t>Yes</t>
        </is>
      </c>
      <c r="T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SA103800</t>
        </is>
      </c>
      <c r="B3809" s="68" t="n">
        <v>46209</v>
      </c>
      <c r="C3809" s="69" t="n">
        <v>2026</v>
      </c>
      <c r="D3809" t="inlineStr">
        <is>
          <t>Jul</t>
        </is>
      </c>
      <c r="E3809" t="inlineStr">
        <is>
          <t>North America</t>
        </is>
      </c>
      <c r="F3809" t="inlineStr">
        <is>
          <t>USA</t>
        </is>
      </c>
      <c r="G3809" t="inlineStr">
        <is>
          <t>Arab Medium</t>
        </is>
      </c>
      <c r="H3809" t="inlineStr">
        <is>
          <t>Spot</t>
        </is>
      </c>
      <c r="I3809" t="inlineStr">
        <is>
          <t>Refiner</t>
        </is>
      </c>
      <c r="J3809" t="inlineStr">
        <is>
          <t>Sophie Müller</t>
        </is>
      </c>
      <c r="K3809" s="70" t="n">
        <v>827777</v>
      </c>
      <c r="L3809" s="71" t="n">
        <v>68.48</v>
      </c>
      <c r="M3809" s="71" t="n">
        <v>56686168.96</v>
      </c>
      <c r="N3809" s="71" t="n">
        <v>0</v>
      </c>
      <c r="O3809" s="71" t="n">
        <v>56686168.96</v>
      </c>
      <c r="P3809" s="71" t="n">
        <v>14572012.96</v>
      </c>
      <c r="Q3809" s="71" t="n">
        <v>42114156</v>
      </c>
      <c r="R3809" t="inlineStr">
        <is>
          <t>Crude</t>
        </is>
      </c>
      <c r="S3809" t="inlineStr">
        <is>
          <t>Yes</t>
        </is>
      </c>
      <c r="T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SA103801</t>
        </is>
      </c>
      <c r="B3810" s="68" t="n">
        <v>46209</v>
      </c>
      <c r="C3810" s="69" t="n">
        <v>2026</v>
      </c>
      <c r="D3810" t="inlineStr">
        <is>
          <t>Jul</t>
        </is>
      </c>
      <c r="E3810" t="inlineStr">
        <is>
          <t>North America</t>
        </is>
      </c>
      <c r="F3810" t="inlineStr">
        <is>
          <t>USA</t>
        </is>
      </c>
      <c r="G3810" t="inlineStr">
        <is>
          <t>Gasoline</t>
        </is>
      </c>
      <c r="H3810" t="inlineStr">
        <is>
          <t>Spot</t>
        </is>
      </c>
      <c r="I3810" t="inlineStr">
        <is>
          <t>National oil company</t>
        </is>
      </c>
      <c r="J3810" t="inlineStr">
        <is>
          <t>Omar Haddad</t>
        </is>
      </c>
      <c r="K3810" s="70" t="n">
        <v>152697</v>
      </c>
      <c r="L3810" s="71" t="n">
        <v>82.90000000000001</v>
      </c>
      <c r="M3810" s="71" t="n">
        <v>12658581.3</v>
      </c>
      <c r="N3810" s="71" t="n">
        <v>126585.81</v>
      </c>
      <c r="O3810" s="71" t="n">
        <v>12531995.49</v>
      </c>
      <c r="P3810" s="71" t="n">
        <v>11137320.81</v>
      </c>
      <c r="Q3810" s="71" t="n">
        <v>1394674.68</v>
      </c>
      <c r="R3810" t="inlineStr">
        <is>
          <t>Refined</t>
        </is>
      </c>
      <c r="S3810" t="inlineStr">
        <is>
          <t>Yes</t>
        </is>
      </c>
      <c r="T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SA103802</t>
        </is>
      </c>
      <c r="B3811" s="68" t="n">
        <v>46210</v>
      </c>
      <c r="C3811" s="69" t="n">
        <v>2026</v>
      </c>
      <c r="D3811" t="inlineStr">
        <is>
          <t>Jul</t>
        </is>
      </c>
      <c r="E3811" t="inlineStr">
        <is>
          <t>Asia</t>
        </is>
      </c>
      <c r="F3811" t="inlineStr">
        <is>
          <t>China</t>
        </is>
      </c>
      <c r="G3811" t="inlineStr">
        <is>
          <t>Arab Medium</t>
        </is>
      </c>
      <c r="H3811" t="inlineStr">
        <is>
          <t>Term contract</t>
        </is>
      </c>
      <c r="I3811" t="inlineStr">
        <is>
          <t>National oil company</t>
        </is>
      </c>
      <c r="J3811" t="inlineStr">
        <is>
          <t>Lucas Martin</t>
        </is>
      </c>
      <c r="K3811" s="70" t="n">
        <v>651975</v>
      </c>
      <c r="L3811" s="71" t="n">
        <v>71.78</v>
      </c>
      <c r="M3811" s="71" t="n">
        <v>46798765.5</v>
      </c>
      <c r="N3811" s="71" t="n">
        <v>935975.3100000001</v>
      </c>
      <c r="O3811" s="71" t="n">
        <v>45862790.19</v>
      </c>
      <c r="P3811" s="71" t="n">
        <v>11690905.56</v>
      </c>
      <c r="Q3811" s="71" t="n">
        <v>34171884.63</v>
      </c>
      <c r="R3811" t="inlineStr">
        <is>
          <t>Crude</t>
        </is>
      </c>
      <c r="S3811" t="inlineStr">
        <is>
          <t>Yes</t>
        </is>
      </c>
      <c r="T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SA103803</t>
        </is>
      </c>
      <c r="B3812" s="68" t="n">
        <v>46210</v>
      </c>
      <c r="C3812" s="69" t="n">
        <v>2026</v>
      </c>
      <c r="D3812" t="inlineStr">
        <is>
          <t>Jul</t>
        </is>
      </c>
      <c r="E3812" t="inlineStr">
        <is>
          <t>Middle East</t>
        </is>
      </c>
      <c r="F3812" t="inlineStr">
        <is>
          <t>Saudi Arabia</t>
        </is>
      </c>
      <c r="G3812" t="inlineStr">
        <is>
          <t>Diesel</t>
        </is>
      </c>
      <c r="H3812" t="inlineStr">
        <is>
          <t>Domestic</t>
        </is>
      </c>
      <c r="I3812" t="inlineStr">
        <is>
          <t>Refiner</t>
        </is>
      </c>
      <c r="J3812" t="inlineStr">
        <is>
          <t>Shraddha Kulkarni</t>
        </is>
      </c>
      <c r="K3812" s="70" t="n">
        <v>340145</v>
      </c>
      <c r="L3812" s="71" t="n">
        <v>93.91</v>
      </c>
      <c r="M3812" s="71" t="n">
        <v>31943016.95</v>
      </c>
      <c r="N3812" s="71" t="n">
        <v>319430.17</v>
      </c>
      <c r="O3812" s="71" t="n">
        <v>31623586.78</v>
      </c>
      <c r="P3812" s="71" t="n">
        <v>24636188.33</v>
      </c>
      <c r="Q3812" s="71" t="n">
        <v>6987398.45</v>
      </c>
      <c r="R3812" t="inlineStr">
        <is>
          <t>Refined</t>
        </is>
      </c>
      <c r="S3812" t="inlineStr">
        <is>
          <t>No</t>
        </is>
      </c>
      <c r="T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SA103804</t>
        </is>
      </c>
      <c r="B3813" s="68" t="n">
        <v>46210</v>
      </c>
      <c r="C3813" s="69" t="n">
        <v>2026</v>
      </c>
      <c r="D3813" t="inlineStr">
        <is>
          <t>Jul</t>
        </is>
      </c>
      <c r="E3813" t="inlineStr">
        <is>
          <t>Asia</t>
        </is>
      </c>
      <c r="F3813" t="inlineStr">
        <is>
          <t>India</t>
        </is>
      </c>
      <c r="G3813" t="inlineStr">
        <is>
          <t>Arab Extra Light</t>
        </is>
      </c>
      <c r="H3813" t="inlineStr">
        <is>
          <t>Spot</t>
        </is>
      </c>
      <c r="I3813" t="inlineStr">
        <is>
          <t>National oil company</t>
        </is>
      </c>
      <c r="J3813" t="inlineStr">
        <is>
          <t>Mei Lin</t>
        </is>
      </c>
      <c r="K3813" s="70" t="n">
        <v>1090978</v>
      </c>
      <c r="L3813" s="71" t="n">
        <v>86.55</v>
      </c>
      <c r="M3813" s="71" t="n">
        <v>94424145.90000001</v>
      </c>
      <c r="N3813" s="71" t="n">
        <v>0</v>
      </c>
      <c r="O3813" s="71" t="n">
        <v>94424145.90000001</v>
      </c>
      <c r="P3813" s="71" t="n">
        <v>20095956.71</v>
      </c>
      <c r="Q3813" s="71" t="n">
        <v>74328189.19</v>
      </c>
      <c r="R3813" t="inlineStr">
        <is>
          <t>Crude</t>
        </is>
      </c>
      <c r="S3813" t="inlineStr">
        <is>
          <t>Yes</t>
        </is>
      </c>
      <c r="T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SA103805</t>
        </is>
      </c>
      <c r="B3814" s="68" t="n">
        <v>46211</v>
      </c>
      <c r="C3814" s="69" t="n">
        <v>2026</v>
      </c>
      <c r="D3814" t="inlineStr">
        <is>
          <t>Jul</t>
        </is>
      </c>
      <c r="E3814" t="inlineStr">
        <is>
          <t>North America</t>
        </is>
      </c>
      <c r="F3814" t="inlineStr">
        <is>
          <t>USA</t>
        </is>
      </c>
      <c r="G3814" t="inlineStr">
        <is>
          <t>Arab Light</t>
        </is>
      </c>
      <c r="H3814" t="inlineStr">
        <is>
          <t>Term contract</t>
        </is>
      </c>
      <c r="I3814" t="inlineStr">
        <is>
          <t>Refiner</t>
        </is>
      </c>
      <c r="J3814" t="inlineStr">
        <is>
          <t>Ruhi Shaikh</t>
        </is>
      </c>
      <c r="K3814" s="70" t="n">
        <v>1341119</v>
      </c>
      <c r="L3814" s="71" t="n">
        <v>78.40000000000001</v>
      </c>
      <c r="M3814" s="71" t="n">
        <v>105143729.6</v>
      </c>
      <c r="N3814" s="71" t="n">
        <v>2102874.59</v>
      </c>
      <c r="O3814" s="71" t="n">
        <v>103040855.01</v>
      </c>
      <c r="P3814" s="71" t="n">
        <v>24374409.16</v>
      </c>
      <c r="Q3814" s="71" t="n">
        <v>78666445.84999999</v>
      </c>
      <c r="R3814" t="inlineStr">
        <is>
          <t>Crude</t>
        </is>
      </c>
      <c r="S3814" t="inlineStr">
        <is>
          <t>Yes</t>
        </is>
      </c>
      <c r="T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SA103806</t>
        </is>
      </c>
      <c r="B3815" s="68" t="n">
        <v>46211</v>
      </c>
      <c r="C3815" s="69" t="n">
        <v>2026</v>
      </c>
      <c r="D3815" t="inlineStr">
        <is>
          <t>Jul</t>
        </is>
      </c>
      <c r="E3815" t="inlineStr">
        <is>
          <t>Asia</t>
        </is>
      </c>
      <c r="F3815" t="inlineStr">
        <is>
          <t>India</t>
        </is>
      </c>
      <c r="G3815" t="inlineStr">
        <is>
          <t>Jet fuel</t>
        </is>
      </c>
      <c r="H3815" t="inlineStr">
        <is>
          <t>Spot</t>
        </is>
      </c>
      <c r="I3815" t="inlineStr">
        <is>
          <t>Refiner</t>
        </is>
      </c>
      <c r="J3815" t="inlineStr">
        <is>
          <t>Aisha Bello</t>
        </is>
      </c>
      <c r="K3815" s="70" t="n">
        <v>255187</v>
      </c>
      <c r="L3815" s="71" t="n">
        <v>91.05</v>
      </c>
      <c r="M3815" s="71" t="n">
        <v>23234776.35</v>
      </c>
      <c r="N3815" s="71" t="n">
        <v>0</v>
      </c>
      <c r="O3815" s="71" t="n">
        <v>23234776.35</v>
      </c>
      <c r="P3815" s="71" t="n">
        <v>18030555.47</v>
      </c>
      <c r="Q3815" s="71" t="n">
        <v>5204220.88</v>
      </c>
      <c r="R3815" t="inlineStr">
        <is>
          <t>Refined</t>
        </is>
      </c>
      <c r="S3815" t="inlineStr">
        <is>
          <t>Yes</t>
        </is>
      </c>
      <c r="T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SA103807</t>
        </is>
      </c>
      <c r="B3816" s="68" t="n">
        <v>46211</v>
      </c>
      <c r="C3816" s="69" t="n">
        <v>2026</v>
      </c>
      <c r="D3816" t="inlineStr">
        <is>
          <t>Jul</t>
        </is>
      </c>
      <c r="E3816" t="inlineStr">
        <is>
          <t>Middle East</t>
        </is>
      </c>
      <c r="F3816" t="inlineStr">
        <is>
          <t>UAE</t>
        </is>
      </c>
      <c r="G3816" t="inlineStr">
        <is>
          <t>Arab Heavy</t>
        </is>
      </c>
      <c r="H3816" t="inlineStr">
        <is>
          <t>Term contract</t>
        </is>
      </c>
      <c r="I3816" t="inlineStr">
        <is>
          <t>Trader</t>
        </is>
      </c>
      <c r="J3816" t="inlineStr">
        <is>
          <t>Zoya Ahmed</t>
        </is>
      </c>
      <c r="K3816" s="70" t="n">
        <v>1274816</v>
      </c>
      <c r="L3816" s="71" t="n">
        <v>73.48999999999999</v>
      </c>
      <c r="M3816" s="71" t="n">
        <v>93686227.84</v>
      </c>
      <c r="N3816" s="71" t="n">
        <v>1873724.56</v>
      </c>
      <c r="O3816" s="71" t="n">
        <v>91812503.28</v>
      </c>
      <c r="P3816" s="71" t="n">
        <v>21811866.46</v>
      </c>
      <c r="Q3816" s="71" t="n">
        <v>70000636.81999999</v>
      </c>
      <c r="R3816" t="inlineStr">
        <is>
          <t>Crude</t>
        </is>
      </c>
      <c r="S3816" t="inlineStr">
        <is>
          <t>Yes</t>
        </is>
      </c>
      <c r="T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SA103808</t>
        </is>
      </c>
      <c r="B3817" s="68" t="n">
        <v>46211</v>
      </c>
      <c r="C3817" s="69" t="n">
        <v>2026</v>
      </c>
      <c r="D3817" t="inlineStr">
        <is>
          <t>Jul</t>
        </is>
      </c>
      <c r="E3817" t="inlineStr">
        <is>
          <t>Middle East</t>
        </is>
      </c>
      <c r="F3817" t="inlineStr">
        <is>
          <t>Saudi Arabia</t>
        </is>
      </c>
      <c r="G3817" t="inlineStr">
        <is>
          <t>Arab Light</t>
        </is>
      </c>
      <c r="H3817" t="inlineStr">
        <is>
          <t>Domestic</t>
        </is>
      </c>
      <c r="I3817" t="inlineStr">
        <is>
          <t>Refiner</t>
        </is>
      </c>
      <c r="J3817" t="inlineStr">
        <is>
          <t>Wei Chen</t>
        </is>
      </c>
      <c r="K3817" s="70" t="n">
        <v>1782131</v>
      </c>
      <c r="L3817" s="71" t="n">
        <v>71.36</v>
      </c>
      <c r="M3817" s="71" t="n">
        <v>127172868.16</v>
      </c>
      <c r="N3817" s="71" t="n">
        <v>0</v>
      </c>
      <c r="O3817" s="71" t="n">
        <v>127172868.16</v>
      </c>
      <c r="P3817" s="71" t="n">
        <v>32959462.36</v>
      </c>
      <c r="Q3817" s="71" t="n">
        <v>94213405.8</v>
      </c>
      <c r="R3817" t="inlineStr">
        <is>
          <t>Crude</t>
        </is>
      </c>
      <c r="S3817" t="inlineStr">
        <is>
          <t>No</t>
        </is>
      </c>
      <c r="T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SA103809</t>
        </is>
      </c>
      <c r="B3818" s="68" t="n">
        <v>46211</v>
      </c>
      <c r="C3818" s="69" t="n">
        <v>2026</v>
      </c>
      <c r="D3818" t="inlineStr">
        <is>
          <t>Jul</t>
        </is>
      </c>
      <c r="E3818" t="inlineStr">
        <is>
          <t>Asia</t>
        </is>
      </c>
      <c r="F3818" t="inlineStr">
        <is>
          <t>South Korea</t>
        </is>
      </c>
      <c r="G3818" t="inlineStr">
        <is>
          <t>Arab Medium</t>
        </is>
      </c>
      <c r="H3818" t="inlineStr">
        <is>
          <t>Term contract</t>
        </is>
      </c>
      <c r="I3818" t="inlineStr">
        <is>
          <t>National oil company</t>
        </is>
      </c>
      <c r="J3818" t="inlineStr">
        <is>
          <t>Fatima Al-Saud</t>
        </is>
      </c>
      <c r="K3818" s="70" t="n">
        <v>1331073</v>
      </c>
      <c r="L3818" s="71" t="n">
        <v>80.92</v>
      </c>
      <c r="M3818" s="71" t="n">
        <v>107710427.16</v>
      </c>
      <c r="N3818" s="71" t="n">
        <v>0</v>
      </c>
      <c r="O3818" s="71" t="n">
        <v>107710427.16</v>
      </c>
      <c r="P3818" s="71" t="n">
        <v>23669837.84</v>
      </c>
      <c r="Q3818" s="71" t="n">
        <v>84040589.31999999</v>
      </c>
      <c r="R3818" t="inlineStr">
        <is>
          <t>Crude</t>
        </is>
      </c>
      <c r="S3818" t="inlineStr">
        <is>
          <t>Yes</t>
        </is>
      </c>
      <c r="T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SA103810</t>
        </is>
      </c>
      <c r="B3819" s="68" t="n">
        <v>46212</v>
      </c>
      <c r="C3819" s="69" t="n">
        <v>2026</v>
      </c>
      <c r="D3819" t="inlineStr">
        <is>
          <t>Jul</t>
        </is>
      </c>
      <c r="E3819" t="inlineStr">
        <is>
          <t>North America</t>
        </is>
      </c>
      <c r="F3819" t="inlineStr">
        <is>
          <t>USA</t>
        </is>
      </c>
      <c r="G3819" t="inlineStr">
        <is>
          <t>Arab Light</t>
        </is>
      </c>
      <c r="H3819" t="inlineStr">
        <is>
          <t>Term contract</t>
        </is>
      </c>
      <c r="I3819" t="inlineStr">
        <is>
          <t>National oil company</t>
        </is>
      </c>
      <c r="J3819" t="inlineStr">
        <is>
          <t>Zoya Ahmed</t>
        </is>
      </c>
      <c r="K3819" s="70" t="n">
        <v>1377284</v>
      </c>
      <c r="L3819" s="71" t="n">
        <v>71.56</v>
      </c>
      <c r="M3819" s="71" t="n">
        <v>98558443.04000001</v>
      </c>
      <c r="N3819" s="71" t="n">
        <v>1971168.86</v>
      </c>
      <c r="O3819" s="71" t="n">
        <v>96587274.18000001</v>
      </c>
      <c r="P3819" s="71" t="n">
        <v>24773350.32</v>
      </c>
      <c r="Q3819" s="71" t="n">
        <v>71813923.86</v>
      </c>
      <c r="R3819" t="inlineStr">
        <is>
          <t>Crude</t>
        </is>
      </c>
      <c r="S3819" t="inlineStr">
        <is>
          <t>Yes</t>
        </is>
      </c>
      <c r="T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SA103811</t>
        </is>
      </c>
      <c r="B3820" s="68" t="n">
        <v>46212</v>
      </c>
      <c r="C3820" s="69" t="n">
        <v>2026</v>
      </c>
      <c r="D3820" t="inlineStr">
        <is>
          <t>Jul</t>
        </is>
      </c>
      <c r="E3820" t="inlineStr">
        <is>
          <t>Europe</t>
        </is>
      </c>
      <c r="F3820" t="inlineStr">
        <is>
          <t>Italy</t>
        </is>
      </c>
      <c r="G3820" t="inlineStr">
        <is>
          <t>Arab Medium</t>
        </is>
      </c>
      <c r="H3820" t="inlineStr">
        <is>
          <t>Term contract</t>
        </is>
      </c>
      <c r="I3820" t="inlineStr">
        <is>
          <t>National oil company</t>
        </is>
      </c>
      <c r="J3820" t="inlineStr">
        <is>
          <t>Arjun Mehta</t>
        </is>
      </c>
      <c r="K3820" s="70" t="n">
        <v>1061845</v>
      </c>
      <c r="L3820" s="71" t="n">
        <v>77.47</v>
      </c>
      <c r="M3820" s="71" t="n">
        <v>82261132.15000001</v>
      </c>
      <c r="N3820" s="71" t="n">
        <v>0</v>
      </c>
      <c r="O3820" s="71" t="n">
        <v>82261132.15000001</v>
      </c>
      <c r="P3820" s="71" t="n">
        <v>19210021.43</v>
      </c>
      <c r="Q3820" s="71" t="n">
        <v>63051110.72</v>
      </c>
      <c r="R3820" t="inlineStr">
        <is>
          <t>Crude</t>
        </is>
      </c>
      <c r="S3820" t="inlineStr">
        <is>
          <t>Yes</t>
        </is>
      </c>
      <c r="T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SA103812</t>
        </is>
      </c>
      <c r="B3821" s="68" t="n">
        <v>46212</v>
      </c>
      <c r="C3821" s="69" t="n">
        <v>2026</v>
      </c>
      <c r="D3821" t="inlineStr">
        <is>
          <t>Jul</t>
        </is>
      </c>
      <c r="E3821" t="inlineStr">
        <is>
          <t>Asia</t>
        </is>
      </c>
      <c r="F3821" t="inlineStr">
        <is>
          <t>India</t>
        </is>
      </c>
      <c r="G3821" t="inlineStr">
        <is>
          <t>Diesel</t>
        </is>
      </c>
      <c r="H3821" t="inlineStr">
        <is>
          <t>Term contract</t>
        </is>
      </c>
      <c r="I3821" t="inlineStr">
        <is>
          <t>Trader</t>
        </is>
      </c>
      <c r="J3821" t="inlineStr">
        <is>
          <t>Emma Clarke</t>
        </is>
      </c>
      <c r="K3821" s="70" t="n">
        <v>565869</v>
      </c>
      <c r="L3821" s="71" t="n">
        <v>92.59</v>
      </c>
      <c r="M3821" s="71" t="n">
        <v>52393810.71</v>
      </c>
      <c r="N3821" s="71" t="n">
        <v>523938.11</v>
      </c>
      <c r="O3821" s="71" t="n">
        <v>51869872.6</v>
      </c>
      <c r="P3821" s="71" t="n">
        <v>39115253.8</v>
      </c>
      <c r="Q3821" s="71" t="n">
        <v>12754618.8</v>
      </c>
      <c r="R3821" t="inlineStr">
        <is>
          <t>Refined</t>
        </is>
      </c>
      <c r="S3821" t="inlineStr">
        <is>
          <t>Yes</t>
        </is>
      </c>
      <c r="T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SA103813</t>
        </is>
      </c>
      <c r="B3822" s="68" t="n">
        <v>46212</v>
      </c>
      <c r="C3822" s="69" t="n">
        <v>2026</v>
      </c>
      <c r="D3822" t="inlineStr">
        <is>
          <t>Jul</t>
        </is>
      </c>
      <c r="E3822" t="inlineStr">
        <is>
          <t>Europe</t>
        </is>
      </c>
      <c r="F3822" t="inlineStr">
        <is>
          <t>Italy</t>
        </is>
      </c>
      <c r="G3822" t="inlineStr">
        <is>
          <t>Arab Light</t>
        </is>
      </c>
      <c r="H3822" t="inlineStr">
        <is>
          <t>Term contract</t>
        </is>
      </c>
      <c r="I3822" t="inlineStr">
        <is>
          <t>Refiner</t>
        </is>
      </c>
      <c r="J3822" t="inlineStr">
        <is>
          <t>Zoya Ahmed</t>
        </is>
      </c>
      <c r="K3822" s="70" t="n">
        <v>1989075</v>
      </c>
      <c r="L3822" s="71" t="n">
        <v>79.76000000000001</v>
      </c>
      <c r="M3822" s="71" t="n">
        <v>158648622</v>
      </c>
      <c r="N3822" s="71" t="n">
        <v>1586486.22</v>
      </c>
      <c r="O3822" s="71" t="n">
        <v>157062135.78</v>
      </c>
      <c r="P3822" s="71" t="n">
        <v>36720000.65</v>
      </c>
      <c r="Q3822" s="71" t="n">
        <v>120342135.13</v>
      </c>
      <c r="R3822" t="inlineStr">
        <is>
          <t>Crude</t>
        </is>
      </c>
      <c r="S3822" t="inlineStr">
        <is>
          <t>Yes</t>
        </is>
      </c>
      <c r="T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SA103814</t>
        </is>
      </c>
      <c r="B3823" s="68" t="n">
        <v>46212</v>
      </c>
      <c r="C3823" s="69" t="n">
        <v>2026</v>
      </c>
      <c r="D3823" t="inlineStr">
        <is>
          <t>Jul</t>
        </is>
      </c>
      <c r="E3823" t="inlineStr">
        <is>
          <t>Europe</t>
        </is>
      </c>
      <c r="F3823" t="inlineStr">
        <is>
          <t>France</t>
        </is>
      </c>
      <c r="G3823" t="inlineStr">
        <is>
          <t>Diesel</t>
        </is>
      </c>
      <c r="H3823" t="inlineStr">
        <is>
          <t>Term contract</t>
        </is>
      </c>
      <c r="I3823" t="inlineStr">
        <is>
          <t>National oil company</t>
        </is>
      </c>
      <c r="J3823" t="inlineStr">
        <is>
          <t>Olivia Brown</t>
        </is>
      </c>
      <c r="K3823" s="70" t="n">
        <v>436884</v>
      </c>
      <c r="L3823" s="71" t="n">
        <v>87.78</v>
      </c>
      <c r="M3823" s="71" t="n">
        <v>38349677.52</v>
      </c>
      <c r="N3823" s="71" t="n">
        <v>0</v>
      </c>
      <c r="O3823" s="71" t="n">
        <v>38349677.52</v>
      </c>
      <c r="P3823" s="71" t="n">
        <v>31119643.89</v>
      </c>
      <c r="Q3823" s="71" t="n">
        <v>7230033.63</v>
      </c>
      <c r="R3823" t="inlineStr">
        <is>
          <t>Refined</t>
        </is>
      </c>
      <c r="S3823" t="inlineStr">
        <is>
          <t>Yes</t>
        </is>
      </c>
      <c r="T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SA103815</t>
        </is>
      </c>
      <c r="B3824" s="68" t="n">
        <v>46212</v>
      </c>
      <c r="C3824" s="69" t="n">
        <v>2026</v>
      </c>
      <c r="D3824" t="inlineStr">
        <is>
          <t>Jul</t>
        </is>
      </c>
      <c r="E3824" t="inlineStr">
        <is>
          <t>Asia</t>
        </is>
      </c>
      <c r="F3824" t="inlineStr">
        <is>
          <t>Japan</t>
        </is>
      </c>
      <c r="G3824" t="inlineStr">
        <is>
          <t>Diesel</t>
        </is>
      </c>
      <c r="H3824" t="inlineStr">
        <is>
          <t>Term contract</t>
        </is>
      </c>
      <c r="I3824" t="inlineStr">
        <is>
          <t>Trader</t>
        </is>
      </c>
      <c r="J3824" t="inlineStr">
        <is>
          <t>Omar Haddad</t>
        </is>
      </c>
      <c r="K3824" s="70" t="n">
        <v>106100</v>
      </c>
      <c r="L3824" s="71" t="n">
        <v>100.62</v>
      </c>
      <c r="M3824" s="71" t="n">
        <v>10675782</v>
      </c>
      <c r="N3824" s="71" t="n">
        <v>0</v>
      </c>
      <c r="O3824" s="71" t="n">
        <v>10675782</v>
      </c>
      <c r="P3824" s="71" t="n">
        <v>7374384.96</v>
      </c>
      <c r="Q3824" s="71" t="n">
        <v>3301397.04</v>
      </c>
      <c r="R3824" t="inlineStr">
        <is>
          <t>Refined</t>
        </is>
      </c>
      <c r="S3824" t="inlineStr">
        <is>
          <t>Yes</t>
        </is>
      </c>
      <c r="T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SA103816</t>
        </is>
      </c>
      <c r="B3825" s="68" t="n">
        <v>46212</v>
      </c>
      <c r="C3825" s="69" t="n">
        <v>2026</v>
      </c>
      <c r="D3825" t="inlineStr">
        <is>
          <t>Jul</t>
        </is>
      </c>
      <c r="E3825" t="inlineStr">
        <is>
          <t>Middle East</t>
        </is>
      </c>
      <c r="F3825" t="inlineStr">
        <is>
          <t>Saudi Arabia</t>
        </is>
      </c>
      <c r="G3825" t="inlineStr">
        <is>
          <t>Arab Medium</t>
        </is>
      </c>
      <c r="H3825" t="inlineStr">
        <is>
          <t>Domestic</t>
        </is>
      </c>
      <c r="I3825" t="inlineStr">
        <is>
          <t>National oil company</t>
        </is>
      </c>
      <c r="J3825" t="inlineStr">
        <is>
          <t>Carlos Silva</t>
        </is>
      </c>
      <c r="K3825" s="70" t="n">
        <v>807685</v>
      </c>
      <c r="L3825" s="71" t="n">
        <v>78.53</v>
      </c>
      <c r="M3825" s="71" t="n">
        <v>63427503.05</v>
      </c>
      <c r="N3825" s="71" t="n">
        <v>1268550.06</v>
      </c>
      <c r="O3825" s="71" t="n">
        <v>62158952.99</v>
      </c>
      <c r="P3825" s="71" t="n">
        <v>13719129.93</v>
      </c>
      <c r="Q3825" s="71" t="n">
        <v>48439823.06</v>
      </c>
      <c r="R3825" t="inlineStr">
        <is>
          <t>Crude</t>
        </is>
      </c>
      <c r="S3825" t="inlineStr">
        <is>
          <t>No</t>
        </is>
      </c>
      <c r="T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SA103817</t>
        </is>
      </c>
      <c r="B3826" s="68" t="n">
        <v>46212</v>
      </c>
      <c r="C3826" s="69" t="n">
        <v>2026</v>
      </c>
      <c r="D3826" t="inlineStr">
        <is>
          <t>Jul</t>
        </is>
      </c>
      <c r="E3826" t="inlineStr">
        <is>
          <t>Middle East</t>
        </is>
      </c>
      <c r="F3826" t="inlineStr">
        <is>
          <t>Saudi Arabia</t>
        </is>
      </c>
      <c r="G3826" t="inlineStr">
        <is>
          <t>Arab Medium</t>
        </is>
      </c>
      <c r="H3826" t="inlineStr">
        <is>
          <t>Domestic</t>
        </is>
      </c>
      <c r="I3826" t="inlineStr">
        <is>
          <t>Refiner</t>
        </is>
      </c>
      <c r="J3826" t="inlineStr">
        <is>
          <t>Noah Smith</t>
        </is>
      </c>
      <c r="K3826" s="70" t="n">
        <v>689144</v>
      </c>
      <c r="L3826" s="71" t="n">
        <v>83.2</v>
      </c>
      <c r="M3826" s="71" t="n">
        <v>57336780.8</v>
      </c>
      <c r="N3826" s="71" t="n">
        <v>0</v>
      </c>
      <c r="O3826" s="71" t="n">
        <v>57336780.8</v>
      </c>
      <c r="P3826" s="71" t="n">
        <v>12274343.14</v>
      </c>
      <c r="Q3826" s="71" t="n">
        <v>45062437.66</v>
      </c>
      <c r="R3826" t="inlineStr">
        <is>
          <t>Crude</t>
        </is>
      </c>
      <c r="S3826" t="inlineStr">
        <is>
          <t>No</t>
        </is>
      </c>
      <c r="T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SA103818</t>
        </is>
      </c>
      <c r="B3827" s="68" t="n">
        <v>46212</v>
      </c>
      <c r="C3827" s="69" t="n">
        <v>2026</v>
      </c>
      <c r="D3827" t="inlineStr">
        <is>
          <t>Jul</t>
        </is>
      </c>
      <c r="E3827" t="inlineStr">
        <is>
          <t>Asia</t>
        </is>
      </c>
      <c r="F3827" t="inlineStr">
        <is>
          <t>India</t>
        </is>
      </c>
      <c r="G3827" t="inlineStr">
        <is>
          <t>Gasoline</t>
        </is>
      </c>
      <c r="H3827" t="inlineStr">
        <is>
          <t>Term contract</t>
        </is>
      </c>
      <c r="I3827" t="inlineStr">
        <is>
          <t>Trader</t>
        </is>
      </c>
      <c r="J3827" t="inlineStr">
        <is>
          <t>Kofi Mensah</t>
        </is>
      </c>
      <c r="K3827" s="70" t="n">
        <v>315439</v>
      </c>
      <c r="L3827" s="71" t="n">
        <v>81.92</v>
      </c>
      <c r="M3827" s="71" t="n">
        <v>25840762.88</v>
      </c>
      <c r="N3827" s="71" t="n">
        <v>0</v>
      </c>
      <c r="O3827" s="71" t="n">
        <v>25840762.88</v>
      </c>
      <c r="P3827" s="71" t="n">
        <v>22628987.17</v>
      </c>
      <c r="Q3827" s="71" t="n">
        <v>3211775.71</v>
      </c>
      <c r="R3827" t="inlineStr">
        <is>
          <t>Refined</t>
        </is>
      </c>
      <c r="S3827" t="inlineStr">
        <is>
          <t>Yes</t>
        </is>
      </c>
      <c r="T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SA103819</t>
        </is>
      </c>
      <c r="B3828" s="68" t="n">
        <v>46212</v>
      </c>
      <c r="C3828" s="69" t="n">
        <v>2026</v>
      </c>
      <c r="D3828" t="inlineStr">
        <is>
          <t>Jul</t>
        </is>
      </c>
      <c r="E3828" t="inlineStr">
        <is>
          <t>Asia</t>
        </is>
      </c>
      <c r="F3828" t="inlineStr">
        <is>
          <t>Japan</t>
        </is>
      </c>
      <c r="G3828" t="inlineStr">
        <is>
          <t>Arab Light</t>
        </is>
      </c>
      <c r="H3828" t="inlineStr">
        <is>
          <t>Term contract</t>
        </is>
      </c>
      <c r="I3828" t="inlineStr">
        <is>
          <t>National oil company</t>
        </is>
      </c>
      <c r="J3828" t="inlineStr">
        <is>
          <t>Olivia Brown</t>
        </is>
      </c>
      <c r="K3828" s="70" t="n">
        <v>1927796</v>
      </c>
      <c r="L3828" s="71" t="n">
        <v>75.02</v>
      </c>
      <c r="M3828" s="71" t="n">
        <v>144623255.92</v>
      </c>
      <c r="N3828" s="71" t="n">
        <v>0</v>
      </c>
      <c r="O3828" s="71" t="n">
        <v>144623255.92</v>
      </c>
      <c r="P3828" s="71" t="n">
        <v>33698360.98</v>
      </c>
      <c r="Q3828" s="71" t="n">
        <v>110924894.94</v>
      </c>
      <c r="R3828" t="inlineStr">
        <is>
          <t>Crude</t>
        </is>
      </c>
      <c r="S3828" t="inlineStr">
        <is>
          <t>Yes</t>
        </is>
      </c>
      <c r="T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SA103820</t>
        </is>
      </c>
      <c r="B3829" s="68" t="n">
        <v>46213</v>
      </c>
      <c r="C3829" s="69" t="n">
        <v>2026</v>
      </c>
      <c r="D3829" t="inlineStr">
        <is>
          <t>Jul</t>
        </is>
      </c>
      <c r="E3829" t="inlineStr">
        <is>
          <t>Asia</t>
        </is>
      </c>
      <c r="F3829" t="inlineStr">
        <is>
          <t>South Korea</t>
        </is>
      </c>
      <c r="G3829" t="inlineStr">
        <is>
          <t>Arab Heavy</t>
        </is>
      </c>
      <c r="H3829" t="inlineStr">
        <is>
          <t>Term contract</t>
        </is>
      </c>
      <c r="I3829" t="inlineStr">
        <is>
          <t>Refiner</t>
        </is>
      </c>
      <c r="J3829" t="inlineStr">
        <is>
          <t>Yuki Sato</t>
        </is>
      </c>
      <c r="K3829" s="70" t="n">
        <v>1722861</v>
      </c>
      <c r="L3829" s="71" t="n">
        <v>66.69</v>
      </c>
      <c r="M3829" s="71" t="n">
        <v>114897600.09</v>
      </c>
      <c r="N3829" s="71" t="n">
        <v>0</v>
      </c>
      <c r="O3829" s="71" t="n">
        <v>114897600.09</v>
      </c>
      <c r="P3829" s="71" t="n">
        <v>30486171.31</v>
      </c>
      <c r="Q3829" s="71" t="n">
        <v>84411428.78</v>
      </c>
      <c r="R3829" t="inlineStr">
        <is>
          <t>Crude</t>
        </is>
      </c>
      <c r="S3829" t="inlineStr">
        <is>
          <t>Yes</t>
        </is>
      </c>
      <c r="T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SA103821</t>
        </is>
      </c>
      <c r="B3830" s="68" t="n">
        <v>46213</v>
      </c>
      <c r="C3830" s="69" t="n">
        <v>2026</v>
      </c>
      <c r="D3830" t="inlineStr">
        <is>
          <t>Jul</t>
        </is>
      </c>
      <c r="E3830" t="inlineStr">
        <is>
          <t>Asia</t>
        </is>
      </c>
      <c r="F3830" t="inlineStr">
        <is>
          <t>Japan</t>
        </is>
      </c>
      <c r="G3830" t="inlineStr">
        <is>
          <t>Arab Light</t>
        </is>
      </c>
      <c r="H3830" t="inlineStr">
        <is>
          <t>Term contract</t>
        </is>
      </c>
      <c r="I3830" t="inlineStr">
        <is>
          <t>National oil company</t>
        </is>
      </c>
      <c r="J3830" t="inlineStr">
        <is>
          <t>Emma Clarke</t>
        </is>
      </c>
      <c r="K3830" s="70" t="n">
        <v>435989</v>
      </c>
      <c r="L3830" s="71" t="n">
        <v>75.98</v>
      </c>
      <c r="M3830" s="71" t="n">
        <v>33126444.22</v>
      </c>
      <c r="N3830" s="71" t="n">
        <v>0</v>
      </c>
      <c r="O3830" s="71" t="n">
        <v>33126444.22</v>
      </c>
      <c r="P3830" s="71" t="n">
        <v>7583110.52</v>
      </c>
      <c r="Q3830" s="71" t="n">
        <v>25543333.7</v>
      </c>
      <c r="R3830" t="inlineStr">
        <is>
          <t>Crude</t>
        </is>
      </c>
      <c r="S3830" t="inlineStr">
        <is>
          <t>Yes</t>
        </is>
      </c>
      <c r="T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SA103822</t>
        </is>
      </c>
      <c r="B3831" s="68" t="n">
        <v>46213</v>
      </c>
      <c r="C3831" s="69" t="n">
        <v>2026</v>
      </c>
      <c r="D3831" t="inlineStr">
        <is>
          <t>Jul</t>
        </is>
      </c>
      <c r="E3831" t="inlineStr">
        <is>
          <t>Middle East</t>
        </is>
      </c>
      <c r="F3831" t="inlineStr">
        <is>
          <t>UAE</t>
        </is>
      </c>
      <c r="G3831" t="inlineStr">
        <is>
          <t>Arab Light</t>
        </is>
      </c>
      <c r="H3831" t="inlineStr">
        <is>
          <t>Term contract</t>
        </is>
      </c>
      <c r="I3831" t="inlineStr">
        <is>
          <t>Refiner</t>
        </is>
      </c>
      <c r="J3831" t="inlineStr">
        <is>
          <t>Lucas Martin</t>
        </is>
      </c>
      <c r="K3831" s="70" t="n">
        <v>1047781</v>
      </c>
      <c r="L3831" s="71" t="n">
        <v>84.36</v>
      </c>
      <c r="M3831" s="71" t="n">
        <v>88390805.16</v>
      </c>
      <c r="N3831" s="71" t="n">
        <v>0</v>
      </c>
      <c r="O3831" s="71" t="n">
        <v>88390805.16</v>
      </c>
      <c r="P3831" s="71" t="n">
        <v>18843390.23</v>
      </c>
      <c r="Q3831" s="71" t="n">
        <v>69547414.93000001</v>
      </c>
      <c r="R3831" t="inlineStr">
        <is>
          <t>Crude</t>
        </is>
      </c>
      <c r="S3831" t="inlineStr">
        <is>
          <t>Yes</t>
        </is>
      </c>
      <c r="T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SA103823</t>
        </is>
      </c>
      <c r="B3832" s="68" t="n">
        <v>46213</v>
      </c>
      <c r="C3832" s="69" t="n">
        <v>2026</v>
      </c>
      <c r="D3832" t="inlineStr">
        <is>
          <t>Jul</t>
        </is>
      </c>
      <c r="E3832" t="inlineStr">
        <is>
          <t>Asia</t>
        </is>
      </c>
      <c r="F3832" t="inlineStr">
        <is>
          <t>Japan</t>
        </is>
      </c>
      <c r="G3832" t="inlineStr">
        <is>
          <t>Jet fuel</t>
        </is>
      </c>
      <c r="H3832" t="inlineStr">
        <is>
          <t>Term contract</t>
        </is>
      </c>
      <c r="I3832" t="inlineStr">
        <is>
          <t>National oil company</t>
        </is>
      </c>
      <c r="J3832" t="inlineStr">
        <is>
          <t>Ravindra Patil</t>
        </is>
      </c>
      <c r="K3832" s="70" t="n">
        <v>295093</v>
      </c>
      <c r="L3832" s="71" t="n">
        <v>105.7</v>
      </c>
      <c r="M3832" s="71" t="n">
        <v>31191330.1</v>
      </c>
      <c r="N3832" s="71" t="n">
        <v>311913.3</v>
      </c>
      <c r="O3832" s="71" t="n">
        <v>30879416.8</v>
      </c>
      <c r="P3832" s="71" t="n">
        <v>21280771.48</v>
      </c>
      <c r="Q3832" s="71" t="n">
        <v>9598645.32</v>
      </c>
      <c r="R3832" t="inlineStr">
        <is>
          <t>Refined</t>
        </is>
      </c>
      <c r="S3832" t="inlineStr">
        <is>
          <t>Yes</t>
        </is>
      </c>
      <c r="T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SA103824</t>
        </is>
      </c>
      <c r="B3833" s="68" t="n">
        <v>46213</v>
      </c>
      <c r="C3833" s="69" t="n">
        <v>2026</v>
      </c>
      <c r="D3833" t="inlineStr">
        <is>
          <t>Jul</t>
        </is>
      </c>
      <c r="E3833" t="inlineStr">
        <is>
          <t>Asia</t>
        </is>
      </c>
      <c r="F3833" t="inlineStr">
        <is>
          <t>India</t>
        </is>
      </c>
      <c r="G3833" t="inlineStr">
        <is>
          <t>Arab Light</t>
        </is>
      </c>
      <c r="H3833" t="inlineStr">
        <is>
          <t>Term contract</t>
        </is>
      </c>
      <c r="I3833" t="inlineStr">
        <is>
          <t>National oil company</t>
        </is>
      </c>
      <c r="J3833" t="inlineStr">
        <is>
          <t>Wei Chen</t>
        </is>
      </c>
      <c r="K3833" s="70" t="n">
        <v>778552</v>
      </c>
      <c r="L3833" s="71" t="n">
        <v>70.65000000000001</v>
      </c>
      <c r="M3833" s="71" t="n">
        <v>55004698.8</v>
      </c>
      <c r="N3833" s="71" t="n">
        <v>550046.99</v>
      </c>
      <c r="O3833" s="71" t="n">
        <v>54454651.81</v>
      </c>
      <c r="P3833" s="71" t="n">
        <v>13851194.96</v>
      </c>
      <c r="Q3833" s="71" t="n">
        <v>40603456.85</v>
      </c>
      <c r="R3833" t="inlineStr">
        <is>
          <t>Crude</t>
        </is>
      </c>
      <c r="S3833" t="inlineStr">
        <is>
          <t>Yes</t>
        </is>
      </c>
      <c r="T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SA103825</t>
        </is>
      </c>
      <c r="B3834" s="68" t="n">
        <v>46213</v>
      </c>
      <c r="C3834" s="69" t="n">
        <v>2026</v>
      </c>
      <c r="D3834" t="inlineStr">
        <is>
          <t>Jul</t>
        </is>
      </c>
      <c r="E3834" t="inlineStr">
        <is>
          <t>Asia</t>
        </is>
      </c>
      <c r="F3834" t="inlineStr">
        <is>
          <t>China</t>
        </is>
      </c>
      <c r="G3834" t="inlineStr">
        <is>
          <t>Arab Medium</t>
        </is>
      </c>
      <c r="H3834" t="inlineStr">
        <is>
          <t>Term contract</t>
        </is>
      </c>
      <c r="I3834" t="inlineStr">
        <is>
          <t>Refiner</t>
        </is>
      </c>
      <c r="J3834" t="inlineStr">
        <is>
          <t>Liam O'Brien</t>
        </is>
      </c>
      <c r="K3834" s="70" t="n">
        <v>1588247</v>
      </c>
      <c r="L3834" s="71" t="n">
        <v>68.08</v>
      </c>
      <c r="M3834" s="71" t="n">
        <v>108127855.76</v>
      </c>
      <c r="N3834" s="71" t="n">
        <v>0</v>
      </c>
      <c r="O3834" s="71" t="n">
        <v>108127855.76</v>
      </c>
      <c r="P3834" s="71" t="n">
        <v>28496428.58</v>
      </c>
      <c r="Q3834" s="71" t="n">
        <v>79631427.18000001</v>
      </c>
      <c r="R3834" t="inlineStr">
        <is>
          <t>Crude</t>
        </is>
      </c>
      <c r="S3834" t="inlineStr">
        <is>
          <t>Yes</t>
        </is>
      </c>
      <c r="T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SA103826</t>
        </is>
      </c>
      <c r="B3835" s="68" t="n">
        <v>46213</v>
      </c>
      <c r="C3835" s="69" t="n">
        <v>2026</v>
      </c>
      <c r="D3835" t="inlineStr">
        <is>
          <t>Jul</t>
        </is>
      </c>
      <c r="E3835" t="inlineStr">
        <is>
          <t>Middle East</t>
        </is>
      </c>
      <c r="F3835" t="inlineStr">
        <is>
          <t>UAE</t>
        </is>
      </c>
      <c r="G3835" t="inlineStr">
        <is>
          <t>Arab Light</t>
        </is>
      </c>
      <c r="H3835" t="inlineStr">
        <is>
          <t>Term contract</t>
        </is>
      </c>
      <c r="I3835" t="inlineStr">
        <is>
          <t>Trader</t>
        </is>
      </c>
      <c r="J3835" t="inlineStr">
        <is>
          <t>Kofi Mensah</t>
        </is>
      </c>
      <c r="K3835" s="70" t="n">
        <v>828781</v>
      </c>
      <c r="L3835" s="71" t="n">
        <v>78.13</v>
      </c>
      <c r="M3835" s="71" t="n">
        <v>64752659.53</v>
      </c>
      <c r="N3835" s="71" t="n">
        <v>1295053.19</v>
      </c>
      <c r="O3835" s="71" t="n">
        <v>63457606.34</v>
      </c>
      <c r="P3835" s="71" t="n">
        <v>14466089.94</v>
      </c>
      <c r="Q3835" s="71" t="n">
        <v>48991516.4</v>
      </c>
      <c r="R3835" t="inlineStr">
        <is>
          <t>Crude</t>
        </is>
      </c>
      <c r="S3835" t="inlineStr">
        <is>
          <t>Yes</t>
        </is>
      </c>
      <c r="T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SA103827</t>
        </is>
      </c>
      <c r="B3836" s="68" t="n">
        <v>46213</v>
      </c>
      <c r="C3836" s="69" t="n">
        <v>2026</v>
      </c>
      <c r="D3836" t="inlineStr">
        <is>
          <t>Jul</t>
        </is>
      </c>
      <c r="E3836" t="inlineStr">
        <is>
          <t>Asia</t>
        </is>
      </c>
      <c r="F3836" t="inlineStr">
        <is>
          <t>South Korea</t>
        </is>
      </c>
      <c r="G3836" t="inlineStr">
        <is>
          <t>Arab Light</t>
        </is>
      </c>
      <c r="H3836" t="inlineStr">
        <is>
          <t>Term contract</t>
        </is>
      </c>
      <c r="I3836" t="inlineStr">
        <is>
          <t>National oil company</t>
        </is>
      </c>
      <c r="J3836" t="inlineStr">
        <is>
          <t>Shraddha Kulkarni</t>
        </is>
      </c>
      <c r="K3836" s="70" t="n">
        <v>1234633</v>
      </c>
      <c r="L3836" s="71" t="n">
        <v>70.2</v>
      </c>
      <c r="M3836" s="71" t="n">
        <v>86671236.59999999</v>
      </c>
      <c r="N3836" s="71" t="n">
        <v>0</v>
      </c>
      <c r="O3836" s="71" t="n">
        <v>86671236.59999999</v>
      </c>
      <c r="P3836" s="71" t="n">
        <v>21783562.5</v>
      </c>
      <c r="Q3836" s="71" t="n">
        <v>64887674.1</v>
      </c>
      <c r="R3836" t="inlineStr">
        <is>
          <t>Crude</t>
        </is>
      </c>
      <c r="S3836" t="inlineStr">
        <is>
          <t>Yes</t>
        </is>
      </c>
      <c r="T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SA103828</t>
        </is>
      </c>
      <c r="B3837" s="68" t="n">
        <v>46213</v>
      </c>
      <c r="C3837" s="69" t="n">
        <v>2026</v>
      </c>
      <c r="D3837" t="inlineStr">
        <is>
          <t>Jul</t>
        </is>
      </c>
      <c r="E3837" t="inlineStr">
        <is>
          <t>Middle East</t>
        </is>
      </c>
      <c r="F3837" t="inlineStr">
        <is>
          <t>Bahrain</t>
        </is>
      </c>
      <c r="G3837" t="inlineStr">
        <is>
          <t>Arab Light</t>
        </is>
      </c>
      <c r="H3837" t="inlineStr">
        <is>
          <t>Term contract</t>
        </is>
      </c>
      <c r="I3837" t="inlineStr">
        <is>
          <t>Trader</t>
        </is>
      </c>
      <c r="J3837" t="inlineStr">
        <is>
          <t>Emma Clarke</t>
        </is>
      </c>
      <c r="K3837" s="70" t="n">
        <v>372700</v>
      </c>
      <c r="L3837" s="71" t="n">
        <v>79.15000000000001</v>
      </c>
      <c r="M3837" s="71" t="n">
        <v>29499205</v>
      </c>
      <c r="N3837" s="71" t="n">
        <v>0</v>
      </c>
      <c r="O3837" s="71" t="n">
        <v>29499205</v>
      </c>
      <c r="P3837" s="71" t="n">
        <v>6488537.68</v>
      </c>
      <c r="Q3837" s="71" t="n">
        <v>23010667.32</v>
      </c>
      <c r="R3837" t="inlineStr">
        <is>
          <t>Crude</t>
        </is>
      </c>
      <c r="S3837" t="inlineStr">
        <is>
          <t>Yes</t>
        </is>
      </c>
      <c r="T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SA103829</t>
        </is>
      </c>
      <c r="B3838" s="68" t="n">
        <v>46214</v>
      </c>
      <c r="C3838" s="69" t="n">
        <v>2026</v>
      </c>
      <c r="D3838" t="inlineStr">
        <is>
          <t>Jul</t>
        </is>
      </c>
      <c r="E3838" t="inlineStr">
        <is>
          <t>Europe</t>
        </is>
      </c>
      <c r="F3838" t="inlineStr">
        <is>
          <t>France</t>
        </is>
      </c>
      <c r="G3838" t="inlineStr">
        <is>
          <t>Arab Heavy</t>
        </is>
      </c>
      <c r="H3838" t="inlineStr">
        <is>
          <t>Term contract</t>
        </is>
      </c>
      <c r="I3838" t="inlineStr">
        <is>
          <t>Trader</t>
        </is>
      </c>
      <c r="J3838" t="inlineStr">
        <is>
          <t>Priya Nair</t>
        </is>
      </c>
      <c r="K3838" s="70" t="n">
        <v>1486784</v>
      </c>
      <c r="L3838" s="71" t="n">
        <v>65.97</v>
      </c>
      <c r="M3838" s="71" t="n">
        <v>98083140.48</v>
      </c>
      <c r="N3838" s="71" t="n">
        <v>1961662.81</v>
      </c>
      <c r="O3838" s="71" t="n">
        <v>96121477.67</v>
      </c>
      <c r="P3838" s="71" t="n">
        <v>26861398.3</v>
      </c>
      <c r="Q3838" s="71" t="n">
        <v>69260079.37</v>
      </c>
      <c r="R3838" t="inlineStr">
        <is>
          <t>Crude</t>
        </is>
      </c>
      <c r="S3838" t="inlineStr">
        <is>
          <t>Yes</t>
        </is>
      </c>
      <c r="T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SA103830</t>
        </is>
      </c>
      <c r="B3839" s="68" t="n">
        <v>46214</v>
      </c>
      <c r="C3839" s="69" t="n">
        <v>2026</v>
      </c>
      <c r="D3839" t="inlineStr">
        <is>
          <t>Jul</t>
        </is>
      </c>
      <c r="E3839" t="inlineStr">
        <is>
          <t>Asia</t>
        </is>
      </c>
      <c r="F3839" t="inlineStr">
        <is>
          <t>India</t>
        </is>
      </c>
      <c r="G3839" t="inlineStr">
        <is>
          <t>Arab Medium</t>
        </is>
      </c>
      <c r="H3839" t="inlineStr">
        <is>
          <t>Term contract</t>
        </is>
      </c>
      <c r="I3839" t="inlineStr">
        <is>
          <t>Refiner</t>
        </is>
      </c>
      <c r="J3839" t="inlineStr">
        <is>
          <t>Omar Haddad</t>
        </is>
      </c>
      <c r="K3839" s="70" t="n">
        <v>702204</v>
      </c>
      <c r="L3839" s="71" t="n">
        <v>82.3</v>
      </c>
      <c r="M3839" s="71" t="n">
        <v>57791389.2</v>
      </c>
      <c r="N3839" s="71" t="n">
        <v>577913.89</v>
      </c>
      <c r="O3839" s="71" t="n">
        <v>57213475.31</v>
      </c>
      <c r="P3839" s="71" t="n">
        <v>12529095.39</v>
      </c>
      <c r="Q3839" s="71" t="n">
        <v>44684379.92</v>
      </c>
      <c r="R3839" t="inlineStr">
        <is>
          <t>Crude</t>
        </is>
      </c>
      <c r="S3839" t="inlineStr">
        <is>
          <t>Yes</t>
        </is>
      </c>
      <c r="T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SA103831</t>
        </is>
      </c>
      <c r="B3840" s="68" t="n">
        <v>46214</v>
      </c>
      <c r="C3840" s="69" t="n">
        <v>2026</v>
      </c>
      <c r="D3840" t="inlineStr">
        <is>
          <t>Jul</t>
        </is>
      </c>
      <c r="E3840" t="inlineStr">
        <is>
          <t>Middle East</t>
        </is>
      </c>
      <c r="F3840" t="inlineStr">
        <is>
          <t>Bahrain</t>
        </is>
      </c>
      <c r="G3840" t="inlineStr">
        <is>
          <t>Arab Light</t>
        </is>
      </c>
      <c r="H3840" t="inlineStr">
        <is>
          <t>Term contract</t>
        </is>
      </c>
      <c r="I3840" t="inlineStr">
        <is>
          <t>Refiner</t>
        </is>
      </c>
      <c r="J3840" t="inlineStr">
        <is>
          <t>Carlos Silva</t>
        </is>
      </c>
      <c r="K3840" s="70" t="n">
        <v>1164312</v>
      </c>
      <c r="L3840" s="71" t="n">
        <v>76.56999999999999</v>
      </c>
      <c r="M3840" s="71" t="n">
        <v>89151369.84</v>
      </c>
      <c r="N3840" s="71" t="n">
        <v>1783027.4</v>
      </c>
      <c r="O3840" s="71" t="n">
        <v>87368342.44</v>
      </c>
      <c r="P3840" s="71" t="n">
        <v>20936894.06</v>
      </c>
      <c r="Q3840" s="71" t="n">
        <v>66431448.38</v>
      </c>
      <c r="R3840" t="inlineStr">
        <is>
          <t>Crude</t>
        </is>
      </c>
      <c r="S3840" t="inlineStr">
        <is>
          <t>Yes</t>
        </is>
      </c>
      <c r="T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SA103832</t>
        </is>
      </c>
      <c r="B3841" s="68" t="n">
        <v>46214</v>
      </c>
      <c r="C3841" s="69" t="n">
        <v>2026</v>
      </c>
      <c r="D3841" t="inlineStr">
        <is>
          <t>Jul</t>
        </is>
      </c>
      <c r="E3841" t="inlineStr">
        <is>
          <t>Asia</t>
        </is>
      </c>
      <c r="F3841" t="inlineStr">
        <is>
          <t>Japan</t>
        </is>
      </c>
      <c r="G3841" t="inlineStr">
        <is>
          <t>Jet fuel</t>
        </is>
      </c>
      <c r="H3841" t="inlineStr">
        <is>
          <t>Term contract</t>
        </is>
      </c>
      <c r="I3841" t="inlineStr">
        <is>
          <t>National oil company</t>
        </is>
      </c>
      <c r="J3841" t="inlineStr">
        <is>
          <t>Sophie Müller</t>
        </is>
      </c>
      <c r="K3841" s="70" t="n">
        <v>492522</v>
      </c>
      <c r="L3841" s="71" t="n">
        <v>91.76000000000001</v>
      </c>
      <c r="M3841" s="71" t="n">
        <v>45193818.72</v>
      </c>
      <c r="N3841" s="71" t="n">
        <v>0</v>
      </c>
      <c r="O3841" s="71" t="n">
        <v>45193818.72</v>
      </c>
      <c r="P3841" s="71" t="n">
        <v>36958616.33</v>
      </c>
      <c r="Q3841" s="71" t="n">
        <v>8235202.39</v>
      </c>
      <c r="R3841" t="inlineStr">
        <is>
          <t>Refined</t>
        </is>
      </c>
      <c r="S3841" t="inlineStr">
        <is>
          <t>Yes</t>
        </is>
      </c>
      <c r="T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SA103833</t>
        </is>
      </c>
      <c r="B3842" s="68" t="n">
        <v>46214</v>
      </c>
      <c r="C3842" s="69" t="n">
        <v>2026</v>
      </c>
      <c r="D3842" t="inlineStr">
        <is>
          <t>Jul</t>
        </is>
      </c>
      <c r="E3842" t="inlineStr">
        <is>
          <t>Middle East</t>
        </is>
      </c>
      <c r="F3842" t="inlineStr">
        <is>
          <t>UAE</t>
        </is>
      </c>
      <c r="G3842" t="inlineStr">
        <is>
          <t>Arab Light</t>
        </is>
      </c>
      <c r="H3842" t="inlineStr">
        <is>
          <t>Term contract</t>
        </is>
      </c>
      <c r="I3842" t="inlineStr">
        <is>
          <t>Refiner</t>
        </is>
      </c>
      <c r="J3842" t="inlineStr">
        <is>
          <t>Sara Rossi</t>
        </is>
      </c>
      <c r="K3842" s="70" t="n">
        <v>942299</v>
      </c>
      <c r="L3842" s="71" t="n">
        <v>78.13</v>
      </c>
      <c r="M3842" s="71" t="n">
        <v>73621820.87</v>
      </c>
      <c r="N3842" s="71" t="n">
        <v>736218.21</v>
      </c>
      <c r="O3842" s="71" t="n">
        <v>72885602.66</v>
      </c>
      <c r="P3842" s="71" t="n">
        <v>17194538.03</v>
      </c>
      <c r="Q3842" s="71" t="n">
        <v>55691064.63</v>
      </c>
      <c r="R3842" t="inlineStr">
        <is>
          <t>Crude</t>
        </is>
      </c>
      <c r="S3842" t="inlineStr">
        <is>
          <t>Yes</t>
        </is>
      </c>
      <c r="T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SA103834</t>
        </is>
      </c>
      <c r="B3843" s="68" t="n">
        <v>46214</v>
      </c>
      <c r="C3843" s="69" t="n">
        <v>2026</v>
      </c>
      <c r="D3843" t="inlineStr">
        <is>
          <t>Jul</t>
        </is>
      </c>
      <c r="E3843" t="inlineStr">
        <is>
          <t>Middle East</t>
        </is>
      </c>
      <c r="F3843" t="inlineStr">
        <is>
          <t>Saudi Arabia</t>
        </is>
      </c>
      <c r="G3843" t="inlineStr">
        <is>
          <t>Arab Heavy</t>
        </is>
      </c>
      <c r="H3843" t="inlineStr">
        <is>
          <t>Domestic</t>
        </is>
      </c>
      <c r="I3843" t="inlineStr">
        <is>
          <t>National oil company</t>
        </is>
      </c>
      <c r="J3843" t="inlineStr">
        <is>
          <t>Lucas Martin</t>
        </is>
      </c>
      <c r="K3843" s="70" t="n">
        <v>1237647</v>
      </c>
      <c r="L3843" s="71" t="n">
        <v>78.51000000000001</v>
      </c>
      <c r="M3843" s="71" t="n">
        <v>97167665.97</v>
      </c>
      <c r="N3843" s="71" t="n">
        <v>971676.66</v>
      </c>
      <c r="O3843" s="71" t="n">
        <v>96195989.31</v>
      </c>
      <c r="P3843" s="71" t="n">
        <v>21557404.69</v>
      </c>
      <c r="Q3843" s="71" t="n">
        <v>74638584.62</v>
      </c>
      <c r="R3843" t="inlineStr">
        <is>
          <t>Crude</t>
        </is>
      </c>
      <c r="S3843" t="inlineStr">
        <is>
          <t>No</t>
        </is>
      </c>
      <c r="T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SA103835</t>
        </is>
      </c>
      <c r="B3844" s="68" t="n">
        <v>46215</v>
      </c>
      <c r="C3844" s="69" t="n">
        <v>2026</v>
      </c>
      <c r="D3844" t="inlineStr">
        <is>
          <t>Jul</t>
        </is>
      </c>
      <c r="E3844" t="inlineStr">
        <is>
          <t>Middle East</t>
        </is>
      </c>
      <c r="F3844" t="inlineStr">
        <is>
          <t>Saudi Arabia</t>
        </is>
      </c>
      <c r="G3844" t="inlineStr">
        <is>
          <t>Arab Light</t>
        </is>
      </c>
      <c r="H3844" t="inlineStr">
        <is>
          <t>Domestic</t>
        </is>
      </c>
      <c r="I3844" t="inlineStr">
        <is>
          <t>National oil company</t>
        </is>
      </c>
      <c r="J3844" t="inlineStr">
        <is>
          <t>Mei Lin</t>
        </is>
      </c>
      <c r="K3844" s="70" t="n">
        <v>786589</v>
      </c>
      <c r="L3844" s="71" t="n">
        <v>73.55</v>
      </c>
      <c r="M3844" s="71" t="n">
        <v>57853620.95</v>
      </c>
      <c r="N3844" s="71" t="n">
        <v>0</v>
      </c>
      <c r="O3844" s="71" t="n">
        <v>57853620.95</v>
      </c>
      <c r="P3844" s="71" t="n">
        <v>14002979.17</v>
      </c>
      <c r="Q3844" s="71" t="n">
        <v>43850641.78</v>
      </c>
      <c r="R3844" t="inlineStr">
        <is>
          <t>Crude</t>
        </is>
      </c>
      <c r="S3844" t="inlineStr">
        <is>
          <t>No</t>
        </is>
      </c>
      <c r="T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SA103836</t>
        </is>
      </c>
      <c r="B3845" s="68" t="n">
        <v>46215</v>
      </c>
      <c r="C3845" s="69" t="n">
        <v>2026</v>
      </c>
      <c r="D3845" t="inlineStr">
        <is>
          <t>Jul</t>
        </is>
      </c>
      <c r="E3845" t="inlineStr">
        <is>
          <t>Asia</t>
        </is>
      </c>
      <c r="F3845" t="inlineStr">
        <is>
          <t>China</t>
        </is>
      </c>
      <c r="G3845" t="inlineStr">
        <is>
          <t>Arab Light</t>
        </is>
      </c>
      <c r="H3845" t="inlineStr">
        <is>
          <t>Term contract</t>
        </is>
      </c>
      <c r="I3845" t="inlineStr">
        <is>
          <t>Refiner</t>
        </is>
      </c>
      <c r="J3845" t="inlineStr">
        <is>
          <t>Shraddha Kulkarni</t>
        </is>
      </c>
      <c r="K3845" s="70" t="n">
        <v>1649526</v>
      </c>
      <c r="L3845" s="71" t="n">
        <v>70.54000000000001</v>
      </c>
      <c r="M3845" s="71" t="n">
        <v>116357564.04</v>
      </c>
      <c r="N3845" s="71" t="n">
        <v>2327151.28</v>
      </c>
      <c r="O3845" s="71" t="n">
        <v>114030412.76</v>
      </c>
      <c r="P3845" s="71" t="n">
        <v>29226563.56</v>
      </c>
      <c r="Q3845" s="71" t="n">
        <v>84803849.2</v>
      </c>
      <c r="R3845" t="inlineStr">
        <is>
          <t>Crude</t>
        </is>
      </c>
      <c r="S3845" t="inlineStr">
        <is>
          <t>Yes</t>
        </is>
      </c>
      <c r="T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SA103837</t>
        </is>
      </c>
      <c r="B3846" s="68" t="n">
        <v>46215</v>
      </c>
      <c r="C3846" s="69" t="n">
        <v>2026</v>
      </c>
      <c r="D3846" t="inlineStr">
        <is>
          <t>Jul</t>
        </is>
      </c>
      <c r="E3846" t="inlineStr">
        <is>
          <t>Asia</t>
        </is>
      </c>
      <c r="F3846" t="inlineStr">
        <is>
          <t>China</t>
        </is>
      </c>
      <c r="G3846" t="inlineStr">
        <is>
          <t>Arab Extra Light</t>
        </is>
      </c>
      <c r="H3846" t="inlineStr">
        <is>
          <t>Term contract</t>
        </is>
      </c>
      <c r="I3846" t="inlineStr">
        <is>
          <t>National oil company</t>
        </is>
      </c>
      <c r="J3846" t="inlineStr">
        <is>
          <t>Emma Clarke</t>
        </is>
      </c>
      <c r="K3846" s="70" t="n">
        <v>1723865</v>
      </c>
      <c r="L3846" s="71" t="n">
        <v>72.48999999999999</v>
      </c>
      <c r="M3846" s="71" t="n">
        <v>124962973.85</v>
      </c>
      <c r="N3846" s="71" t="n">
        <v>0</v>
      </c>
      <c r="O3846" s="71" t="n">
        <v>124962973.85</v>
      </c>
      <c r="P3846" s="71" t="n">
        <v>32400924.27</v>
      </c>
      <c r="Q3846" s="71" t="n">
        <v>92562049.58</v>
      </c>
      <c r="R3846" t="inlineStr">
        <is>
          <t>Crude</t>
        </is>
      </c>
      <c r="S3846" t="inlineStr">
        <is>
          <t>Yes</t>
        </is>
      </c>
      <c r="T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SA103838</t>
        </is>
      </c>
      <c r="B3847" s="68" t="n">
        <v>46215</v>
      </c>
      <c r="C3847" s="69" t="n">
        <v>2026</v>
      </c>
      <c r="D3847" t="inlineStr">
        <is>
          <t>Jul</t>
        </is>
      </c>
      <c r="E3847" t="inlineStr">
        <is>
          <t>Asia</t>
        </is>
      </c>
      <c r="F3847" t="inlineStr">
        <is>
          <t>South Korea</t>
        </is>
      </c>
      <c r="G3847" t="inlineStr">
        <is>
          <t>Arab Light</t>
        </is>
      </c>
      <c r="H3847" t="inlineStr">
        <is>
          <t>Spot</t>
        </is>
      </c>
      <c r="I3847" t="inlineStr">
        <is>
          <t>National oil company</t>
        </is>
      </c>
      <c r="J3847" t="inlineStr">
        <is>
          <t>Omar Haddad</t>
        </is>
      </c>
      <c r="K3847" s="70" t="n">
        <v>612796</v>
      </c>
      <c r="L3847" s="71" t="n">
        <v>84.53</v>
      </c>
      <c r="M3847" s="71" t="n">
        <v>51799645.88</v>
      </c>
      <c r="N3847" s="71" t="n">
        <v>1035992.92</v>
      </c>
      <c r="O3847" s="71" t="n">
        <v>50763652.96</v>
      </c>
      <c r="P3847" s="71" t="n">
        <v>11053899.9</v>
      </c>
      <c r="Q3847" s="71" t="n">
        <v>39709753.06</v>
      </c>
      <c r="R3847" t="inlineStr">
        <is>
          <t>Crude</t>
        </is>
      </c>
      <c r="S3847" t="inlineStr">
        <is>
          <t>Yes</t>
        </is>
      </c>
      <c r="T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SA103839</t>
        </is>
      </c>
      <c r="B3848" s="68" t="n">
        <v>46215</v>
      </c>
      <c r="C3848" s="69" t="n">
        <v>2026</v>
      </c>
      <c r="D3848" t="inlineStr">
        <is>
          <t>Jul</t>
        </is>
      </c>
      <c r="E3848" t="inlineStr">
        <is>
          <t>Middle East</t>
        </is>
      </c>
      <c r="F3848" t="inlineStr">
        <is>
          <t>Saudi Arabia</t>
        </is>
      </c>
      <c r="G3848" t="inlineStr">
        <is>
          <t>Arab Extra Light</t>
        </is>
      </c>
      <c r="H3848" t="inlineStr">
        <is>
          <t>Domestic</t>
        </is>
      </c>
      <c r="I3848" t="inlineStr">
        <is>
          <t>National oil company</t>
        </is>
      </c>
      <c r="J3848" t="inlineStr">
        <is>
          <t>Olivia Brown</t>
        </is>
      </c>
      <c r="K3848" s="70" t="n">
        <v>1929805</v>
      </c>
      <c r="L3848" s="71" t="n">
        <v>83.2</v>
      </c>
      <c r="M3848" s="71" t="n">
        <v>160559776</v>
      </c>
      <c r="N3848" s="71" t="n">
        <v>0</v>
      </c>
      <c r="O3848" s="71" t="n">
        <v>160559776</v>
      </c>
      <c r="P3848" s="71" t="n">
        <v>36273077.22</v>
      </c>
      <c r="Q3848" s="71" t="n">
        <v>124286698.78</v>
      </c>
      <c r="R3848" t="inlineStr">
        <is>
          <t>Crude</t>
        </is>
      </c>
      <c r="S3848" t="inlineStr">
        <is>
          <t>No</t>
        </is>
      </c>
      <c r="T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SA103840</t>
        </is>
      </c>
      <c r="B3849" s="68" t="n">
        <v>46215</v>
      </c>
      <c r="C3849" s="69" t="n">
        <v>2026</v>
      </c>
      <c r="D3849" t="inlineStr">
        <is>
          <t>Jul</t>
        </is>
      </c>
      <c r="E3849" t="inlineStr">
        <is>
          <t>North America</t>
        </is>
      </c>
      <c r="F3849" t="inlineStr">
        <is>
          <t>USA</t>
        </is>
      </c>
      <c r="G3849" t="inlineStr">
        <is>
          <t>Diesel</t>
        </is>
      </c>
      <c r="H3849" t="inlineStr">
        <is>
          <t>Term contract</t>
        </is>
      </c>
      <c r="I3849" t="inlineStr">
        <is>
          <t>National oil company</t>
        </is>
      </c>
      <c r="J3849" t="inlineStr">
        <is>
          <t>Kofi Mensah</t>
        </is>
      </c>
      <c r="K3849" s="70" t="n">
        <v>429603</v>
      </c>
      <c r="L3849" s="71" t="n">
        <v>100.23</v>
      </c>
      <c r="M3849" s="71" t="n">
        <v>43059108.69</v>
      </c>
      <c r="N3849" s="71" t="n">
        <v>861182.17</v>
      </c>
      <c r="O3849" s="71" t="n">
        <v>42197926.52</v>
      </c>
      <c r="P3849" s="71" t="n">
        <v>31376459.76</v>
      </c>
      <c r="Q3849" s="71" t="n">
        <v>10821466.76</v>
      </c>
      <c r="R3849" t="inlineStr">
        <is>
          <t>Refined</t>
        </is>
      </c>
      <c r="S3849" t="inlineStr">
        <is>
          <t>Yes</t>
        </is>
      </c>
      <c r="T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SA103841</t>
        </is>
      </c>
      <c r="B3850" s="68" t="n">
        <v>46215</v>
      </c>
      <c r="C3850" s="69" t="n">
        <v>2026</v>
      </c>
      <c r="D3850" t="inlineStr">
        <is>
          <t>Jul</t>
        </is>
      </c>
      <c r="E3850" t="inlineStr">
        <is>
          <t>Middle East</t>
        </is>
      </c>
      <c r="F3850" t="inlineStr">
        <is>
          <t>Saudi Arabia</t>
        </is>
      </c>
      <c r="G3850" t="inlineStr">
        <is>
          <t>Arab Light</t>
        </is>
      </c>
      <c r="H3850" t="inlineStr">
        <is>
          <t>Domestic</t>
        </is>
      </c>
      <c r="I3850" t="inlineStr">
        <is>
          <t>Refiner</t>
        </is>
      </c>
      <c r="J3850" t="inlineStr">
        <is>
          <t>Sara Rossi</t>
        </is>
      </c>
      <c r="K3850" s="70" t="n">
        <v>1763044</v>
      </c>
      <c r="L3850" s="71" t="n">
        <v>75.77</v>
      </c>
      <c r="M3850" s="71" t="n">
        <v>133585843.88</v>
      </c>
      <c r="N3850" s="71" t="n">
        <v>0</v>
      </c>
      <c r="O3850" s="71" t="n">
        <v>133585843.88</v>
      </c>
      <c r="P3850" s="71" t="n">
        <v>32976044.59</v>
      </c>
      <c r="Q3850" s="71" t="n">
        <v>100609799.29</v>
      </c>
      <c r="R3850" t="inlineStr">
        <is>
          <t>Crude</t>
        </is>
      </c>
      <c r="S3850" t="inlineStr">
        <is>
          <t>No</t>
        </is>
      </c>
      <c r="T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SA103842</t>
        </is>
      </c>
      <c r="B3851" s="68" t="n">
        <v>46215</v>
      </c>
      <c r="C3851" s="69" t="n">
        <v>2026</v>
      </c>
      <c r="D3851" t="inlineStr">
        <is>
          <t>Jul</t>
        </is>
      </c>
      <c r="E3851" t="inlineStr">
        <is>
          <t>North America</t>
        </is>
      </c>
      <c r="F3851" t="inlineStr">
        <is>
          <t>USA</t>
        </is>
      </c>
      <c r="G3851" t="inlineStr">
        <is>
          <t>Arab Light</t>
        </is>
      </c>
      <c r="H3851" t="inlineStr">
        <is>
          <t>Term contract</t>
        </is>
      </c>
      <c r="I3851" t="inlineStr">
        <is>
          <t>National oil company</t>
        </is>
      </c>
      <c r="J3851" t="inlineStr">
        <is>
          <t>Yuki Sato</t>
        </is>
      </c>
      <c r="K3851" s="70" t="n">
        <v>1200477</v>
      </c>
      <c r="L3851" s="71" t="n">
        <v>77.58</v>
      </c>
      <c r="M3851" s="71" t="n">
        <v>93133005.66</v>
      </c>
      <c r="N3851" s="71" t="n">
        <v>931330.0600000001</v>
      </c>
      <c r="O3851" s="71" t="n">
        <v>92201675.59999999</v>
      </c>
      <c r="P3851" s="71" t="n">
        <v>21140462.57</v>
      </c>
      <c r="Q3851" s="71" t="n">
        <v>71061213.03</v>
      </c>
      <c r="R3851" t="inlineStr">
        <is>
          <t>Crude</t>
        </is>
      </c>
      <c r="S3851" t="inlineStr">
        <is>
          <t>Yes</t>
        </is>
      </c>
      <c r="T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SA103843</t>
        </is>
      </c>
      <c r="B3852" s="68" t="n">
        <v>46215</v>
      </c>
      <c r="C3852" s="69" t="n">
        <v>2026</v>
      </c>
      <c r="D3852" t="inlineStr">
        <is>
          <t>Jul</t>
        </is>
      </c>
      <c r="E3852" t="inlineStr">
        <is>
          <t>Asia</t>
        </is>
      </c>
      <c r="F3852" t="inlineStr">
        <is>
          <t>China</t>
        </is>
      </c>
      <c r="G3852" t="inlineStr">
        <is>
          <t>Jet fuel</t>
        </is>
      </c>
      <c r="H3852" t="inlineStr">
        <is>
          <t>Term contract</t>
        </is>
      </c>
      <c r="I3852" t="inlineStr">
        <is>
          <t>Refiner</t>
        </is>
      </c>
      <c r="J3852" t="inlineStr">
        <is>
          <t>Wei Chen</t>
        </is>
      </c>
      <c r="K3852" s="70" t="n">
        <v>271990</v>
      </c>
      <c r="L3852" s="71" t="n">
        <v>96.55</v>
      </c>
      <c r="M3852" s="71" t="n">
        <v>26260634.5</v>
      </c>
      <c r="N3852" s="71" t="n">
        <v>0</v>
      </c>
      <c r="O3852" s="71" t="n">
        <v>26260634.5</v>
      </c>
      <c r="P3852" s="71" t="n">
        <v>20058702.86</v>
      </c>
      <c r="Q3852" s="71" t="n">
        <v>6201931.64</v>
      </c>
      <c r="R3852" t="inlineStr">
        <is>
          <t>Refined</t>
        </is>
      </c>
      <c r="S3852" t="inlineStr">
        <is>
          <t>Yes</t>
        </is>
      </c>
      <c r="T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SA103844</t>
        </is>
      </c>
      <c r="B3853" s="68" t="n">
        <v>46215</v>
      </c>
      <c r="C3853" s="69" t="n">
        <v>2026</v>
      </c>
      <c r="D3853" t="inlineStr">
        <is>
          <t>Jul</t>
        </is>
      </c>
      <c r="E3853" t="inlineStr">
        <is>
          <t>Asia</t>
        </is>
      </c>
      <c r="F3853" t="inlineStr">
        <is>
          <t>South Korea</t>
        </is>
      </c>
      <c r="G3853" t="inlineStr">
        <is>
          <t>Arab Medium</t>
        </is>
      </c>
      <c r="H3853" t="inlineStr">
        <is>
          <t>Term contract</t>
        </is>
      </c>
      <c r="I3853" t="inlineStr">
        <is>
          <t>National oil company</t>
        </is>
      </c>
      <c r="J3853" t="inlineStr">
        <is>
          <t>Ruhi Shaikh</t>
        </is>
      </c>
      <c r="K3853" s="70" t="n">
        <v>531425</v>
      </c>
      <c r="L3853" s="71" t="n">
        <v>69.79000000000001</v>
      </c>
      <c r="M3853" s="71" t="n">
        <v>37088150.75</v>
      </c>
      <c r="N3853" s="71" t="n">
        <v>0</v>
      </c>
      <c r="O3853" s="71" t="n">
        <v>37088150.75</v>
      </c>
      <c r="P3853" s="71" t="n">
        <v>9531129.51</v>
      </c>
      <c r="Q3853" s="71" t="n">
        <v>27557021.24</v>
      </c>
      <c r="R3853" t="inlineStr">
        <is>
          <t>Crude</t>
        </is>
      </c>
      <c r="S3853" t="inlineStr">
        <is>
          <t>Yes</t>
        </is>
      </c>
      <c r="T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SA103845</t>
        </is>
      </c>
      <c r="B3854" s="68" t="n">
        <v>46215</v>
      </c>
      <c r="C3854" s="69" t="n">
        <v>2026</v>
      </c>
      <c r="D3854" t="inlineStr">
        <is>
          <t>Jul</t>
        </is>
      </c>
      <c r="E3854" t="inlineStr">
        <is>
          <t>Middle East</t>
        </is>
      </c>
      <c r="F3854" t="inlineStr">
        <is>
          <t>UAE</t>
        </is>
      </c>
      <c r="G3854" t="inlineStr">
        <is>
          <t>Arab Heavy</t>
        </is>
      </c>
      <c r="H3854" t="inlineStr">
        <is>
          <t>Term contract</t>
        </is>
      </c>
      <c r="I3854" t="inlineStr">
        <is>
          <t>National oil company</t>
        </is>
      </c>
      <c r="J3854" t="inlineStr">
        <is>
          <t>Emma Clarke</t>
        </is>
      </c>
      <c r="K3854" s="70" t="n">
        <v>1790168</v>
      </c>
      <c r="L3854" s="71" t="n">
        <v>69.40000000000001</v>
      </c>
      <c r="M3854" s="71" t="n">
        <v>124237659.2</v>
      </c>
      <c r="N3854" s="71" t="n">
        <v>2484753.18</v>
      </c>
      <c r="O3854" s="71" t="n">
        <v>121752906.02</v>
      </c>
      <c r="P3854" s="71" t="n">
        <v>31098767.16</v>
      </c>
      <c r="Q3854" s="71" t="n">
        <v>90654138.86</v>
      </c>
      <c r="R3854" t="inlineStr">
        <is>
          <t>Crude</t>
        </is>
      </c>
      <c r="S3854" t="inlineStr">
        <is>
          <t>Yes</t>
        </is>
      </c>
      <c r="T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SA103846</t>
        </is>
      </c>
      <c r="B3855" s="68" t="n">
        <v>46216</v>
      </c>
      <c r="C3855" s="69" t="n">
        <v>2026</v>
      </c>
      <c r="D3855" t="inlineStr">
        <is>
          <t>Jul</t>
        </is>
      </c>
      <c r="E3855" t="inlineStr">
        <is>
          <t>Asia</t>
        </is>
      </c>
      <c r="F3855" t="inlineStr">
        <is>
          <t>China</t>
        </is>
      </c>
      <c r="G3855" t="inlineStr">
        <is>
          <t>Arab Light</t>
        </is>
      </c>
      <c r="H3855" t="inlineStr">
        <is>
          <t>Term contract</t>
        </is>
      </c>
      <c r="I3855" t="inlineStr">
        <is>
          <t>Trader</t>
        </is>
      </c>
      <c r="J3855" t="inlineStr">
        <is>
          <t>Carlos Silva</t>
        </is>
      </c>
      <c r="K3855" s="70" t="n">
        <v>1642494</v>
      </c>
      <c r="L3855" s="71" t="n">
        <v>76.47</v>
      </c>
      <c r="M3855" s="71" t="n">
        <v>125601516.18</v>
      </c>
      <c r="N3855" s="71" t="n">
        <v>2512030.32</v>
      </c>
      <c r="O3855" s="71" t="n">
        <v>123089485.86</v>
      </c>
      <c r="P3855" s="71" t="n">
        <v>29375552.03</v>
      </c>
      <c r="Q3855" s="71" t="n">
        <v>93713933.83</v>
      </c>
      <c r="R3855" t="inlineStr">
        <is>
          <t>Crude</t>
        </is>
      </c>
      <c r="S3855" t="inlineStr">
        <is>
          <t>Yes</t>
        </is>
      </c>
      <c r="T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SA103847</t>
        </is>
      </c>
      <c r="B3856" s="68" t="n">
        <v>46216</v>
      </c>
      <c r="C3856" s="69" t="n">
        <v>2026</v>
      </c>
      <c r="D3856" t="inlineStr">
        <is>
          <t>Jul</t>
        </is>
      </c>
      <c r="E3856" t="inlineStr">
        <is>
          <t>Middle East</t>
        </is>
      </c>
      <c r="F3856" t="inlineStr">
        <is>
          <t>Bahrain</t>
        </is>
      </c>
      <c r="G3856" t="inlineStr">
        <is>
          <t>Arab Heavy</t>
        </is>
      </c>
      <c r="H3856" t="inlineStr">
        <is>
          <t>Spot</t>
        </is>
      </c>
      <c r="I3856" t="inlineStr">
        <is>
          <t>Trader</t>
        </is>
      </c>
      <c r="J3856" t="inlineStr">
        <is>
          <t>Sophie Müller</t>
        </is>
      </c>
      <c r="K3856" s="70" t="n">
        <v>1011616</v>
      </c>
      <c r="L3856" s="71" t="n">
        <v>76.29000000000001</v>
      </c>
      <c r="M3856" s="71" t="n">
        <v>77176184.64</v>
      </c>
      <c r="N3856" s="71" t="n">
        <v>771761.85</v>
      </c>
      <c r="O3856" s="71" t="n">
        <v>76404422.79000001</v>
      </c>
      <c r="P3856" s="71" t="n">
        <v>17937121.24</v>
      </c>
      <c r="Q3856" s="71" t="n">
        <v>58467301.55</v>
      </c>
      <c r="R3856" t="inlineStr">
        <is>
          <t>Crude</t>
        </is>
      </c>
      <c r="S3856" t="inlineStr">
        <is>
          <t>Yes</t>
        </is>
      </c>
      <c r="T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SA103848</t>
        </is>
      </c>
      <c r="B3857" s="68" t="n">
        <v>46216</v>
      </c>
      <c r="C3857" s="69" t="n">
        <v>2026</v>
      </c>
      <c r="D3857" t="inlineStr">
        <is>
          <t>Jul</t>
        </is>
      </c>
      <c r="E3857" t="inlineStr">
        <is>
          <t>Europe</t>
        </is>
      </c>
      <c r="F3857" t="inlineStr">
        <is>
          <t>France</t>
        </is>
      </c>
      <c r="G3857" t="inlineStr">
        <is>
          <t>Arab Medium</t>
        </is>
      </c>
      <c r="H3857" t="inlineStr">
        <is>
          <t>Term contract</t>
        </is>
      </c>
      <c r="I3857" t="inlineStr">
        <is>
          <t>Refiner</t>
        </is>
      </c>
      <c r="J3857" t="inlineStr">
        <is>
          <t>Shraddha Kulkarni</t>
        </is>
      </c>
      <c r="K3857" s="70" t="n">
        <v>456081</v>
      </c>
      <c r="L3857" s="71" t="n">
        <v>71.86</v>
      </c>
      <c r="M3857" s="71" t="n">
        <v>32773980.66</v>
      </c>
      <c r="N3857" s="71" t="n">
        <v>0</v>
      </c>
      <c r="O3857" s="71" t="n">
        <v>32773980.66</v>
      </c>
      <c r="P3857" s="71" t="n">
        <v>7787027.72</v>
      </c>
      <c r="Q3857" s="71" t="n">
        <v>24986952.94</v>
      </c>
      <c r="R3857" t="inlineStr">
        <is>
          <t>Crude</t>
        </is>
      </c>
      <c r="S3857" t="inlineStr">
        <is>
          <t>Yes</t>
        </is>
      </c>
      <c r="T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SA103849</t>
        </is>
      </c>
      <c r="B3858" s="68" t="n">
        <v>46216</v>
      </c>
      <c r="C3858" s="69" t="n">
        <v>2026</v>
      </c>
      <c r="D3858" t="inlineStr">
        <is>
          <t>Jul</t>
        </is>
      </c>
      <c r="E3858" t="inlineStr">
        <is>
          <t>Europe</t>
        </is>
      </c>
      <c r="F3858" t="inlineStr">
        <is>
          <t>Italy</t>
        </is>
      </c>
      <c r="G3858" t="inlineStr">
        <is>
          <t>Arab Heavy</t>
        </is>
      </c>
      <c r="H3858" t="inlineStr">
        <is>
          <t>Term contract</t>
        </is>
      </c>
      <c r="I3858" t="inlineStr">
        <is>
          <t>National oil company</t>
        </is>
      </c>
      <c r="J3858" t="inlineStr">
        <is>
          <t>Sophie Müller</t>
        </is>
      </c>
      <c r="K3858" s="70" t="n">
        <v>748415</v>
      </c>
      <c r="L3858" s="71" t="n">
        <v>77.76000000000001</v>
      </c>
      <c r="M3858" s="71" t="n">
        <v>58196750.4</v>
      </c>
      <c r="N3858" s="71" t="n">
        <v>0</v>
      </c>
      <c r="O3858" s="71" t="n">
        <v>58196750.4</v>
      </c>
      <c r="P3858" s="71" t="n">
        <v>13525895</v>
      </c>
      <c r="Q3858" s="71" t="n">
        <v>44670855.4</v>
      </c>
      <c r="R3858" t="inlineStr">
        <is>
          <t>Crude</t>
        </is>
      </c>
      <c r="S3858" t="inlineStr">
        <is>
          <t>Yes</t>
        </is>
      </c>
      <c r="T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SA103850</t>
        </is>
      </c>
      <c r="B3859" s="68" t="n">
        <v>46216</v>
      </c>
      <c r="C3859" s="69" t="n">
        <v>2026</v>
      </c>
      <c r="D3859" t="inlineStr">
        <is>
          <t>Jul</t>
        </is>
      </c>
      <c r="E3859" t="inlineStr">
        <is>
          <t>Asia</t>
        </is>
      </c>
      <c r="F3859" t="inlineStr">
        <is>
          <t>China</t>
        </is>
      </c>
      <c r="G3859" t="inlineStr">
        <is>
          <t>Arab Medium</t>
        </is>
      </c>
      <c r="H3859" t="inlineStr">
        <is>
          <t>Term contract</t>
        </is>
      </c>
      <c r="I3859" t="inlineStr">
        <is>
          <t>National oil company</t>
        </is>
      </c>
      <c r="J3859" t="inlineStr">
        <is>
          <t>Mei Lin</t>
        </is>
      </c>
      <c r="K3859" s="70" t="n">
        <v>309412</v>
      </c>
      <c r="L3859" s="71" t="n">
        <v>74.77</v>
      </c>
      <c r="M3859" s="71" t="n">
        <v>23134735.24</v>
      </c>
      <c r="N3859" s="71" t="n">
        <v>0</v>
      </c>
      <c r="O3859" s="71" t="n">
        <v>23134735.24</v>
      </c>
      <c r="P3859" s="71" t="n">
        <v>5369770.43</v>
      </c>
      <c r="Q3859" s="71" t="n">
        <v>17764964.81</v>
      </c>
      <c r="R3859" t="inlineStr">
        <is>
          <t>Crude</t>
        </is>
      </c>
      <c r="S3859" t="inlineStr">
        <is>
          <t>Yes</t>
        </is>
      </c>
      <c r="T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SA103851</t>
        </is>
      </c>
      <c r="B3860" s="68" t="n">
        <v>46216</v>
      </c>
      <c r="C3860" s="69" t="n">
        <v>2026</v>
      </c>
      <c r="D3860" t="inlineStr">
        <is>
          <t>Jul</t>
        </is>
      </c>
      <c r="E3860" t="inlineStr">
        <is>
          <t>Middle East</t>
        </is>
      </c>
      <c r="F3860" t="inlineStr">
        <is>
          <t>UAE</t>
        </is>
      </c>
      <c r="G3860" t="inlineStr">
        <is>
          <t>Arab Heavy</t>
        </is>
      </c>
      <c r="H3860" t="inlineStr">
        <is>
          <t>Term contract</t>
        </is>
      </c>
      <c r="I3860" t="inlineStr">
        <is>
          <t>Trader</t>
        </is>
      </c>
      <c r="J3860" t="inlineStr">
        <is>
          <t>Liam O'Brien</t>
        </is>
      </c>
      <c r="K3860" s="70" t="n">
        <v>1305959</v>
      </c>
      <c r="L3860" s="71" t="n">
        <v>73.93000000000001</v>
      </c>
      <c r="M3860" s="71" t="n">
        <v>96549548.87</v>
      </c>
      <c r="N3860" s="71" t="n">
        <v>0</v>
      </c>
      <c r="O3860" s="71" t="n">
        <v>96549548.87</v>
      </c>
      <c r="P3860" s="71" t="n">
        <v>22883361.59</v>
      </c>
      <c r="Q3860" s="71" t="n">
        <v>73666187.28</v>
      </c>
      <c r="R3860" t="inlineStr">
        <is>
          <t>Crude</t>
        </is>
      </c>
      <c r="S3860" t="inlineStr">
        <is>
          <t>Yes</t>
        </is>
      </c>
      <c r="T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SA103852</t>
        </is>
      </c>
      <c r="B3861" s="68" t="n">
        <v>46216</v>
      </c>
      <c r="C3861" s="69" t="n">
        <v>2026</v>
      </c>
      <c r="D3861" t="inlineStr">
        <is>
          <t>Jul</t>
        </is>
      </c>
      <c r="E3861" t="inlineStr">
        <is>
          <t>North America</t>
        </is>
      </c>
      <c r="F3861" t="inlineStr">
        <is>
          <t>USA</t>
        </is>
      </c>
      <c r="G3861" t="inlineStr">
        <is>
          <t>Jet fuel</t>
        </is>
      </c>
      <c r="H3861" t="inlineStr">
        <is>
          <t>Term contract</t>
        </is>
      </c>
      <c r="I3861" t="inlineStr">
        <is>
          <t>Refiner</t>
        </is>
      </c>
      <c r="J3861" t="inlineStr">
        <is>
          <t>Kofi Mensah</t>
        </is>
      </c>
      <c r="K3861" s="70" t="n">
        <v>228934</v>
      </c>
      <c r="L3861" s="71" t="n">
        <v>107.95</v>
      </c>
      <c r="M3861" s="71" t="n">
        <v>24713425.3</v>
      </c>
      <c r="N3861" s="71" t="n">
        <v>247134.25</v>
      </c>
      <c r="O3861" s="71" t="n">
        <v>24466291.05</v>
      </c>
      <c r="P3861" s="71" t="n">
        <v>17129370.52</v>
      </c>
      <c r="Q3861" s="71" t="n">
        <v>7336920.53</v>
      </c>
      <c r="R3861" t="inlineStr">
        <is>
          <t>Refined</t>
        </is>
      </c>
      <c r="S3861" t="inlineStr">
        <is>
          <t>Yes</t>
        </is>
      </c>
      <c r="T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SA103853</t>
        </is>
      </c>
      <c r="B3862" s="68" t="n">
        <v>46217</v>
      </c>
      <c r="C3862" s="69" t="n">
        <v>2026</v>
      </c>
      <c r="D3862" t="inlineStr">
        <is>
          <t>Jul</t>
        </is>
      </c>
      <c r="E3862" t="inlineStr">
        <is>
          <t>Asia</t>
        </is>
      </c>
      <c r="F3862" t="inlineStr">
        <is>
          <t>South Korea</t>
        </is>
      </c>
      <c r="G3862" t="inlineStr">
        <is>
          <t>Gasoline</t>
        </is>
      </c>
      <c r="H3862" t="inlineStr">
        <is>
          <t>Spot</t>
        </is>
      </c>
      <c r="I3862" t="inlineStr">
        <is>
          <t>Refiner</t>
        </is>
      </c>
      <c r="J3862" t="inlineStr">
        <is>
          <t>Lucas Martin</t>
        </is>
      </c>
      <c r="K3862" s="70" t="n">
        <v>560558</v>
      </c>
      <c r="L3862" s="71" t="n">
        <v>97.84999999999999</v>
      </c>
      <c r="M3862" s="71" t="n">
        <v>54850600.3</v>
      </c>
      <c r="N3862" s="71" t="n">
        <v>0</v>
      </c>
      <c r="O3862" s="71" t="n">
        <v>54850600.3</v>
      </c>
      <c r="P3862" s="71" t="n">
        <v>38075884.84</v>
      </c>
      <c r="Q3862" s="71" t="n">
        <v>16774715.46</v>
      </c>
      <c r="R3862" t="inlineStr">
        <is>
          <t>Refined</t>
        </is>
      </c>
      <c r="S3862" t="inlineStr">
        <is>
          <t>Yes</t>
        </is>
      </c>
      <c r="T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SA103854</t>
        </is>
      </c>
      <c r="B3863" s="68" t="n">
        <v>46217</v>
      </c>
      <c r="C3863" s="69" t="n">
        <v>2026</v>
      </c>
      <c r="D3863" t="inlineStr">
        <is>
          <t>Jul</t>
        </is>
      </c>
      <c r="E3863" t="inlineStr">
        <is>
          <t>Middle East</t>
        </is>
      </c>
      <c r="F3863" t="inlineStr">
        <is>
          <t>Bahrain</t>
        </is>
      </c>
      <c r="G3863" t="inlineStr">
        <is>
          <t>Arab Heavy</t>
        </is>
      </c>
      <c r="H3863" t="inlineStr">
        <is>
          <t>Term contract</t>
        </is>
      </c>
      <c r="I3863" t="inlineStr">
        <is>
          <t>National oil company</t>
        </is>
      </c>
      <c r="J3863" t="inlineStr">
        <is>
          <t>Wei Chen</t>
        </is>
      </c>
      <c r="K3863" s="70" t="n">
        <v>1641489</v>
      </c>
      <c r="L3863" s="71" t="n">
        <v>72.91</v>
      </c>
      <c r="M3863" s="71" t="n">
        <v>119680962.99</v>
      </c>
      <c r="N3863" s="71" t="n">
        <v>1196809.63</v>
      </c>
      <c r="O3863" s="71" t="n">
        <v>118484153.36</v>
      </c>
      <c r="P3863" s="71" t="n">
        <v>28010387.16</v>
      </c>
      <c r="Q3863" s="71" t="n">
        <v>90473766.2</v>
      </c>
      <c r="R3863" t="inlineStr">
        <is>
          <t>Crude</t>
        </is>
      </c>
      <c r="S3863" t="inlineStr">
        <is>
          <t>Yes</t>
        </is>
      </c>
      <c r="T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SA103855</t>
        </is>
      </c>
      <c r="B3864" s="68" t="n">
        <v>46217</v>
      </c>
      <c r="C3864" s="69" t="n">
        <v>2026</v>
      </c>
      <c r="D3864" t="inlineStr">
        <is>
          <t>Jul</t>
        </is>
      </c>
      <c r="E3864" t="inlineStr">
        <is>
          <t>Middle East</t>
        </is>
      </c>
      <c r="F3864" t="inlineStr">
        <is>
          <t>Bahrain</t>
        </is>
      </c>
      <c r="G3864" t="inlineStr">
        <is>
          <t>Arab Light</t>
        </is>
      </c>
      <c r="H3864" t="inlineStr">
        <is>
          <t>Term contract</t>
        </is>
      </c>
      <c r="I3864" t="inlineStr">
        <is>
          <t>Trader</t>
        </is>
      </c>
      <c r="J3864" t="inlineStr">
        <is>
          <t>Shraddha Kulkarni</t>
        </is>
      </c>
      <c r="K3864" s="70" t="n">
        <v>504301</v>
      </c>
      <c r="L3864" s="71" t="n">
        <v>82.06999999999999</v>
      </c>
      <c r="M3864" s="71" t="n">
        <v>41387983.07</v>
      </c>
      <c r="N3864" s="71" t="n">
        <v>827759.66</v>
      </c>
      <c r="O3864" s="71" t="n">
        <v>40560223.41</v>
      </c>
      <c r="P3864" s="71" t="n">
        <v>8939529.609999999</v>
      </c>
      <c r="Q3864" s="71" t="n">
        <v>31620693.8</v>
      </c>
      <c r="R3864" t="inlineStr">
        <is>
          <t>Crude</t>
        </is>
      </c>
      <c r="S3864" t="inlineStr">
        <is>
          <t>Yes</t>
        </is>
      </c>
      <c r="T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SA103856</t>
        </is>
      </c>
      <c r="B3865" s="68" t="n">
        <v>46217</v>
      </c>
      <c r="C3865" s="69" t="n">
        <v>2026</v>
      </c>
      <c r="D3865" t="inlineStr">
        <is>
          <t>Jul</t>
        </is>
      </c>
      <c r="E3865" t="inlineStr">
        <is>
          <t>Asia</t>
        </is>
      </c>
      <c r="F3865" t="inlineStr">
        <is>
          <t>Japan</t>
        </is>
      </c>
      <c r="G3865" t="inlineStr">
        <is>
          <t>Arab Light</t>
        </is>
      </c>
      <c r="H3865" t="inlineStr">
        <is>
          <t>Term contract</t>
        </is>
      </c>
      <c r="I3865" t="inlineStr">
        <is>
          <t>Refiner</t>
        </is>
      </c>
      <c r="J3865" t="inlineStr">
        <is>
          <t>Aisha Bello</t>
        </is>
      </c>
      <c r="K3865" s="70" t="n">
        <v>1796195</v>
      </c>
      <c r="L3865" s="71" t="n">
        <v>71.95999999999999</v>
      </c>
      <c r="M3865" s="71" t="n">
        <v>129254192.2</v>
      </c>
      <c r="N3865" s="71" t="n">
        <v>0</v>
      </c>
      <c r="O3865" s="71" t="n">
        <v>129254192.2</v>
      </c>
      <c r="P3865" s="71" t="n">
        <v>31717441.29</v>
      </c>
      <c r="Q3865" s="71" t="n">
        <v>97536750.91</v>
      </c>
      <c r="R3865" t="inlineStr">
        <is>
          <t>Crude</t>
        </is>
      </c>
      <c r="S3865" t="inlineStr">
        <is>
          <t>Yes</t>
        </is>
      </c>
      <c r="T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SA103857</t>
        </is>
      </c>
      <c r="B3866" s="68" t="n">
        <v>46217</v>
      </c>
      <c r="C3866" s="69" t="n">
        <v>2026</v>
      </c>
      <c r="D3866" t="inlineStr">
        <is>
          <t>Jul</t>
        </is>
      </c>
      <c r="E3866" t="inlineStr">
        <is>
          <t>Asia</t>
        </is>
      </c>
      <c r="F3866" t="inlineStr">
        <is>
          <t>China</t>
        </is>
      </c>
      <c r="G3866" t="inlineStr">
        <is>
          <t>Gasoline</t>
        </is>
      </c>
      <c r="H3866" t="inlineStr">
        <is>
          <t>Term contract</t>
        </is>
      </c>
      <c r="I3866" t="inlineStr">
        <is>
          <t>National oil company</t>
        </is>
      </c>
      <c r="J3866" t="inlineStr">
        <is>
          <t>Ravindra Patil</t>
        </is>
      </c>
      <c r="K3866" s="70" t="n">
        <v>419916</v>
      </c>
      <c r="L3866" s="71" t="n">
        <v>95.51000000000001</v>
      </c>
      <c r="M3866" s="71" t="n">
        <v>40106177.16</v>
      </c>
      <c r="N3866" s="71" t="n">
        <v>802123.54</v>
      </c>
      <c r="O3866" s="71" t="n">
        <v>39304053.62</v>
      </c>
      <c r="P3866" s="71" t="n">
        <v>30121316.01</v>
      </c>
      <c r="Q3866" s="71" t="n">
        <v>9182737.609999999</v>
      </c>
      <c r="R3866" t="inlineStr">
        <is>
          <t>Refined</t>
        </is>
      </c>
      <c r="S3866" t="inlineStr">
        <is>
          <t>Yes</t>
        </is>
      </c>
      <c r="T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SA103858</t>
        </is>
      </c>
      <c r="B3867" s="68" t="n">
        <v>46217</v>
      </c>
      <c r="C3867" s="69" t="n">
        <v>2026</v>
      </c>
      <c r="D3867" t="inlineStr">
        <is>
          <t>Jul</t>
        </is>
      </c>
      <c r="E3867" t="inlineStr">
        <is>
          <t>Asia</t>
        </is>
      </c>
      <c r="F3867" t="inlineStr">
        <is>
          <t>China</t>
        </is>
      </c>
      <c r="G3867" t="inlineStr">
        <is>
          <t>Diesel</t>
        </is>
      </c>
      <c r="H3867" t="inlineStr">
        <is>
          <t>Term contract</t>
        </is>
      </c>
      <c r="I3867" t="inlineStr">
        <is>
          <t>National oil company</t>
        </is>
      </c>
      <c r="J3867" t="inlineStr">
        <is>
          <t>Aisha Bello</t>
        </is>
      </c>
      <c r="K3867" s="70" t="n">
        <v>118583</v>
      </c>
      <c r="L3867" s="71" t="n">
        <v>101.42</v>
      </c>
      <c r="M3867" s="71" t="n">
        <v>12026687.86</v>
      </c>
      <c r="N3867" s="71" t="n">
        <v>120266.88</v>
      </c>
      <c r="O3867" s="71" t="n">
        <v>11906420.98</v>
      </c>
      <c r="P3867" s="71" t="n">
        <v>8322540.38</v>
      </c>
      <c r="Q3867" s="71" t="n">
        <v>3583880.6</v>
      </c>
      <c r="R3867" t="inlineStr">
        <is>
          <t>Refined</t>
        </is>
      </c>
      <c r="S3867" t="inlineStr">
        <is>
          <t>Yes</t>
        </is>
      </c>
      <c r="T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SA103859</t>
        </is>
      </c>
      <c r="B3868" s="68" t="n">
        <v>46218</v>
      </c>
      <c r="C3868" s="69" t="n">
        <v>2026</v>
      </c>
      <c r="D3868" t="inlineStr">
        <is>
          <t>Jul</t>
        </is>
      </c>
      <c r="E3868" t="inlineStr">
        <is>
          <t>Asia</t>
        </is>
      </c>
      <c r="F3868" t="inlineStr">
        <is>
          <t>Japan</t>
        </is>
      </c>
      <c r="G3868" t="inlineStr">
        <is>
          <t>Diesel</t>
        </is>
      </c>
      <c r="H3868" t="inlineStr">
        <is>
          <t>Term contract</t>
        </is>
      </c>
      <c r="I3868" t="inlineStr">
        <is>
          <t>Trader</t>
        </is>
      </c>
      <c r="J3868" t="inlineStr">
        <is>
          <t>Arjun Mehta</t>
        </is>
      </c>
      <c r="K3868" s="70" t="n">
        <v>520100</v>
      </c>
      <c r="L3868" s="71" t="n">
        <v>100.43</v>
      </c>
      <c r="M3868" s="71" t="n">
        <v>52233643</v>
      </c>
      <c r="N3868" s="71" t="n">
        <v>522336.43</v>
      </c>
      <c r="O3868" s="71" t="n">
        <v>51711306.57</v>
      </c>
      <c r="P3868" s="71" t="n">
        <v>35616491.47</v>
      </c>
      <c r="Q3868" s="71" t="n">
        <v>16094815.1</v>
      </c>
      <c r="R3868" t="inlineStr">
        <is>
          <t>Refined</t>
        </is>
      </c>
      <c r="S3868" t="inlineStr">
        <is>
          <t>Yes</t>
        </is>
      </c>
      <c r="T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SA103860</t>
        </is>
      </c>
      <c r="B3869" s="68" t="n">
        <v>46218</v>
      </c>
      <c r="C3869" s="69" t="n">
        <v>2026</v>
      </c>
      <c r="D3869" t="inlineStr">
        <is>
          <t>Jul</t>
        </is>
      </c>
      <c r="E3869" t="inlineStr">
        <is>
          <t>Asia</t>
        </is>
      </c>
      <c r="F3869" t="inlineStr">
        <is>
          <t>India</t>
        </is>
      </c>
      <c r="G3869" t="inlineStr">
        <is>
          <t>Arab Extra Light</t>
        </is>
      </c>
      <c r="H3869" t="inlineStr">
        <is>
          <t>Spot</t>
        </is>
      </c>
      <c r="I3869" t="inlineStr">
        <is>
          <t>National oil company</t>
        </is>
      </c>
      <c r="J3869" t="inlineStr">
        <is>
          <t>Priya Nair</t>
        </is>
      </c>
      <c r="K3869" s="70" t="n">
        <v>363659</v>
      </c>
      <c r="L3869" s="71" t="n">
        <v>79.53</v>
      </c>
      <c r="M3869" s="71" t="n">
        <v>28921800.27</v>
      </c>
      <c r="N3869" s="71" t="n">
        <v>578436.01</v>
      </c>
      <c r="O3869" s="71" t="n">
        <v>28343364.26</v>
      </c>
      <c r="P3869" s="71" t="n">
        <v>6967930.87</v>
      </c>
      <c r="Q3869" s="71" t="n">
        <v>21375433.39</v>
      </c>
      <c r="R3869" t="inlineStr">
        <is>
          <t>Crude</t>
        </is>
      </c>
      <c r="S3869" t="inlineStr">
        <is>
          <t>Yes</t>
        </is>
      </c>
      <c r="T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SA103861</t>
        </is>
      </c>
      <c r="B3870" s="68" t="n">
        <v>46218</v>
      </c>
      <c r="C3870" s="69" t="n">
        <v>2026</v>
      </c>
      <c r="D3870" t="inlineStr">
        <is>
          <t>Jul</t>
        </is>
      </c>
      <c r="E3870" t="inlineStr">
        <is>
          <t>Asia</t>
        </is>
      </c>
      <c r="F3870" t="inlineStr">
        <is>
          <t>South Korea</t>
        </is>
      </c>
      <c r="G3870" t="inlineStr">
        <is>
          <t>Arab Light</t>
        </is>
      </c>
      <c r="H3870" t="inlineStr">
        <is>
          <t>Term contract</t>
        </is>
      </c>
      <c r="I3870" t="inlineStr">
        <is>
          <t>Refiner</t>
        </is>
      </c>
      <c r="J3870" t="inlineStr">
        <is>
          <t>Olivia Brown</t>
        </is>
      </c>
      <c r="K3870" s="70" t="n">
        <v>1440573</v>
      </c>
      <c r="L3870" s="71" t="n">
        <v>76.79000000000001</v>
      </c>
      <c r="M3870" s="71" t="n">
        <v>110621600.67</v>
      </c>
      <c r="N3870" s="71" t="n">
        <v>0</v>
      </c>
      <c r="O3870" s="71" t="n">
        <v>110621600.67</v>
      </c>
      <c r="P3870" s="71" t="n">
        <v>26852039.23</v>
      </c>
      <c r="Q3870" s="71" t="n">
        <v>83769561.44</v>
      </c>
      <c r="R3870" t="inlineStr">
        <is>
          <t>Crude</t>
        </is>
      </c>
      <c r="S3870" t="inlineStr">
        <is>
          <t>Yes</t>
        </is>
      </c>
      <c r="T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SA103862</t>
        </is>
      </c>
      <c r="B3871" s="68" t="n">
        <v>46218</v>
      </c>
      <c r="C3871" s="69" t="n">
        <v>2026</v>
      </c>
      <c r="D3871" t="inlineStr">
        <is>
          <t>Jul</t>
        </is>
      </c>
      <c r="E3871" t="inlineStr">
        <is>
          <t>Europe</t>
        </is>
      </c>
      <c r="F3871" t="inlineStr">
        <is>
          <t>Netherlands</t>
        </is>
      </c>
      <c r="G3871" t="inlineStr">
        <is>
          <t>Arab Heavy</t>
        </is>
      </c>
      <c r="H3871" t="inlineStr">
        <is>
          <t>Term contract</t>
        </is>
      </c>
      <c r="I3871" t="inlineStr">
        <is>
          <t>Trader</t>
        </is>
      </c>
      <c r="J3871" t="inlineStr">
        <is>
          <t>Zoya Ahmed</t>
        </is>
      </c>
      <c r="K3871" s="70" t="n">
        <v>550512</v>
      </c>
      <c r="L3871" s="71" t="n">
        <v>77.27</v>
      </c>
      <c r="M3871" s="71" t="n">
        <v>42538062.24</v>
      </c>
      <c r="N3871" s="71" t="n">
        <v>850761.24</v>
      </c>
      <c r="O3871" s="71" t="n">
        <v>41687301</v>
      </c>
      <c r="P3871" s="71" t="n">
        <v>9761214.869999999</v>
      </c>
      <c r="Q3871" s="71" t="n">
        <v>31926086.13</v>
      </c>
      <c r="R3871" t="inlineStr">
        <is>
          <t>Crude</t>
        </is>
      </c>
      <c r="S3871" t="inlineStr">
        <is>
          <t>Yes</t>
        </is>
      </c>
      <c r="T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SA103863</t>
        </is>
      </c>
      <c r="B3872" s="68" t="n">
        <v>46218</v>
      </c>
      <c r="C3872" s="69" t="n">
        <v>2026</v>
      </c>
      <c r="D3872" t="inlineStr">
        <is>
          <t>Jul</t>
        </is>
      </c>
      <c r="E3872" t="inlineStr">
        <is>
          <t>Asia</t>
        </is>
      </c>
      <c r="F3872" t="inlineStr">
        <is>
          <t>India</t>
        </is>
      </c>
      <c r="G3872" t="inlineStr">
        <is>
          <t>Arab Light</t>
        </is>
      </c>
      <c r="H3872" t="inlineStr">
        <is>
          <t>Term contract</t>
        </is>
      </c>
      <c r="I3872" t="inlineStr">
        <is>
          <t>Refiner</t>
        </is>
      </c>
      <c r="J3872" t="inlineStr">
        <is>
          <t>Shraddha Kulkarni</t>
        </is>
      </c>
      <c r="K3872" s="70" t="n">
        <v>820745</v>
      </c>
      <c r="L3872" s="71" t="n">
        <v>78.87</v>
      </c>
      <c r="M3872" s="71" t="n">
        <v>64732158.15</v>
      </c>
      <c r="N3872" s="71" t="n">
        <v>0</v>
      </c>
      <c r="O3872" s="71" t="n">
        <v>64732158.15</v>
      </c>
      <c r="P3872" s="71" t="n">
        <v>14958522.16</v>
      </c>
      <c r="Q3872" s="71" t="n">
        <v>49773635.99</v>
      </c>
      <c r="R3872" t="inlineStr">
        <is>
          <t>Crude</t>
        </is>
      </c>
      <c r="S3872" t="inlineStr">
        <is>
          <t>Yes</t>
        </is>
      </c>
      <c r="T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SA103864</t>
        </is>
      </c>
      <c r="B3873" s="68" t="n">
        <v>46218</v>
      </c>
      <c r="C3873" s="69" t="n">
        <v>2026</v>
      </c>
      <c r="D3873" t="inlineStr">
        <is>
          <t>Jul</t>
        </is>
      </c>
      <c r="E3873" t="inlineStr">
        <is>
          <t>Europe</t>
        </is>
      </c>
      <c r="F3873" t="inlineStr">
        <is>
          <t>Netherlands</t>
        </is>
      </c>
      <c r="G3873" t="inlineStr">
        <is>
          <t>Arab Medium</t>
        </is>
      </c>
      <c r="H3873" t="inlineStr">
        <is>
          <t>Term contract</t>
        </is>
      </c>
      <c r="I3873" t="inlineStr">
        <is>
          <t>Refiner</t>
        </is>
      </c>
      <c r="J3873" t="inlineStr">
        <is>
          <t>Ravindra Patil</t>
        </is>
      </c>
      <c r="K3873" s="70" t="n">
        <v>938281</v>
      </c>
      <c r="L3873" s="71" t="n">
        <v>80.69</v>
      </c>
      <c r="M3873" s="71" t="n">
        <v>75709893.89</v>
      </c>
      <c r="N3873" s="71" t="n">
        <v>0</v>
      </c>
      <c r="O3873" s="71" t="n">
        <v>75709893.89</v>
      </c>
      <c r="P3873" s="71" t="n">
        <v>15894809.76</v>
      </c>
      <c r="Q3873" s="71" t="n">
        <v>59815084.13</v>
      </c>
      <c r="R3873" t="inlineStr">
        <is>
          <t>Crude</t>
        </is>
      </c>
      <c r="S3873" t="inlineStr">
        <is>
          <t>Yes</t>
        </is>
      </c>
      <c r="T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SA103865</t>
        </is>
      </c>
      <c r="B3874" s="68" t="n">
        <v>46218</v>
      </c>
      <c r="C3874" s="69" t="n">
        <v>2026</v>
      </c>
      <c r="D3874" t="inlineStr">
        <is>
          <t>Jul</t>
        </is>
      </c>
      <c r="E3874" t="inlineStr">
        <is>
          <t>Asia</t>
        </is>
      </c>
      <c r="F3874" t="inlineStr">
        <is>
          <t>India</t>
        </is>
      </c>
      <c r="G3874" t="inlineStr">
        <is>
          <t>Arab Light</t>
        </is>
      </c>
      <c r="H3874" t="inlineStr">
        <is>
          <t>Spot</t>
        </is>
      </c>
      <c r="I3874" t="inlineStr">
        <is>
          <t>National oil company</t>
        </is>
      </c>
      <c r="J3874" t="inlineStr">
        <is>
          <t>Ravindra Patil</t>
        </is>
      </c>
      <c r="K3874" s="70" t="n">
        <v>1266780</v>
      </c>
      <c r="L3874" s="71" t="n">
        <v>71.31</v>
      </c>
      <c r="M3874" s="71" t="n">
        <v>90334081.8</v>
      </c>
      <c r="N3874" s="71" t="n">
        <v>1806681.64</v>
      </c>
      <c r="O3874" s="71" t="n">
        <v>88527400.16</v>
      </c>
      <c r="P3874" s="71" t="n">
        <v>22704762.9</v>
      </c>
      <c r="Q3874" s="71" t="n">
        <v>65822637.26</v>
      </c>
      <c r="R3874" t="inlineStr">
        <is>
          <t>Crude</t>
        </is>
      </c>
      <c r="S3874" t="inlineStr">
        <is>
          <t>Yes</t>
        </is>
      </c>
      <c r="T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SA103866</t>
        </is>
      </c>
      <c r="B3875" s="68" t="n">
        <v>46218</v>
      </c>
      <c r="C3875" s="69" t="n">
        <v>2026</v>
      </c>
      <c r="D3875" t="inlineStr">
        <is>
          <t>Jul</t>
        </is>
      </c>
      <c r="E3875" t="inlineStr">
        <is>
          <t>Asia</t>
        </is>
      </c>
      <c r="F3875" t="inlineStr">
        <is>
          <t>South Korea</t>
        </is>
      </c>
      <c r="G3875" t="inlineStr">
        <is>
          <t>Arab Heavy</t>
        </is>
      </c>
      <c r="H3875" t="inlineStr">
        <is>
          <t>Term contract</t>
        </is>
      </c>
      <c r="I3875" t="inlineStr">
        <is>
          <t>Trader</t>
        </is>
      </c>
      <c r="J3875" t="inlineStr">
        <is>
          <t>Carlos Silva</t>
        </is>
      </c>
      <c r="K3875" s="70" t="n">
        <v>1226596</v>
      </c>
      <c r="L3875" s="71" t="n">
        <v>70.19</v>
      </c>
      <c r="M3875" s="71" t="n">
        <v>86094773.23999999</v>
      </c>
      <c r="N3875" s="71" t="n">
        <v>0</v>
      </c>
      <c r="O3875" s="71" t="n">
        <v>86094773.23999999</v>
      </c>
      <c r="P3875" s="71" t="n">
        <v>21574890.09</v>
      </c>
      <c r="Q3875" s="71" t="n">
        <v>64519883.15</v>
      </c>
      <c r="R3875" t="inlineStr">
        <is>
          <t>Crude</t>
        </is>
      </c>
      <c r="S3875" t="inlineStr">
        <is>
          <t>Yes</t>
        </is>
      </c>
      <c r="T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SA103867</t>
        </is>
      </c>
      <c r="B3876" s="68" t="n">
        <v>46219</v>
      </c>
      <c r="C3876" s="69" t="n">
        <v>2026</v>
      </c>
      <c r="D3876" t="inlineStr">
        <is>
          <t>Jul</t>
        </is>
      </c>
      <c r="E3876" t="inlineStr">
        <is>
          <t>Middle East</t>
        </is>
      </c>
      <c r="F3876" t="inlineStr">
        <is>
          <t>UAE</t>
        </is>
      </c>
      <c r="G3876" t="inlineStr">
        <is>
          <t>Arab Heavy</t>
        </is>
      </c>
      <c r="H3876" t="inlineStr">
        <is>
          <t>Term contract</t>
        </is>
      </c>
      <c r="I3876" t="inlineStr">
        <is>
          <t>Trader</t>
        </is>
      </c>
      <c r="J3876" t="inlineStr">
        <is>
          <t>Amir Khan</t>
        </is>
      </c>
      <c r="K3876" s="70" t="n">
        <v>1794186</v>
      </c>
      <c r="L3876" s="71" t="n">
        <v>68.45</v>
      </c>
      <c r="M3876" s="71" t="n">
        <v>122812031.7</v>
      </c>
      <c r="N3876" s="71" t="n">
        <v>2456240.63</v>
      </c>
      <c r="O3876" s="71" t="n">
        <v>120355791.07</v>
      </c>
      <c r="P3876" s="71" t="n">
        <v>31713503.7</v>
      </c>
      <c r="Q3876" s="71" t="n">
        <v>88642287.37</v>
      </c>
      <c r="R3876" t="inlineStr">
        <is>
          <t>Crude</t>
        </is>
      </c>
      <c r="S3876" t="inlineStr">
        <is>
          <t>Yes</t>
        </is>
      </c>
      <c r="T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SA103868</t>
        </is>
      </c>
      <c r="B3877" s="68" t="n">
        <v>46219</v>
      </c>
      <c r="C3877" s="69" t="n">
        <v>2026</v>
      </c>
      <c r="D3877" t="inlineStr">
        <is>
          <t>Jul</t>
        </is>
      </c>
      <c r="E3877" t="inlineStr">
        <is>
          <t>Middle East</t>
        </is>
      </c>
      <c r="F3877" t="inlineStr">
        <is>
          <t>Saudi Arabia</t>
        </is>
      </c>
      <c r="G3877" t="inlineStr">
        <is>
          <t>Gasoline</t>
        </is>
      </c>
      <c r="H3877" t="inlineStr">
        <is>
          <t>Domestic</t>
        </is>
      </c>
      <c r="I3877" t="inlineStr">
        <is>
          <t>Refiner</t>
        </is>
      </c>
      <c r="J3877" t="inlineStr">
        <is>
          <t>Sophie Müller</t>
        </is>
      </c>
      <c r="K3877" s="70" t="n">
        <v>267219</v>
      </c>
      <c r="L3877" s="71" t="n">
        <v>85.98999999999999</v>
      </c>
      <c r="M3877" s="71" t="n">
        <v>22978161.81</v>
      </c>
      <c r="N3877" s="71" t="n">
        <v>459563.24</v>
      </c>
      <c r="O3877" s="71" t="n">
        <v>22518598.57</v>
      </c>
      <c r="P3877" s="71" t="n">
        <v>19438095.21</v>
      </c>
      <c r="Q3877" s="71" t="n">
        <v>3080503.36</v>
      </c>
      <c r="R3877" t="inlineStr">
        <is>
          <t>Refined</t>
        </is>
      </c>
      <c r="S3877" t="inlineStr">
        <is>
          <t>No</t>
        </is>
      </c>
      <c r="T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SA103869</t>
        </is>
      </c>
      <c r="B3878" s="68" t="n">
        <v>46219</v>
      </c>
      <c r="C3878" s="69" t="n">
        <v>2026</v>
      </c>
      <c r="D3878" t="inlineStr">
        <is>
          <t>Jul</t>
        </is>
      </c>
      <c r="E3878" t="inlineStr">
        <is>
          <t>Asia</t>
        </is>
      </c>
      <c r="F3878" t="inlineStr">
        <is>
          <t>China</t>
        </is>
      </c>
      <c r="G3878" t="inlineStr">
        <is>
          <t>Diesel</t>
        </is>
      </c>
      <c r="H3878" t="inlineStr">
        <is>
          <t>Spot</t>
        </is>
      </c>
      <c r="I3878" t="inlineStr">
        <is>
          <t>Refiner</t>
        </is>
      </c>
      <c r="J3878" t="inlineStr">
        <is>
          <t>Shraddha Kulkarni</t>
        </is>
      </c>
      <c r="K3878" s="70" t="n">
        <v>432723</v>
      </c>
      <c r="L3878" s="71" t="n">
        <v>100.36</v>
      </c>
      <c r="M3878" s="71" t="n">
        <v>43428080.28</v>
      </c>
      <c r="N3878" s="71" t="n">
        <v>868561.61</v>
      </c>
      <c r="O3878" s="71" t="n">
        <v>42559518.67</v>
      </c>
      <c r="P3878" s="71" t="n">
        <v>29845694.09</v>
      </c>
      <c r="Q3878" s="71" t="n">
        <v>12713824.58</v>
      </c>
      <c r="R3878" t="inlineStr">
        <is>
          <t>Refined</t>
        </is>
      </c>
      <c r="S3878" t="inlineStr">
        <is>
          <t>Yes</t>
        </is>
      </c>
      <c r="T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SA103870</t>
        </is>
      </c>
      <c r="B3879" s="68" t="n">
        <v>46219</v>
      </c>
      <c r="C3879" s="69" t="n">
        <v>2026</v>
      </c>
      <c r="D3879" t="inlineStr">
        <is>
          <t>Jul</t>
        </is>
      </c>
      <c r="E3879" t="inlineStr">
        <is>
          <t>Europe</t>
        </is>
      </c>
      <c r="F3879" t="inlineStr">
        <is>
          <t>Netherlands</t>
        </is>
      </c>
      <c r="G3879" t="inlineStr">
        <is>
          <t>Diesel</t>
        </is>
      </c>
      <c r="H3879" t="inlineStr">
        <is>
          <t>Spot</t>
        </is>
      </c>
      <c r="I3879" t="inlineStr">
        <is>
          <t>Refiner</t>
        </is>
      </c>
      <c r="J3879" t="inlineStr">
        <is>
          <t>Kofi Mensah</t>
        </is>
      </c>
      <c r="K3879" s="70" t="n">
        <v>445206</v>
      </c>
      <c r="L3879" s="71" t="n">
        <v>91.34</v>
      </c>
      <c r="M3879" s="71" t="n">
        <v>40665116.04</v>
      </c>
      <c r="N3879" s="71" t="n">
        <v>813302.3199999999</v>
      </c>
      <c r="O3879" s="71" t="n">
        <v>39851813.72</v>
      </c>
      <c r="P3879" s="71" t="n">
        <v>30919602.55</v>
      </c>
      <c r="Q3879" s="71" t="n">
        <v>8932211.17</v>
      </c>
      <c r="R3879" t="inlineStr">
        <is>
          <t>Refined</t>
        </is>
      </c>
      <c r="S3879" t="inlineStr">
        <is>
          <t>Yes</t>
        </is>
      </c>
      <c r="T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SA103871</t>
        </is>
      </c>
      <c r="B3880" s="68" t="n">
        <v>46220</v>
      </c>
      <c r="C3880" s="69" t="n">
        <v>2026</v>
      </c>
      <c r="D3880" t="inlineStr">
        <is>
          <t>Jul</t>
        </is>
      </c>
      <c r="E3880" t="inlineStr">
        <is>
          <t>Asia</t>
        </is>
      </c>
      <c r="F3880" t="inlineStr">
        <is>
          <t>Japan</t>
        </is>
      </c>
      <c r="G3880" t="inlineStr">
        <is>
          <t>Gasoline</t>
        </is>
      </c>
      <c r="H3880" t="inlineStr">
        <is>
          <t>Term contract</t>
        </is>
      </c>
      <c r="I3880" t="inlineStr">
        <is>
          <t>National oil company</t>
        </is>
      </c>
      <c r="J3880" t="inlineStr">
        <is>
          <t>Liam O'Brien</t>
        </is>
      </c>
      <c r="K3880" s="70" t="n">
        <v>589691</v>
      </c>
      <c r="L3880" s="71" t="n">
        <v>90.3</v>
      </c>
      <c r="M3880" s="71" t="n">
        <v>53249097.3</v>
      </c>
      <c r="N3880" s="71" t="n">
        <v>0</v>
      </c>
      <c r="O3880" s="71" t="n">
        <v>53249097.3</v>
      </c>
      <c r="P3880" s="71" t="n">
        <v>40683070.15</v>
      </c>
      <c r="Q3880" s="71" t="n">
        <v>12566027.15</v>
      </c>
      <c r="R3880" t="inlineStr">
        <is>
          <t>Refined</t>
        </is>
      </c>
      <c r="S3880" t="inlineStr">
        <is>
          <t>Yes</t>
        </is>
      </c>
      <c r="T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SA103872</t>
        </is>
      </c>
      <c r="B3881" s="68" t="n">
        <v>46220</v>
      </c>
      <c r="C3881" s="69" t="n">
        <v>2026</v>
      </c>
      <c r="D3881" t="inlineStr">
        <is>
          <t>Jul</t>
        </is>
      </c>
      <c r="E3881" t="inlineStr">
        <is>
          <t>Asia</t>
        </is>
      </c>
      <c r="F3881" t="inlineStr">
        <is>
          <t>India</t>
        </is>
      </c>
      <c r="G3881" t="inlineStr">
        <is>
          <t>Gasoline</t>
        </is>
      </c>
      <c r="H3881" t="inlineStr">
        <is>
          <t>Term contract</t>
        </is>
      </c>
      <c r="I3881" t="inlineStr">
        <is>
          <t>Trader</t>
        </is>
      </c>
      <c r="J3881" t="inlineStr">
        <is>
          <t>Fatima Al-Saud</t>
        </is>
      </c>
      <c r="K3881" s="70" t="n">
        <v>324480</v>
      </c>
      <c r="L3881" s="71" t="n">
        <v>93.09999999999999</v>
      </c>
      <c r="M3881" s="71" t="n">
        <v>30209088</v>
      </c>
      <c r="N3881" s="71" t="n">
        <v>604181.76</v>
      </c>
      <c r="O3881" s="71" t="n">
        <v>29604906.24</v>
      </c>
      <c r="P3881" s="71" t="n">
        <v>23454454.2</v>
      </c>
      <c r="Q3881" s="71" t="n">
        <v>6150452.04</v>
      </c>
      <c r="R3881" t="inlineStr">
        <is>
          <t>Refined</t>
        </is>
      </c>
      <c r="S3881" t="inlineStr">
        <is>
          <t>Yes</t>
        </is>
      </c>
      <c r="T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SA103873</t>
        </is>
      </c>
      <c r="B3882" s="68" t="n">
        <v>46220</v>
      </c>
      <c r="C3882" s="69" t="n">
        <v>2026</v>
      </c>
      <c r="D3882" t="inlineStr">
        <is>
          <t>Jul</t>
        </is>
      </c>
      <c r="E3882" t="inlineStr">
        <is>
          <t>Middle East</t>
        </is>
      </c>
      <c r="F3882" t="inlineStr">
        <is>
          <t>Saudi Arabia</t>
        </is>
      </c>
      <c r="G3882" t="inlineStr">
        <is>
          <t>Diesel</t>
        </is>
      </c>
      <c r="H3882" t="inlineStr">
        <is>
          <t>Domestic</t>
        </is>
      </c>
      <c r="I3882" t="inlineStr">
        <is>
          <t>Refiner</t>
        </is>
      </c>
      <c r="J3882" t="inlineStr">
        <is>
          <t>Fatima Al-Saud</t>
        </is>
      </c>
      <c r="K3882" s="70" t="n">
        <v>487854</v>
      </c>
      <c r="L3882" s="71" t="n">
        <v>99.84</v>
      </c>
      <c r="M3882" s="71" t="n">
        <v>48707343.36</v>
      </c>
      <c r="N3882" s="71" t="n">
        <v>487073.43</v>
      </c>
      <c r="O3882" s="71" t="n">
        <v>48220269.93</v>
      </c>
      <c r="P3882" s="71" t="n">
        <v>34338745.44</v>
      </c>
      <c r="Q3882" s="71" t="n">
        <v>13881524.49</v>
      </c>
      <c r="R3882" t="inlineStr">
        <is>
          <t>Refined</t>
        </is>
      </c>
      <c r="S3882" t="inlineStr">
        <is>
          <t>No</t>
        </is>
      </c>
      <c r="T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SA103874</t>
        </is>
      </c>
      <c r="B3883" s="68" t="n">
        <v>46220</v>
      </c>
      <c r="C3883" s="69" t="n">
        <v>2026</v>
      </c>
      <c r="D3883" t="inlineStr">
        <is>
          <t>Jul</t>
        </is>
      </c>
      <c r="E3883" t="inlineStr">
        <is>
          <t>Asia</t>
        </is>
      </c>
      <c r="F3883" t="inlineStr">
        <is>
          <t>India</t>
        </is>
      </c>
      <c r="G3883" t="inlineStr">
        <is>
          <t>Diesel</t>
        </is>
      </c>
      <c r="H3883" t="inlineStr">
        <is>
          <t>Term contract</t>
        </is>
      </c>
      <c r="I3883" t="inlineStr">
        <is>
          <t>National oil company</t>
        </is>
      </c>
      <c r="J3883" t="inlineStr">
        <is>
          <t>Liam O'Brien</t>
        </is>
      </c>
      <c r="K3883" s="70" t="n">
        <v>322462</v>
      </c>
      <c r="L3883" s="71" t="n">
        <v>88.45999999999999</v>
      </c>
      <c r="M3883" s="71" t="n">
        <v>28524988.52</v>
      </c>
      <c r="N3883" s="71" t="n">
        <v>570499.77</v>
      </c>
      <c r="O3883" s="71" t="n">
        <v>27954488.75</v>
      </c>
      <c r="P3883" s="71" t="n">
        <v>22769488.17</v>
      </c>
      <c r="Q3883" s="71" t="n">
        <v>5185000.58</v>
      </c>
      <c r="R3883" t="inlineStr">
        <is>
          <t>Refined</t>
        </is>
      </c>
      <c r="S3883" t="inlineStr">
        <is>
          <t>Yes</t>
        </is>
      </c>
      <c r="T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SA103875</t>
        </is>
      </c>
      <c r="B3884" s="68" t="n">
        <v>46220</v>
      </c>
      <c r="C3884" s="69" t="n">
        <v>2026</v>
      </c>
      <c r="D3884" t="inlineStr">
        <is>
          <t>Jul</t>
        </is>
      </c>
      <c r="E3884" t="inlineStr">
        <is>
          <t>Middle East</t>
        </is>
      </c>
      <c r="F3884" t="inlineStr">
        <is>
          <t>Bahrain</t>
        </is>
      </c>
      <c r="G3884" t="inlineStr">
        <is>
          <t>Arab Light</t>
        </is>
      </c>
      <c r="H3884" t="inlineStr">
        <is>
          <t>Term contract</t>
        </is>
      </c>
      <c r="I3884" t="inlineStr">
        <is>
          <t>Refiner</t>
        </is>
      </c>
      <c r="J3884" t="inlineStr">
        <is>
          <t>Kofi Mensah</t>
        </is>
      </c>
      <c r="K3884" s="70" t="n">
        <v>1503861</v>
      </c>
      <c r="L3884" s="71" t="n">
        <v>82.77</v>
      </c>
      <c r="M3884" s="71" t="n">
        <v>124474574.97</v>
      </c>
      <c r="N3884" s="71" t="n">
        <v>2489491.5</v>
      </c>
      <c r="O3884" s="71" t="n">
        <v>121985083.47</v>
      </c>
      <c r="P3884" s="71" t="n">
        <v>27690478.26</v>
      </c>
      <c r="Q3884" s="71" t="n">
        <v>94294605.20999999</v>
      </c>
      <c r="R3884" t="inlineStr">
        <is>
          <t>Crude</t>
        </is>
      </c>
      <c r="S3884" t="inlineStr">
        <is>
          <t>Yes</t>
        </is>
      </c>
      <c r="T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SA103876</t>
        </is>
      </c>
      <c r="B3885" s="68" t="n">
        <v>46220</v>
      </c>
      <c r="C3885" s="69" t="n">
        <v>2026</v>
      </c>
      <c r="D3885" t="inlineStr">
        <is>
          <t>Jul</t>
        </is>
      </c>
      <c r="E3885" t="inlineStr">
        <is>
          <t>Asia</t>
        </is>
      </c>
      <c r="F3885" t="inlineStr">
        <is>
          <t>China</t>
        </is>
      </c>
      <c r="G3885" t="inlineStr">
        <is>
          <t>Arab Heavy</t>
        </is>
      </c>
      <c r="H3885" t="inlineStr">
        <is>
          <t>Spot</t>
        </is>
      </c>
      <c r="I3885" t="inlineStr">
        <is>
          <t>Refiner</t>
        </is>
      </c>
      <c r="J3885" t="inlineStr">
        <is>
          <t>Aisha Bello</t>
        </is>
      </c>
      <c r="K3885" s="70" t="n">
        <v>1644503</v>
      </c>
      <c r="L3885" s="71" t="n">
        <v>73.78</v>
      </c>
      <c r="M3885" s="71" t="n">
        <v>121331431.34</v>
      </c>
      <c r="N3885" s="71" t="n">
        <v>1213314.31</v>
      </c>
      <c r="O3885" s="71" t="n">
        <v>120118117.03</v>
      </c>
      <c r="P3885" s="71" t="n">
        <v>28819120</v>
      </c>
      <c r="Q3885" s="71" t="n">
        <v>91298997.03</v>
      </c>
      <c r="R3885" t="inlineStr">
        <is>
          <t>Crude</t>
        </is>
      </c>
      <c r="S3885" t="inlineStr">
        <is>
          <t>Yes</t>
        </is>
      </c>
      <c r="T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SA103877</t>
        </is>
      </c>
      <c r="B3886" s="68" t="n">
        <v>46220</v>
      </c>
      <c r="C3886" s="69" t="n">
        <v>2026</v>
      </c>
      <c r="D3886" t="inlineStr">
        <is>
          <t>Jul</t>
        </is>
      </c>
      <c r="E3886" t="inlineStr">
        <is>
          <t>Asia</t>
        </is>
      </c>
      <c r="F3886" t="inlineStr">
        <is>
          <t>Japan</t>
        </is>
      </c>
      <c r="G3886" t="inlineStr">
        <is>
          <t>Gasoline</t>
        </is>
      </c>
      <c r="H3886" t="inlineStr">
        <is>
          <t>Term contract</t>
        </is>
      </c>
      <c r="I3886" t="inlineStr">
        <is>
          <t>Trader</t>
        </is>
      </c>
      <c r="J3886" t="inlineStr">
        <is>
          <t>Priya Nair</t>
        </is>
      </c>
      <c r="K3886" s="70" t="n">
        <v>568594</v>
      </c>
      <c r="L3886" s="71" t="n">
        <v>88.48999999999999</v>
      </c>
      <c r="M3886" s="71" t="n">
        <v>50314883.06</v>
      </c>
      <c r="N3886" s="71" t="n">
        <v>1006297.66</v>
      </c>
      <c r="O3886" s="71" t="n">
        <v>49308585.4</v>
      </c>
      <c r="P3886" s="71" t="n">
        <v>41360689.25</v>
      </c>
      <c r="Q3886" s="71" t="n">
        <v>7947896.15</v>
      </c>
      <c r="R3886" t="inlineStr">
        <is>
          <t>Refined</t>
        </is>
      </c>
      <c r="S3886" t="inlineStr">
        <is>
          <t>Yes</t>
        </is>
      </c>
      <c r="T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SA103878</t>
        </is>
      </c>
      <c r="B3887" s="68" t="n">
        <v>46220</v>
      </c>
      <c r="C3887" s="69" t="n">
        <v>2026</v>
      </c>
      <c r="D3887" t="inlineStr">
        <is>
          <t>Jul</t>
        </is>
      </c>
      <c r="E3887" t="inlineStr">
        <is>
          <t>Europe</t>
        </is>
      </c>
      <c r="F3887" t="inlineStr">
        <is>
          <t>Italy</t>
        </is>
      </c>
      <c r="G3887" t="inlineStr">
        <is>
          <t>Arab Medium</t>
        </is>
      </c>
      <c r="H3887" t="inlineStr">
        <is>
          <t>Term contract</t>
        </is>
      </c>
      <c r="I3887" t="inlineStr">
        <is>
          <t>Refiner</t>
        </is>
      </c>
      <c r="J3887" t="inlineStr">
        <is>
          <t>Kofi Mensah</t>
        </is>
      </c>
      <c r="K3887" s="70" t="n">
        <v>1451623</v>
      </c>
      <c r="L3887" s="71" t="n">
        <v>82.59999999999999</v>
      </c>
      <c r="M3887" s="71" t="n">
        <v>119904059.8</v>
      </c>
      <c r="N3887" s="71" t="n">
        <v>0</v>
      </c>
      <c r="O3887" s="71" t="n">
        <v>119904059.8</v>
      </c>
      <c r="P3887" s="71" t="n">
        <v>26163231.6</v>
      </c>
      <c r="Q3887" s="71" t="n">
        <v>93740828.2</v>
      </c>
      <c r="R3887" t="inlineStr">
        <is>
          <t>Crude</t>
        </is>
      </c>
      <c r="S3887" t="inlineStr">
        <is>
          <t>Yes</t>
        </is>
      </c>
      <c r="T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SA103879</t>
        </is>
      </c>
      <c r="B3888" s="68" t="n">
        <v>46220</v>
      </c>
      <c r="C3888" s="69" t="n">
        <v>2026</v>
      </c>
      <c r="D3888" t="inlineStr">
        <is>
          <t>Jul</t>
        </is>
      </c>
      <c r="E3888" t="inlineStr">
        <is>
          <t>Europe</t>
        </is>
      </c>
      <c r="F3888" t="inlineStr">
        <is>
          <t>France</t>
        </is>
      </c>
      <c r="G3888" t="inlineStr">
        <is>
          <t>Arab Medium</t>
        </is>
      </c>
      <c r="H3888" t="inlineStr">
        <is>
          <t>Spot</t>
        </is>
      </c>
      <c r="I3888" t="inlineStr">
        <is>
          <t>Refiner</t>
        </is>
      </c>
      <c r="J3888" t="inlineStr">
        <is>
          <t>Olivia Brown</t>
        </is>
      </c>
      <c r="K3888" s="70" t="n">
        <v>1848434</v>
      </c>
      <c r="L3888" s="71" t="n">
        <v>77.34999999999999</v>
      </c>
      <c r="M3888" s="71" t="n">
        <v>142976369.9</v>
      </c>
      <c r="N3888" s="71" t="n">
        <v>0</v>
      </c>
      <c r="O3888" s="71" t="n">
        <v>142976369.9</v>
      </c>
      <c r="P3888" s="71" t="n">
        <v>33066946.21</v>
      </c>
      <c r="Q3888" s="71" t="n">
        <v>109909423.69</v>
      </c>
      <c r="R3888" t="inlineStr">
        <is>
          <t>Crude</t>
        </is>
      </c>
      <c r="S3888" t="inlineStr">
        <is>
          <t>Yes</t>
        </is>
      </c>
      <c r="T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SA103880</t>
        </is>
      </c>
      <c r="B3889" s="68" t="n">
        <v>46220</v>
      </c>
      <c r="C3889" s="69" t="n">
        <v>2026</v>
      </c>
      <c r="D3889" t="inlineStr">
        <is>
          <t>Jul</t>
        </is>
      </c>
      <c r="E3889" t="inlineStr">
        <is>
          <t>Asia</t>
        </is>
      </c>
      <c r="F3889" t="inlineStr">
        <is>
          <t>China</t>
        </is>
      </c>
      <c r="G3889" t="inlineStr">
        <is>
          <t>Arab Extra Light</t>
        </is>
      </c>
      <c r="H3889" t="inlineStr">
        <is>
          <t>Term contract</t>
        </is>
      </c>
      <c r="I3889" t="inlineStr">
        <is>
          <t>National oil company</t>
        </is>
      </c>
      <c r="J3889" t="inlineStr">
        <is>
          <t>Ana Costa</t>
        </is>
      </c>
      <c r="K3889" s="70" t="n">
        <v>1078923</v>
      </c>
      <c r="L3889" s="71" t="n">
        <v>76.34</v>
      </c>
      <c r="M3889" s="71" t="n">
        <v>82364981.81999999</v>
      </c>
      <c r="N3889" s="71" t="n">
        <v>0</v>
      </c>
      <c r="O3889" s="71" t="n">
        <v>82364981.81999999</v>
      </c>
      <c r="P3889" s="71" t="n">
        <v>19530114.31</v>
      </c>
      <c r="Q3889" s="71" t="n">
        <v>62834867.51</v>
      </c>
      <c r="R3889" t="inlineStr">
        <is>
          <t>Crude</t>
        </is>
      </c>
      <c r="S3889" t="inlineStr">
        <is>
          <t>Yes</t>
        </is>
      </c>
      <c r="T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SA103881</t>
        </is>
      </c>
      <c r="B3890" s="68" t="n">
        <v>46220</v>
      </c>
      <c r="C3890" s="69" t="n">
        <v>2026</v>
      </c>
      <c r="D3890" t="inlineStr">
        <is>
          <t>Jul</t>
        </is>
      </c>
      <c r="E3890" t="inlineStr">
        <is>
          <t>Asia</t>
        </is>
      </c>
      <c r="F3890" t="inlineStr">
        <is>
          <t>South Korea</t>
        </is>
      </c>
      <c r="G3890" t="inlineStr">
        <is>
          <t>Diesel</t>
        </is>
      </c>
      <c r="H3890" t="inlineStr">
        <is>
          <t>Spot</t>
        </is>
      </c>
      <c r="I3890" t="inlineStr">
        <is>
          <t>Trader</t>
        </is>
      </c>
      <c r="J3890" t="inlineStr">
        <is>
          <t>Sara Rossi</t>
        </is>
      </c>
      <c r="K3890" s="70" t="n">
        <v>358869</v>
      </c>
      <c r="L3890" s="71" t="n">
        <v>92.2</v>
      </c>
      <c r="M3890" s="71" t="n">
        <v>33087721.8</v>
      </c>
      <c r="N3890" s="71" t="n">
        <v>0</v>
      </c>
      <c r="O3890" s="71" t="n">
        <v>33087721.8</v>
      </c>
      <c r="P3890" s="71" t="n">
        <v>25246884.46</v>
      </c>
      <c r="Q3890" s="71" t="n">
        <v>7840837.34</v>
      </c>
      <c r="R3890" t="inlineStr">
        <is>
          <t>Refined</t>
        </is>
      </c>
      <c r="S3890" t="inlineStr">
        <is>
          <t>Yes</t>
        </is>
      </c>
      <c r="T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SA103882</t>
        </is>
      </c>
      <c r="B3891" s="68" t="n">
        <v>46221</v>
      </c>
      <c r="C3891" s="69" t="n">
        <v>2026</v>
      </c>
      <c r="D3891" t="inlineStr">
        <is>
          <t>Jul</t>
        </is>
      </c>
      <c r="E3891" t="inlineStr">
        <is>
          <t>Middle East</t>
        </is>
      </c>
      <c r="F3891" t="inlineStr">
        <is>
          <t>UAE</t>
        </is>
      </c>
      <c r="G3891" t="inlineStr">
        <is>
          <t>Arab Medium</t>
        </is>
      </c>
      <c r="H3891" t="inlineStr">
        <is>
          <t>Spot</t>
        </is>
      </c>
      <c r="I3891" t="inlineStr">
        <is>
          <t>Refiner</t>
        </is>
      </c>
      <c r="J3891" t="inlineStr">
        <is>
          <t>Ana Costa</t>
        </is>
      </c>
      <c r="K3891" s="70" t="n">
        <v>1978025</v>
      </c>
      <c r="L3891" s="71" t="n">
        <v>70.42</v>
      </c>
      <c r="M3891" s="71" t="n">
        <v>139292520.5</v>
      </c>
      <c r="N3891" s="71" t="n">
        <v>1392925.21</v>
      </c>
      <c r="O3891" s="71" t="n">
        <v>137899595.29</v>
      </c>
      <c r="P3891" s="71" t="n">
        <v>33734199.34</v>
      </c>
      <c r="Q3891" s="71" t="n">
        <v>104165395.95</v>
      </c>
      <c r="R3891" t="inlineStr">
        <is>
          <t>Crude</t>
        </is>
      </c>
      <c r="S3891" t="inlineStr">
        <is>
          <t>Yes</t>
        </is>
      </c>
      <c r="T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SA103883</t>
        </is>
      </c>
      <c r="B3892" s="68" t="n">
        <v>46221</v>
      </c>
      <c r="C3892" s="69" t="n">
        <v>2026</v>
      </c>
      <c r="D3892" t="inlineStr">
        <is>
          <t>Jul</t>
        </is>
      </c>
      <c r="E3892" t="inlineStr">
        <is>
          <t>Asia</t>
        </is>
      </c>
      <c r="F3892" t="inlineStr">
        <is>
          <t>Japan</t>
        </is>
      </c>
      <c r="G3892" t="inlineStr">
        <is>
          <t>Arab Extra Light</t>
        </is>
      </c>
      <c r="H3892" t="inlineStr">
        <is>
          <t>Term contract</t>
        </is>
      </c>
      <c r="I3892" t="inlineStr">
        <is>
          <t>Refiner</t>
        </is>
      </c>
      <c r="J3892" t="inlineStr">
        <is>
          <t>Ravindra Patil</t>
        </is>
      </c>
      <c r="K3892" s="70" t="n">
        <v>1680668</v>
      </c>
      <c r="L3892" s="71" t="n">
        <v>79.26000000000001</v>
      </c>
      <c r="M3892" s="71" t="n">
        <v>133209745.68</v>
      </c>
      <c r="N3892" s="71" t="n">
        <v>2664194.91</v>
      </c>
      <c r="O3892" s="71" t="n">
        <v>130545550.77</v>
      </c>
      <c r="P3892" s="71" t="n">
        <v>30932198.68</v>
      </c>
      <c r="Q3892" s="71" t="n">
        <v>99613352.09</v>
      </c>
      <c r="R3892" t="inlineStr">
        <is>
          <t>Crude</t>
        </is>
      </c>
      <c r="S3892" t="inlineStr">
        <is>
          <t>Yes</t>
        </is>
      </c>
      <c r="T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SA103884</t>
        </is>
      </c>
      <c r="B3893" s="68" t="n">
        <v>46221</v>
      </c>
      <c r="C3893" s="69" t="n">
        <v>2026</v>
      </c>
      <c r="D3893" t="inlineStr">
        <is>
          <t>Jul</t>
        </is>
      </c>
      <c r="E3893" t="inlineStr">
        <is>
          <t>Middle East</t>
        </is>
      </c>
      <c r="F3893" t="inlineStr">
        <is>
          <t>Saudi Arabia</t>
        </is>
      </c>
      <c r="G3893" t="inlineStr">
        <is>
          <t>Arab Light</t>
        </is>
      </c>
      <c r="H3893" t="inlineStr">
        <is>
          <t>Domestic</t>
        </is>
      </c>
      <c r="I3893" t="inlineStr">
        <is>
          <t>National oil company</t>
        </is>
      </c>
      <c r="J3893" t="inlineStr">
        <is>
          <t>Lucas Martin</t>
        </is>
      </c>
      <c r="K3893" s="70" t="n">
        <v>873988</v>
      </c>
      <c r="L3893" s="71" t="n">
        <v>81.14</v>
      </c>
      <c r="M3893" s="71" t="n">
        <v>70915386.31999999</v>
      </c>
      <c r="N3893" s="71" t="n">
        <v>0</v>
      </c>
      <c r="O3893" s="71" t="n">
        <v>70915386.31999999</v>
      </c>
      <c r="P3893" s="71" t="n">
        <v>16158741.09</v>
      </c>
      <c r="Q3893" s="71" t="n">
        <v>54756645.23</v>
      </c>
      <c r="R3893" t="inlineStr">
        <is>
          <t>Crude</t>
        </is>
      </c>
      <c r="S3893" t="inlineStr">
        <is>
          <t>No</t>
        </is>
      </c>
      <c r="T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SA103885</t>
        </is>
      </c>
      <c r="B3894" s="68" t="n">
        <v>46221</v>
      </c>
      <c r="C3894" s="69" t="n">
        <v>2026</v>
      </c>
      <c r="D3894" t="inlineStr">
        <is>
          <t>Jul</t>
        </is>
      </c>
      <c r="E3894" t="inlineStr">
        <is>
          <t>Asia</t>
        </is>
      </c>
      <c r="F3894" t="inlineStr">
        <is>
          <t>China</t>
        </is>
      </c>
      <c r="G3894" t="inlineStr">
        <is>
          <t>Arab Medium</t>
        </is>
      </c>
      <c r="H3894" t="inlineStr">
        <is>
          <t>Term contract</t>
        </is>
      </c>
      <c r="I3894" t="inlineStr">
        <is>
          <t>National oil company</t>
        </is>
      </c>
      <c r="J3894" t="inlineStr">
        <is>
          <t>Ruhi Shaikh</t>
        </is>
      </c>
      <c r="K3894" s="70" t="n">
        <v>521379</v>
      </c>
      <c r="L3894" s="71" t="n">
        <v>81.09</v>
      </c>
      <c r="M3894" s="71" t="n">
        <v>42278623.11</v>
      </c>
      <c r="N3894" s="71" t="n">
        <v>0</v>
      </c>
      <c r="O3894" s="71" t="n">
        <v>42278623.11</v>
      </c>
      <c r="P3894" s="71" t="n">
        <v>9002594.92</v>
      </c>
      <c r="Q3894" s="71" t="n">
        <v>33276028.19</v>
      </c>
      <c r="R3894" t="inlineStr">
        <is>
          <t>Crude</t>
        </is>
      </c>
      <c r="S3894" t="inlineStr">
        <is>
          <t>Yes</t>
        </is>
      </c>
      <c r="T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SA103886</t>
        </is>
      </c>
      <c r="B3895" s="68" t="n">
        <v>46221</v>
      </c>
      <c r="C3895" s="69" t="n">
        <v>2026</v>
      </c>
      <c r="D3895" t="inlineStr">
        <is>
          <t>Jul</t>
        </is>
      </c>
      <c r="E3895" t="inlineStr">
        <is>
          <t>Middle East</t>
        </is>
      </c>
      <c r="F3895" t="inlineStr">
        <is>
          <t>Saudi Arabia</t>
        </is>
      </c>
      <c r="G3895" t="inlineStr">
        <is>
          <t>Arab Medium</t>
        </is>
      </c>
      <c r="H3895" t="inlineStr">
        <is>
          <t>Domestic</t>
        </is>
      </c>
      <c r="I3895" t="inlineStr">
        <is>
          <t>National oil company</t>
        </is>
      </c>
      <c r="J3895" t="inlineStr">
        <is>
          <t>Noah Smith</t>
        </is>
      </c>
      <c r="K3895" s="70" t="n">
        <v>1177372</v>
      </c>
      <c r="L3895" s="71" t="n">
        <v>69.48999999999999</v>
      </c>
      <c r="M3895" s="71" t="n">
        <v>81815580.28</v>
      </c>
      <c r="N3895" s="71" t="n">
        <v>1636311.61</v>
      </c>
      <c r="O3895" s="71" t="n">
        <v>80179268.67</v>
      </c>
      <c r="P3895" s="71" t="n">
        <v>21258817.19</v>
      </c>
      <c r="Q3895" s="71" t="n">
        <v>58920451.48</v>
      </c>
      <c r="R3895" t="inlineStr">
        <is>
          <t>Crude</t>
        </is>
      </c>
      <c r="S3895" t="inlineStr">
        <is>
          <t>No</t>
        </is>
      </c>
      <c r="T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SA103887</t>
        </is>
      </c>
      <c r="B3896" s="68" t="n">
        <v>46221</v>
      </c>
      <c r="C3896" s="69" t="n">
        <v>2026</v>
      </c>
      <c r="D3896" t="inlineStr">
        <is>
          <t>Jul</t>
        </is>
      </c>
      <c r="E3896" t="inlineStr">
        <is>
          <t>Middle East</t>
        </is>
      </c>
      <c r="F3896" t="inlineStr">
        <is>
          <t>UAE</t>
        </is>
      </c>
      <c r="G3896" t="inlineStr">
        <is>
          <t>Arab Extra Light</t>
        </is>
      </c>
      <c r="H3896" t="inlineStr">
        <is>
          <t>Term contract</t>
        </is>
      </c>
      <c r="I3896" t="inlineStr">
        <is>
          <t>Trader</t>
        </is>
      </c>
      <c r="J3896" t="inlineStr">
        <is>
          <t>Aisha Bello</t>
        </is>
      </c>
      <c r="K3896" s="70" t="n">
        <v>1977020</v>
      </c>
      <c r="L3896" s="71" t="n">
        <v>75.06</v>
      </c>
      <c r="M3896" s="71" t="n">
        <v>148395121.2</v>
      </c>
      <c r="N3896" s="71" t="n">
        <v>2967902.42</v>
      </c>
      <c r="O3896" s="71" t="n">
        <v>145427218.78</v>
      </c>
      <c r="P3896" s="71" t="n">
        <v>36820970.07</v>
      </c>
      <c r="Q3896" s="71" t="n">
        <v>108606248.71</v>
      </c>
      <c r="R3896" t="inlineStr">
        <is>
          <t>Crude</t>
        </is>
      </c>
      <c r="S3896" t="inlineStr">
        <is>
          <t>Yes</t>
        </is>
      </c>
      <c r="T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SA103888</t>
        </is>
      </c>
      <c r="B3897" s="68" t="n">
        <v>46222</v>
      </c>
      <c r="C3897" s="69" t="n">
        <v>2026</v>
      </c>
      <c r="D3897" t="inlineStr">
        <is>
          <t>Jul</t>
        </is>
      </c>
      <c r="E3897" t="inlineStr">
        <is>
          <t>Asia</t>
        </is>
      </c>
      <c r="F3897" t="inlineStr">
        <is>
          <t>Japan</t>
        </is>
      </c>
      <c r="G3897" t="inlineStr">
        <is>
          <t>Arab Light</t>
        </is>
      </c>
      <c r="H3897" t="inlineStr">
        <is>
          <t>Term contract</t>
        </is>
      </c>
      <c r="I3897" t="inlineStr">
        <is>
          <t>Refiner</t>
        </is>
      </c>
      <c r="J3897" t="inlineStr">
        <is>
          <t>Shraddha Kulkarni</t>
        </is>
      </c>
      <c r="K3897" s="70" t="n">
        <v>1592265</v>
      </c>
      <c r="L3897" s="71" t="n">
        <v>72.81</v>
      </c>
      <c r="M3897" s="71" t="n">
        <v>115932814.65</v>
      </c>
      <c r="N3897" s="71" t="n">
        <v>1159328.15</v>
      </c>
      <c r="O3897" s="71" t="n">
        <v>114773486.5</v>
      </c>
      <c r="P3897" s="71" t="n">
        <v>28127102.56</v>
      </c>
      <c r="Q3897" s="71" t="n">
        <v>86646383.94</v>
      </c>
      <c r="R3897" t="inlineStr">
        <is>
          <t>Crude</t>
        </is>
      </c>
      <c r="S3897" t="inlineStr">
        <is>
          <t>Yes</t>
        </is>
      </c>
      <c r="T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SA103889</t>
        </is>
      </c>
      <c r="B3898" s="68" t="n">
        <v>46222</v>
      </c>
      <c r="C3898" s="69" t="n">
        <v>2026</v>
      </c>
      <c r="D3898" t="inlineStr">
        <is>
          <t>Jul</t>
        </is>
      </c>
      <c r="E3898" t="inlineStr">
        <is>
          <t>Middle East</t>
        </is>
      </c>
      <c r="F3898" t="inlineStr">
        <is>
          <t>UAE</t>
        </is>
      </c>
      <c r="G3898" t="inlineStr">
        <is>
          <t>Arab Light</t>
        </is>
      </c>
      <c r="H3898" t="inlineStr">
        <is>
          <t>Spot</t>
        </is>
      </c>
      <c r="I3898" t="inlineStr">
        <is>
          <t>National oil company</t>
        </is>
      </c>
      <c r="J3898" t="inlineStr">
        <is>
          <t>Arjun Mehta</t>
        </is>
      </c>
      <c r="K3898" s="70" t="n">
        <v>1595279</v>
      </c>
      <c r="L3898" s="71" t="n">
        <v>80.23999999999999</v>
      </c>
      <c r="M3898" s="71" t="n">
        <v>128005186.96</v>
      </c>
      <c r="N3898" s="71" t="n">
        <v>0</v>
      </c>
      <c r="O3898" s="71" t="n">
        <v>128005186.96</v>
      </c>
      <c r="P3898" s="71" t="n">
        <v>28896008.22</v>
      </c>
      <c r="Q3898" s="71" t="n">
        <v>99109178.73999999</v>
      </c>
      <c r="R3898" t="inlineStr">
        <is>
          <t>Crude</t>
        </is>
      </c>
      <c r="S3898" t="inlineStr">
        <is>
          <t>Yes</t>
        </is>
      </c>
      <c r="T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SA103890</t>
        </is>
      </c>
      <c r="B3899" s="68" t="n">
        <v>46222</v>
      </c>
      <c r="C3899" s="69" t="n">
        <v>2026</v>
      </c>
      <c r="D3899" t="inlineStr">
        <is>
          <t>Jul</t>
        </is>
      </c>
      <c r="E3899" t="inlineStr">
        <is>
          <t>Europe</t>
        </is>
      </c>
      <c r="F3899" t="inlineStr">
        <is>
          <t>France</t>
        </is>
      </c>
      <c r="G3899" t="inlineStr">
        <is>
          <t>Diesel</t>
        </is>
      </c>
      <c r="H3899" t="inlineStr">
        <is>
          <t>Term contract</t>
        </is>
      </c>
      <c r="I3899" t="inlineStr">
        <is>
          <t>Refiner</t>
        </is>
      </c>
      <c r="J3899" t="inlineStr">
        <is>
          <t>Fatima Al-Saud</t>
        </is>
      </c>
      <c r="K3899" s="70" t="n">
        <v>237166</v>
      </c>
      <c r="L3899" s="71" t="n">
        <v>104.14</v>
      </c>
      <c r="M3899" s="71" t="n">
        <v>24698467.24</v>
      </c>
      <c r="N3899" s="71" t="n">
        <v>0</v>
      </c>
      <c r="O3899" s="71" t="n">
        <v>24698467.24</v>
      </c>
      <c r="P3899" s="71" t="n">
        <v>16541988.66</v>
      </c>
      <c r="Q3899" s="71" t="n">
        <v>8156478.58</v>
      </c>
      <c r="R3899" t="inlineStr">
        <is>
          <t>Refined</t>
        </is>
      </c>
      <c r="S3899" t="inlineStr">
        <is>
          <t>Yes</t>
        </is>
      </c>
      <c r="T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SA103891</t>
        </is>
      </c>
      <c r="B3900" s="68" t="n">
        <v>46222</v>
      </c>
      <c r="C3900" s="69" t="n">
        <v>2026</v>
      </c>
      <c r="D3900" t="inlineStr">
        <is>
          <t>Jul</t>
        </is>
      </c>
      <c r="E3900" t="inlineStr">
        <is>
          <t>Middle East</t>
        </is>
      </c>
      <c r="F3900" t="inlineStr">
        <is>
          <t>UAE</t>
        </is>
      </c>
      <c r="G3900" t="inlineStr">
        <is>
          <t>Arab Light</t>
        </is>
      </c>
      <c r="H3900" t="inlineStr">
        <is>
          <t>Term contract</t>
        </is>
      </c>
      <c r="I3900" t="inlineStr">
        <is>
          <t>National oil company</t>
        </is>
      </c>
      <c r="J3900" t="inlineStr">
        <is>
          <t>Ruhi Shaikh</t>
        </is>
      </c>
      <c r="K3900" s="70" t="n">
        <v>811703</v>
      </c>
      <c r="L3900" s="71" t="n">
        <v>81.62</v>
      </c>
      <c r="M3900" s="71" t="n">
        <v>66251198.86</v>
      </c>
      <c r="N3900" s="71" t="n">
        <v>0</v>
      </c>
      <c r="O3900" s="71" t="n">
        <v>66251198.86</v>
      </c>
      <c r="P3900" s="71" t="n">
        <v>14785470.97</v>
      </c>
      <c r="Q3900" s="71" t="n">
        <v>51465727.89</v>
      </c>
      <c r="R3900" t="inlineStr">
        <is>
          <t>Crude</t>
        </is>
      </c>
      <c r="S3900" t="inlineStr">
        <is>
          <t>Yes</t>
        </is>
      </c>
      <c r="T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SA103892</t>
        </is>
      </c>
      <c r="B3901" s="68" t="n">
        <v>46222</v>
      </c>
      <c r="C3901" s="69" t="n">
        <v>2026</v>
      </c>
      <c r="D3901" t="inlineStr">
        <is>
          <t>Jul</t>
        </is>
      </c>
      <c r="E3901" t="inlineStr">
        <is>
          <t>Asia</t>
        </is>
      </c>
      <c r="F3901" t="inlineStr">
        <is>
          <t>India</t>
        </is>
      </c>
      <c r="G3901" t="inlineStr">
        <is>
          <t>Arab Medium</t>
        </is>
      </c>
      <c r="H3901" t="inlineStr">
        <is>
          <t>Term contract</t>
        </is>
      </c>
      <c r="I3901" t="inlineStr">
        <is>
          <t>National oil company</t>
        </is>
      </c>
      <c r="J3901" t="inlineStr">
        <is>
          <t>Lucas Martin</t>
        </is>
      </c>
      <c r="K3901" s="70" t="n">
        <v>677089</v>
      </c>
      <c r="L3901" s="71" t="n">
        <v>79.2</v>
      </c>
      <c r="M3901" s="71" t="n">
        <v>53625448.8</v>
      </c>
      <c r="N3901" s="71" t="n">
        <v>0</v>
      </c>
      <c r="O3901" s="71" t="n">
        <v>53625448.8</v>
      </c>
      <c r="P3901" s="71" t="n">
        <v>12021737.54</v>
      </c>
      <c r="Q3901" s="71" t="n">
        <v>41603711.26</v>
      </c>
      <c r="R3901" t="inlineStr">
        <is>
          <t>Crude</t>
        </is>
      </c>
      <c r="S3901" t="inlineStr">
        <is>
          <t>Yes</t>
        </is>
      </c>
      <c r="T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SA103893</t>
        </is>
      </c>
      <c r="B3902" s="68" t="n">
        <v>46222</v>
      </c>
      <c r="C3902" s="69" t="n">
        <v>2026</v>
      </c>
      <c r="D3902" t="inlineStr">
        <is>
          <t>Jul</t>
        </is>
      </c>
      <c r="E3902" t="inlineStr">
        <is>
          <t>North America</t>
        </is>
      </c>
      <c r="F3902" t="inlineStr">
        <is>
          <t>USA</t>
        </is>
      </c>
      <c r="G3902" t="inlineStr">
        <is>
          <t>Arab Medium</t>
        </is>
      </c>
      <c r="H3902" t="inlineStr">
        <is>
          <t>Term contract</t>
        </is>
      </c>
      <c r="I3902" t="inlineStr">
        <is>
          <t>Trader</t>
        </is>
      </c>
      <c r="J3902" t="inlineStr">
        <is>
          <t>Hiroshi Tanaka</t>
        </is>
      </c>
      <c r="K3902" s="70" t="n">
        <v>1340114</v>
      </c>
      <c r="L3902" s="71" t="n">
        <v>74.61</v>
      </c>
      <c r="M3902" s="71" t="n">
        <v>99985905.54000001</v>
      </c>
      <c r="N3902" s="71" t="n">
        <v>1999718.11</v>
      </c>
      <c r="O3902" s="71" t="n">
        <v>97986187.43000001</v>
      </c>
      <c r="P3902" s="71" t="n">
        <v>23112859.63</v>
      </c>
      <c r="Q3902" s="71" t="n">
        <v>74873327.8</v>
      </c>
      <c r="R3902" t="inlineStr">
        <is>
          <t>Crude</t>
        </is>
      </c>
      <c r="S3902" t="inlineStr">
        <is>
          <t>Yes</t>
        </is>
      </c>
      <c r="T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SA103894</t>
        </is>
      </c>
      <c r="B3903" s="68" t="n">
        <v>46222</v>
      </c>
      <c r="C3903" s="69" t="n">
        <v>2026</v>
      </c>
      <c r="D3903" t="inlineStr">
        <is>
          <t>Jul</t>
        </is>
      </c>
      <c r="E3903" t="inlineStr">
        <is>
          <t>Asia</t>
        </is>
      </c>
      <c r="F3903" t="inlineStr">
        <is>
          <t>India</t>
        </is>
      </c>
      <c r="G3903" t="inlineStr">
        <is>
          <t>Arab Medium</t>
        </is>
      </c>
      <c r="H3903" t="inlineStr">
        <is>
          <t>Term contract</t>
        </is>
      </c>
      <c r="I3903" t="inlineStr">
        <is>
          <t>Refiner</t>
        </is>
      </c>
      <c r="J3903" t="inlineStr">
        <is>
          <t>Zoya Ahmed</t>
        </is>
      </c>
      <c r="K3903" s="70" t="n">
        <v>1637471</v>
      </c>
      <c r="L3903" s="71" t="n">
        <v>69.56</v>
      </c>
      <c r="M3903" s="71" t="n">
        <v>113902482.76</v>
      </c>
      <c r="N3903" s="71" t="n">
        <v>2278049.66</v>
      </c>
      <c r="O3903" s="71" t="n">
        <v>111624433.1</v>
      </c>
      <c r="P3903" s="71" t="n">
        <v>28412060.07</v>
      </c>
      <c r="Q3903" s="71" t="n">
        <v>83212373.03</v>
      </c>
      <c r="R3903" t="inlineStr">
        <is>
          <t>Crude</t>
        </is>
      </c>
      <c r="S3903" t="inlineStr">
        <is>
          <t>Yes</t>
        </is>
      </c>
      <c r="T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SA103895</t>
        </is>
      </c>
      <c r="B3904" s="68" t="n">
        <v>46223</v>
      </c>
      <c r="C3904" s="69" t="n">
        <v>2026</v>
      </c>
      <c r="D3904" t="inlineStr">
        <is>
          <t>Jul</t>
        </is>
      </c>
      <c r="E3904" t="inlineStr">
        <is>
          <t>Middle East</t>
        </is>
      </c>
      <c r="F3904" t="inlineStr">
        <is>
          <t>Saudi Arabia</t>
        </is>
      </c>
      <c r="G3904" t="inlineStr">
        <is>
          <t>Diesel</t>
        </is>
      </c>
      <c r="H3904" t="inlineStr">
        <is>
          <t>Domestic</t>
        </is>
      </c>
      <c r="I3904" t="inlineStr">
        <is>
          <t>Refiner</t>
        </is>
      </c>
      <c r="J3904" t="inlineStr">
        <is>
          <t>Ruhi Shaikh</t>
        </is>
      </c>
      <c r="K3904" s="70" t="n">
        <v>314140</v>
      </c>
      <c r="L3904" s="71" t="n">
        <v>100.25</v>
      </c>
      <c r="M3904" s="71" t="n">
        <v>31492535</v>
      </c>
      <c r="N3904" s="71" t="n">
        <v>314925.35</v>
      </c>
      <c r="O3904" s="71" t="n">
        <v>31177609.65</v>
      </c>
      <c r="P3904" s="71" t="n">
        <v>22504424.3</v>
      </c>
      <c r="Q3904" s="71" t="n">
        <v>8673185.35</v>
      </c>
      <c r="R3904" t="inlineStr">
        <is>
          <t>Refined</t>
        </is>
      </c>
      <c r="S3904" t="inlineStr">
        <is>
          <t>No</t>
        </is>
      </c>
      <c r="T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SA103896</t>
        </is>
      </c>
      <c r="B3905" s="68" t="n">
        <v>46223</v>
      </c>
      <c r="C3905" s="69" t="n">
        <v>2026</v>
      </c>
      <c r="D3905" t="inlineStr">
        <is>
          <t>Jul</t>
        </is>
      </c>
      <c r="E3905" t="inlineStr">
        <is>
          <t>Asia</t>
        </is>
      </c>
      <c r="F3905" t="inlineStr">
        <is>
          <t>South Korea</t>
        </is>
      </c>
      <c r="G3905" t="inlineStr">
        <is>
          <t>Arab Light</t>
        </is>
      </c>
      <c r="H3905" t="inlineStr">
        <is>
          <t>Term contract</t>
        </is>
      </c>
      <c r="I3905" t="inlineStr">
        <is>
          <t>Refiner</t>
        </is>
      </c>
      <c r="J3905" t="inlineStr">
        <is>
          <t>Omar Haddad</t>
        </is>
      </c>
      <c r="K3905" s="70" t="n">
        <v>899102</v>
      </c>
      <c r="L3905" s="71" t="n">
        <v>71.22</v>
      </c>
      <c r="M3905" s="71" t="n">
        <v>64034044.44</v>
      </c>
      <c r="N3905" s="71" t="n">
        <v>0</v>
      </c>
      <c r="O3905" s="71" t="n">
        <v>64034044.44</v>
      </c>
      <c r="P3905" s="71" t="n">
        <v>15701338.21</v>
      </c>
      <c r="Q3905" s="71" t="n">
        <v>48332706.23</v>
      </c>
      <c r="R3905" t="inlineStr">
        <is>
          <t>Crude</t>
        </is>
      </c>
      <c r="S3905" t="inlineStr">
        <is>
          <t>Yes</t>
        </is>
      </c>
      <c r="T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SA103897</t>
        </is>
      </c>
      <c r="B3906" s="68" t="n">
        <v>46223</v>
      </c>
      <c r="C3906" s="69" t="n">
        <v>2026</v>
      </c>
      <c r="D3906" t="inlineStr">
        <is>
          <t>Jul</t>
        </is>
      </c>
      <c r="E3906" t="inlineStr">
        <is>
          <t>North America</t>
        </is>
      </c>
      <c r="F3906" t="inlineStr">
        <is>
          <t>USA</t>
        </is>
      </c>
      <c r="G3906" t="inlineStr">
        <is>
          <t>Arab Medium</t>
        </is>
      </c>
      <c r="H3906" t="inlineStr">
        <is>
          <t>Term contract</t>
        </is>
      </c>
      <c r="I3906" t="inlineStr">
        <is>
          <t>Refiner</t>
        </is>
      </c>
      <c r="J3906" t="inlineStr">
        <is>
          <t>Lucas Martin</t>
        </is>
      </c>
      <c r="K3906" s="70" t="n">
        <v>1773090</v>
      </c>
      <c r="L3906" s="71" t="n">
        <v>72.76000000000001</v>
      </c>
      <c r="M3906" s="71" t="n">
        <v>129010028.4</v>
      </c>
      <c r="N3906" s="71" t="n">
        <v>2580200.57</v>
      </c>
      <c r="O3906" s="71" t="n">
        <v>126429827.83</v>
      </c>
      <c r="P3906" s="71" t="n">
        <v>30396673.6</v>
      </c>
      <c r="Q3906" s="71" t="n">
        <v>96033154.23</v>
      </c>
      <c r="R3906" t="inlineStr">
        <is>
          <t>Crude</t>
        </is>
      </c>
      <c r="S3906" t="inlineStr">
        <is>
          <t>Yes</t>
        </is>
      </c>
      <c r="T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SA103898</t>
        </is>
      </c>
      <c r="B3907" s="68" t="n">
        <v>46223</v>
      </c>
      <c r="C3907" s="69" t="n">
        <v>2026</v>
      </c>
      <c r="D3907" t="inlineStr">
        <is>
          <t>Jul</t>
        </is>
      </c>
      <c r="E3907" t="inlineStr">
        <is>
          <t>Asia</t>
        </is>
      </c>
      <c r="F3907" t="inlineStr">
        <is>
          <t>Japan</t>
        </is>
      </c>
      <c r="G3907" t="inlineStr">
        <is>
          <t>Arab Medium</t>
        </is>
      </c>
      <c r="H3907" t="inlineStr">
        <is>
          <t>Term contract</t>
        </is>
      </c>
      <c r="I3907" t="inlineStr">
        <is>
          <t>Refiner</t>
        </is>
      </c>
      <c r="J3907" t="inlineStr">
        <is>
          <t>Wei Chen</t>
        </is>
      </c>
      <c r="K3907" s="70" t="n">
        <v>1355183</v>
      </c>
      <c r="L3907" s="71" t="n">
        <v>75.88</v>
      </c>
      <c r="M3907" s="71" t="n">
        <v>102831286.04</v>
      </c>
      <c r="N3907" s="71" t="n">
        <v>2056625.72</v>
      </c>
      <c r="O3907" s="71" t="n">
        <v>100774660.32</v>
      </c>
      <c r="P3907" s="71" t="n">
        <v>24224338.77</v>
      </c>
      <c r="Q3907" s="71" t="n">
        <v>76550321.55</v>
      </c>
      <c r="R3907" t="inlineStr">
        <is>
          <t>Crude</t>
        </is>
      </c>
      <c r="S3907" t="inlineStr">
        <is>
          <t>Yes</t>
        </is>
      </c>
      <c r="T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SA103899</t>
        </is>
      </c>
      <c r="B3908" s="68" t="n">
        <v>46223</v>
      </c>
      <c r="C3908" s="69" t="n">
        <v>2026</v>
      </c>
      <c r="D3908" t="inlineStr">
        <is>
          <t>Jul</t>
        </is>
      </c>
      <c r="E3908" t="inlineStr">
        <is>
          <t>Asia</t>
        </is>
      </c>
      <c r="F3908" t="inlineStr">
        <is>
          <t>Japan</t>
        </is>
      </c>
      <c r="G3908" t="inlineStr">
        <is>
          <t>Arab Light</t>
        </is>
      </c>
      <c r="H3908" t="inlineStr">
        <is>
          <t>Term contract</t>
        </is>
      </c>
      <c r="I3908" t="inlineStr">
        <is>
          <t>National oil company</t>
        </is>
      </c>
      <c r="J3908" t="inlineStr">
        <is>
          <t>Omar Haddad</t>
        </is>
      </c>
      <c r="K3908" s="70" t="n">
        <v>1383311</v>
      </c>
      <c r="L3908" s="71" t="n">
        <v>81.15000000000001</v>
      </c>
      <c r="M3908" s="71" t="n">
        <v>112255687.65</v>
      </c>
      <c r="N3908" s="71" t="n">
        <v>1122556.88</v>
      </c>
      <c r="O3908" s="71" t="n">
        <v>111133130.77</v>
      </c>
      <c r="P3908" s="71" t="n">
        <v>24808851.25</v>
      </c>
      <c r="Q3908" s="71" t="n">
        <v>86324279.52</v>
      </c>
      <c r="R3908" t="inlineStr">
        <is>
          <t>Crude</t>
        </is>
      </c>
      <c r="S3908" t="inlineStr">
        <is>
          <t>Yes</t>
        </is>
      </c>
      <c r="T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SA103900</t>
        </is>
      </c>
      <c r="B3909" s="68" t="n">
        <v>46223</v>
      </c>
      <c r="C3909" s="69" t="n">
        <v>2026</v>
      </c>
      <c r="D3909" t="inlineStr">
        <is>
          <t>Jul</t>
        </is>
      </c>
      <c r="E3909" t="inlineStr">
        <is>
          <t>Asia</t>
        </is>
      </c>
      <c r="F3909" t="inlineStr">
        <is>
          <t>South Korea</t>
        </is>
      </c>
      <c r="G3909" t="inlineStr">
        <is>
          <t>Diesel</t>
        </is>
      </c>
      <c r="H3909" t="inlineStr">
        <is>
          <t>Spot</t>
        </is>
      </c>
      <c r="I3909" t="inlineStr">
        <is>
          <t>Trader</t>
        </is>
      </c>
      <c r="J3909" t="inlineStr">
        <is>
          <t>Arjun Mehta</t>
        </is>
      </c>
      <c r="K3909" s="70" t="n">
        <v>122744</v>
      </c>
      <c r="L3909" s="71" t="n">
        <v>105.47</v>
      </c>
      <c r="M3909" s="71" t="n">
        <v>12945809.68</v>
      </c>
      <c r="N3909" s="71" t="n">
        <v>129458.1</v>
      </c>
      <c r="O3909" s="71" t="n">
        <v>12816351.58</v>
      </c>
      <c r="P3909" s="71" t="n">
        <v>8438668.08</v>
      </c>
      <c r="Q3909" s="71" t="n">
        <v>4377683.5</v>
      </c>
      <c r="R3909" t="inlineStr">
        <is>
          <t>Refined</t>
        </is>
      </c>
      <c r="S3909" t="inlineStr">
        <is>
          <t>Yes</t>
        </is>
      </c>
      <c r="T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SA103901</t>
        </is>
      </c>
      <c r="B3910" s="68" t="n">
        <v>46223</v>
      </c>
      <c r="C3910" s="69" t="n">
        <v>2026</v>
      </c>
      <c r="D3910" t="inlineStr">
        <is>
          <t>Jul</t>
        </is>
      </c>
      <c r="E3910" t="inlineStr">
        <is>
          <t>Asia</t>
        </is>
      </c>
      <c r="F3910" t="inlineStr">
        <is>
          <t>South Korea</t>
        </is>
      </c>
      <c r="G3910" t="inlineStr">
        <is>
          <t>Arab Light</t>
        </is>
      </c>
      <c r="H3910" t="inlineStr">
        <is>
          <t>Term contract</t>
        </is>
      </c>
      <c r="I3910" t="inlineStr">
        <is>
          <t>Refiner</t>
        </is>
      </c>
      <c r="J3910" t="inlineStr">
        <is>
          <t>Ravindra Patil</t>
        </is>
      </c>
      <c r="K3910" s="70" t="n">
        <v>1185409</v>
      </c>
      <c r="L3910" s="71" t="n">
        <v>70</v>
      </c>
      <c r="M3910" s="71" t="n">
        <v>82978630</v>
      </c>
      <c r="N3910" s="71" t="n">
        <v>0</v>
      </c>
      <c r="O3910" s="71" t="n">
        <v>82978630</v>
      </c>
      <c r="P3910" s="71" t="n">
        <v>20842416.93</v>
      </c>
      <c r="Q3910" s="71" t="n">
        <v>62136213.07</v>
      </c>
      <c r="R3910" t="inlineStr">
        <is>
          <t>Crude</t>
        </is>
      </c>
      <c r="S3910" t="inlineStr">
        <is>
          <t>Yes</t>
        </is>
      </c>
      <c r="T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SA103902</t>
        </is>
      </c>
      <c r="B3911" s="68" t="n">
        <v>46223</v>
      </c>
      <c r="C3911" s="69" t="n">
        <v>2026</v>
      </c>
      <c r="D3911" t="inlineStr">
        <is>
          <t>Jul</t>
        </is>
      </c>
      <c r="E3911" t="inlineStr">
        <is>
          <t>Asia</t>
        </is>
      </c>
      <c r="F3911" t="inlineStr">
        <is>
          <t>South Korea</t>
        </is>
      </c>
      <c r="G3911" t="inlineStr">
        <is>
          <t>Diesel</t>
        </is>
      </c>
      <c r="H3911" t="inlineStr">
        <is>
          <t>Spot</t>
        </is>
      </c>
      <c r="I3911" t="inlineStr">
        <is>
          <t>Trader</t>
        </is>
      </c>
      <c r="J3911" t="inlineStr">
        <is>
          <t>Hiroshi Tanaka</t>
        </is>
      </c>
      <c r="K3911" s="70" t="n">
        <v>187236</v>
      </c>
      <c r="L3911" s="71" t="n">
        <v>104.6</v>
      </c>
      <c r="M3911" s="71" t="n">
        <v>19584885.6</v>
      </c>
      <c r="N3911" s="71" t="n">
        <v>0</v>
      </c>
      <c r="O3911" s="71" t="n">
        <v>19584885.6</v>
      </c>
      <c r="P3911" s="71" t="n">
        <v>13062837.21</v>
      </c>
      <c r="Q3911" s="71" t="n">
        <v>6522048.39</v>
      </c>
      <c r="R3911" t="inlineStr">
        <is>
          <t>Refined</t>
        </is>
      </c>
      <c r="S3911" t="inlineStr">
        <is>
          <t>Yes</t>
        </is>
      </c>
      <c r="T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SA103903</t>
        </is>
      </c>
      <c r="B3912" s="68" t="n">
        <v>46223</v>
      </c>
      <c r="C3912" s="69" t="n">
        <v>2026</v>
      </c>
      <c r="D3912" t="inlineStr">
        <is>
          <t>Jul</t>
        </is>
      </c>
      <c r="E3912" t="inlineStr">
        <is>
          <t>Asia</t>
        </is>
      </c>
      <c r="F3912" t="inlineStr">
        <is>
          <t>China</t>
        </is>
      </c>
      <c r="G3912" t="inlineStr">
        <is>
          <t>Arab Light</t>
        </is>
      </c>
      <c r="H3912" t="inlineStr">
        <is>
          <t>Term contract</t>
        </is>
      </c>
      <c r="I3912" t="inlineStr">
        <is>
          <t>National oil company</t>
        </is>
      </c>
      <c r="J3912" t="inlineStr">
        <is>
          <t>Kofi Mensah</t>
        </is>
      </c>
      <c r="K3912" s="70" t="n">
        <v>427953</v>
      </c>
      <c r="L3912" s="71" t="n">
        <v>82.48999999999999</v>
      </c>
      <c r="M3912" s="71" t="n">
        <v>35301842.97</v>
      </c>
      <c r="N3912" s="71" t="n">
        <v>353018.43</v>
      </c>
      <c r="O3912" s="71" t="n">
        <v>34948824.54</v>
      </c>
      <c r="P3912" s="71" t="n">
        <v>7474949.39</v>
      </c>
      <c r="Q3912" s="71" t="n">
        <v>27473875.15</v>
      </c>
      <c r="R3912" t="inlineStr">
        <is>
          <t>Crude</t>
        </is>
      </c>
      <c r="S3912" t="inlineStr">
        <is>
          <t>Yes</t>
        </is>
      </c>
      <c r="T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SA103904</t>
        </is>
      </c>
      <c r="B3913" s="68" t="n">
        <v>46224</v>
      </c>
      <c r="C3913" s="69" t="n">
        <v>2026</v>
      </c>
      <c r="D3913" t="inlineStr">
        <is>
          <t>Jul</t>
        </is>
      </c>
      <c r="E3913" t="inlineStr">
        <is>
          <t>Asia</t>
        </is>
      </c>
      <c r="F3913" t="inlineStr">
        <is>
          <t>South Korea</t>
        </is>
      </c>
      <c r="G3913" t="inlineStr">
        <is>
          <t>Arab Medium</t>
        </is>
      </c>
      <c r="H3913" t="inlineStr">
        <is>
          <t>Term contract</t>
        </is>
      </c>
      <c r="I3913" t="inlineStr">
        <is>
          <t>Trader</t>
        </is>
      </c>
      <c r="J3913" t="inlineStr">
        <is>
          <t>Shraddha Kulkarni</t>
        </is>
      </c>
      <c r="K3913" s="70" t="n">
        <v>1976016</v>
      </c>
      <c r="L3913" s="71" t="n">
        <v>80.04000000000001</v>
      </c>
      <c r="M3913" s="71" t="n">
        <v>158160320.64</v>
      </c>
      <c r="N3913" s="71" t="n">
        <v>0</v>
      </c>
      <c r="O3913" s="71" t="n">
        <v>158160320.64</v>
      </c>
      <c r="P3913" s="71" t="n">
        <v>34791455.16</v>
      </c>
      <c r="Q3913" s="71" t="n">
        <v>123368865.48</v>
      </c>
      <c r="R3913" t="inlineStr">
        <is>
          <t>Crude</t>
        </is>
      </c>
      <c r="S3913" t="inlineStr">
        <is>
          <t>Yes</t>
        </is>
      </c>
      <c r="T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SA103905</t>
        </is>
      </c>
      <c r="B3914" s="68" t="n">
        <v>46224</v>
      </c>
      <c r="C3914" s="69" t="n">
        <v>2026</v>
      </c>
      <c r="D3914" t="inlineStr">
        <is>
          <t>Jul</t>
        </is>
      </c>
      <c r="E3914" t="inlineStr">
        <is>
          <t>Asia</t>
        </is>
      </c>
      <c r="F3914" t="inlineStr">
        <is>
          <t>China</t>
        </is>
      </c>
      <c r="G3914" t="inlineStr">
        <is>
          <t>Arab Heavy</t>
        </is>
      </c>
      <c r="H3914" t="inlineStr">
        <is>
          <t>Term contract</t>
        </is>
      </c>
      <c r="I3914" t="inlineStr">
        <is>
          <t>National oil company</t>
        </is>
      </c>
      <c r="J3914" t="inlineStr">
        <is>
          <t>Kofi Mensah</t>
        </is>
      </c>
      <c r="K3914" s="70" t="n">
        <v>1186413</v>
      </c>
      <c r="L3914" s="71" t="n">
        <v>72.23999999999999</v>
      </c>
      <c r="M3914" s="71" t="n">
        <v>85706475.12</v>
      </c>
      <c r="N3914" s="71" t="n">
        <v>0</v>
      </c>
      <c r="O3914" s="71" t="n">
        <v>85706475.12</v>
      </c>
      <c r="P3914" s="71" t="n">
        <v>21062270.06</v>
      </c>
      <c r="Q3914" s="71" t="n">
        <v>64644205.06</v>
      </c>
      <c r="R3914" t="inlineStr">
        <is>
          <t>Crude</t>
        </is>
      </c>
      <c r="S3914" t="inlineStr">
        <is>
          <t>Yes</t>
        </is>
      </c>
      <c r="T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SA103906</t>
        </is>
      </c>
      <c r="B3915" s="68" t="n">
        <v>46224</v>
      </c>
      <c r="C3915" s="69" t="n">
        <v>2026</v>
      </c>
      <c r="D3915" t="inlineStr">
        <is>
          <t>Jul</t>
        </is>
      </c>
      <c r="E3915" t="inlineStr">
        <is>
          <t>Asia</t>
        </is>
      </c>
      <c r="F3915" t="inlineStr">
        <is>
          <t>China</t>
        </is>
      </c>
      <c r="G3915" t="inlineStr">
        <is>
          <t>Arab Heavy</t>
        </is>
      </c>
      <c r="H3915" t="inlineStr">
        <is>
          <t>Term contract</t>
        </is>
      </c>
      <c r="I3915" t="inlineStr">
        <is>
          <t>Refiner</t>
        </is>
      </c>
      <c r="J3915" t="inlineStr">
        <is>
          <t>Emma Clarke</t>
        </is>
      </c>
      <c r="K3915" s="70" t="n">
        <v>326490</v>
      </c>
      <c r="L3915" s="71" t="n">
        <v>78.38</v>
      </c>
      <c r="M3915" s="71" t="n">
        <v>25590286.2</v>
      </c>
      <c r="N3915" s="71" t="n">
        <v>0</v>
      </c>
      <c r="O3915" s="71" t="n">
        <v>25590286.2</v>
      </c>
      <c r="P3915" s="71" t="n">
        <v>5591824.65</v>
      </c>
      <c r="Q3915" s="71" t="n">
        <v>19998461.55</v>
      </c>
      <c r="R3915" t="inlineStr">
        <is>
          <t>Crude</t>
        </is>
      </c>
      <c r="S3915" t="inlineStr">
        <is>
          <t>Yes</t>
        </is>
      </c>
      <c r="T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SA103907</t>
        </is>
      </c>
      <c r="B3916" s="68" t="n">
        <v>46224</v>
      </c>
      <c r="C3916" s="69" t="n">
        <v>2026</v>
      </c>
      <c r="D3916" t="inlineStr">
        <is>
          <t>Jul</t>
        </is>
      </c>
      <c r="E3916" t="inlineStr">
        <is>
          <t>Asia</t>
        </is>
      </c>
      <c r="F3916" t="inlineStr">
        <is>
          <t>South Korea</t>
        </is>
      </c>
      <c r="G3916" t="inlineStr">
        <is>
          <t>Gasoline</t>
        </is>
      </c>
      <c r="H3916" t="inlineStr">
        <is>
          <t>Spot</t>
        </is>
      </c>
      <c r="I3916" t="inlineStr">
        <is>
          <t>National oil company</t>
        </is>
      </c>
      <c r="J3916" t="inlineStr">
        <is>
          <t>Wei Chen</t>
        </is>
      </c>
      <c r="K3916" s="70" t="n">
        <v>267219</v>
      </c>
      <c r="L3916" s="71" t="n">
        <v>93.40000000000001</v>
      </c>
      <c r="M3916" s="71" t="n">
        <v>24958254.6</v>
      </c>
      <c r="N3916" s="71" t="n">
        <v>0</v>
      </c>
      <c r="O3916" s="71" t="n">
        <v>24958254.6</v>
      </c>
      <c r="P3916" s="71" t="n">
        <v>18936442.53</v>
      </c>
      <c r="Q3916" s="71" t="n">
        <v>6021812.07</v>
      </c>
      <c r="R3916" t="inlineStr">
        <is>
          <t>Refined</t>
        </is>
      </c>
      <c r="S3916" t="inlineStr">
        <is>
          <t>Yes</t>
        </is>
      </c>
      <c r="T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SA103908</t>
        </is>
      </c>
      <c r="B3917" s="68" t="n">
        <v>46224</v>
      </c>
      <c r="C3917" s="69" t="n">
        <v>2026</v>
      </c>
      <c r="D3917" t="inlineStr">
        <is>
          <t>Jul</t>
        </is>
      </c>
      <c r="E3917" t="inlineStr">
        <is>
          <t>North America</t>
        </is>
      </c>
      <c r="F3917" t="inlineStr">
        <is>
          <t>USA</t>
        </is>
      </c>
      <c r="G3917" t="inlineStr">
        <is>
          <t>Jet fuel</t>
        </is>
      </c>
      <c r="H3917" t="inlineStr">
        <is>
          <t>Term contract</t>
        </is>
      </c>
      <c r="I3917" t="inlineStr">
        <is>
          <t>National oil company</t>
        </is>
      </c>
      <c r="J3917" t="inlineStr">
        <is>
          <t>Zoya Ahmed</t>
        </is>
      </c>
      <c r="K3917" s="70" t="n">
        <v>404309</v>
      </c>
      <c r="L3917" s="71" t="n">
        <v>107.39</v>
      </c>
      <c r="M3917" s="71" t="n">
        <v>43418743.51</v>
      </c>
      <c r="N3917" s="71" t="n">
        <v>0</v>
      </c>
      <c r="O3917" s="71" t="n">
        <v>43418743.51</v>
      </c>
      <c r="P3917" s="71" t="n">
        <v>28531477.54</v>
      </c>
      <c r="Q3917" s="71" t="n">
        <v>14887265.97</v>
      </c>
      <c r="R3917" t="inlineStr">
        <is>
          <t>Refined</t>
        </is>
      </c>
      <c r="S3917" t="inlineStr">
        <is>
          <t>Yes</t>
        </is>
      </c>
      <c r="T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SA103909</t>
        </is>
      </c>
      <c r="B3918" s="68" t="n">
        <v>46224</v>
      </c>
      <c r="C3918" s="69" t="n">
        <v>2026</v>
      </c>
      <c r="D3918" t="inlineStr">
        <is>
          <t>Jul</t>
        </is>
      </c>
      <c r="E3918" t="inlineStr">
        <is>
          <t>Asia</t>
        </is>
      </c>
      <c r="F3918" t="inlineStr">
        <is>
          <t>China</t>
        </is>
      </c>
      <c r="G3918" t="inlineStr">
        <is>
          <t>Jet fuel</t>
        </is>
      </c>
      <c r="H3918" t="inlineStr">
        <is>
          <t>Term contract</t>
        </is>
      </c>
      <c r="I3918" t="inlineStr">
        <is>
          <t>Refiner</t>
        </is>
      </c>
      <c r="J3918" t="inlineStr">
        <is>
          <t>Omar Haddad</t>
        </is>
      </c>
      <c r="K3918" s="70" t="n">
        <v>234184</v>
      </c>
      <c r="L3918" s="71" t="n">
        <v>105.89</v>
      </c>
      <c r="M3918" s="71" t="n">
        <v>24797743.76</v>
      </c>
      <c r="N3918" s="71" t="n">
        <v>0</v>
      </c>
      <c r="O3918" s="71" t="n">
        <v>24797743.76</v>
      </c>
      <c r="P3918" s="71" t="n">
        <v>17497200.65</v>
      </c>
      <c r="Q3918" s="71" t="n">
        <v>7300543.11</v>
      </c>
      <c r="R3918" t="inlineStr">
        <is>
          <t>Refined</t>
        </is>
      </c>
      <c r="S3918" t="inlineStr">
        <is>
          <t>Yes</t>
        </is>
      </c>
      <c r="T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SA103910</t>
        </is>
      </c>
      <c r="B3919" s="68" t="n">
        <v>46225</v>
      </c>
      <c r="C3919" s="69" t="n">
        <v>2026</v>
      </c>
      <c r="D3919" t="inlineStr">
        <is>
          <t>Jul</t>
        </is>
      </c>
      <c r="E3919" t="inlineStr">
        <is>
          <t>Asia</t>
        </is>
      </c>
      <c r="F3919" t="inlineStr">
        <is>
          <t>China</t>
        </is>
      </c>
      <c r="G3919" t="inlineStr">
        <is>
          <t>Arab Light</t>
        </is>
      </c>
      <c r="H3919" t="inlineStr">
        <is>
          <t>Term contract</t>
        </is>
      </c>
      <c r="I3919" t="inlineStr">
        <is>
          <t>Refiner</t>
        </is>
      </c>
      <c r="J3919" t="inlineStr">
        <is>
          <t>Arjun Mehta</t>
        </is>
      </c>
      <c r="K3919" s="70" t="n">
        <v>834809</v>
      </c>
      <c r="L3919" s="71" t="n">
        <v>72.59</v>
      </c>
      <c r="M3919" s="71" t="n">
        <v>60598785.31</v>
      </c>
      <c r="N3919" s="71" t="n">
        <v>0</v>
      </c>
      <c r="O3919" s="71" t="n">
        <v>60598785.31</v>
      </c>
      <c r="P3919" s="71" t="n">
        <v>14509149.85</v>
      </c>
      <c r="Q3919" s="71" t="n">
        <v>46089635.46</v>
      </c>
      <c r="R3919" t="inlineStr">
        <is>
          <t>Crude</t>
        </is>
      </c>
      <c r="S3919" t="inlineStr">
        <is>
          <t>Yes</t>
        </is>
      </c>
      <c r="T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SA103911</t>
        </is>
      </c>
      <c r="B3920" s="68" t="n">
        <v>46225</v>
      </c>
      <c r="C3920" s="69" t="n">
        <v>2026</v>
      </c>
      <c r="D3920" t="inlineStr">
        <is>
          <t>Jul</t>
        </is>
      </c>
      <c r="E3920" t="inlineStr">
        <is>
          <t>Asia</t>
        </is>
      </c>
      <c r="F3920" t="inlineStr">
        <is>
          <t>India</t>
        </is>
      </c>
      <c r="G3920" t="inlineStr">
        <is>
          <t>Jet fuel</t>
        </is>
      </c>
      <c r="H3920" t="inlineStr">
        <is>
          <t>Spot</t>
        </is>
      </c>
      <c r="I3920" t="inlineStr">
        <is>
          <t>Refiner</t>
        </is>
      </c>
      <c r="J3920" t="inlineStr">
        <is>
          <t>Shraddha Kulkarni</t>
        </is>
      </c>
      <c r="K3920" s="70" t="n">
        <v>380156</v>
      </c>
      <c r="L3920" s="71" t="n">
        <v>108.43</v>
      </c>
      <c r="M3920" s="71" t="n">
        <v>41220315.08</v>
      </c>
      <c r="N3920" s="71" t="n">
        <v>0</v>
      </c>
      <c r="O3920" s="71" t="n">
        <v>41220315.08</v>
      </c>
      <c r="P3920" s="71" t="n">
        <v>28301718.52</v>
      </c>
      <c r="Q3920" s="71" t="n">
        <v>12918596.56</v>
      </c>
      <c r="R3920" t="inlineStr">
        <is>
          <t>Refined</t>
        </is>
      </c>
      <c r="S3920" t="inlineStr">
        <is>
          <t>Yes</t>
        </is>
      </c>
      <c r="T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SA103912</t>
        </is>
      </c>
      <c r="B3921" s="68" t="n">
        <v>46225</v>
      </c>
      <c r="C3921" s="69" t="n">
        <v>2026</v>
      </c>
      <c r="D3921" t="inlineStr">
        <is>
          <t>Jul</t>
        </is>
      </c>
      <c r="E3921" t="inlineStr">
        <is>
          <t>Asia</t>
        </is>
      </c>
      <c r="F3921" t="inlineStr">
        <is>
          <t>Japan</t>
        </is>
      </c>
      <c r="G3921" t="inlineStr">
        <is>
          <t>Arab Medium</t>
        </is>
      </c>
      <c r="H3921" t="inlineStr">
        <is>
          <t>Term contract</t>
        </is>
      </c>
      <c r="I3921" t="inlineStr">
        <is>
          <t>National oil company</t>
        </is>
      </c>
      <c r="J3921" t="inlineStr">
        <is>
          <t>Zoya Ahmed</t>
        </is>
      </c>
      <c r="K3921" s="70" t="n">
        <v>1380298</v>
      </c>
      <c r="L3921" s="71" t="n">
        <v>80.94</v>
      </c>
      <c r="M3921" s="71" t="n">
        <v>111721320.12</v>
      </c>
      <c r="N3921" s="71" t="n">
        <v>0</v>
      </c>
      <c r="O3921" s="71" t="n">
        <v>111721320.12</v>
      </c>
      <c r="P3921" s="71" t="n">
        <v>23599988.55</v>
      </c>
      <c r="Q3921" s="71" t="n">
        <v>88121331.56999999</v>
      </c>
      <c r="R3921" t="inlineStr">
        <is>
          <t>Crude</t>
        </is>
      </c>
      <c r="S3921" t="inlineStr">
        <is>
          <t>Yes</t>
        </is>
      </c>
      <c r="T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SA103913</t>
        </is>
      </c>
      <c r="B3922" s="68" t="n">
        <v>46225</v>
      </c>
      <c r="C3922" s="69" t="n">
        <v>2026</v>
      </c>
      <c r="D3922" t="inlineStr">
        <is>
          <t>Jul</t>
        </is>
      </c>
      <c r="E3922" t="inlineStr">
        <is>
          <t>Middle East</t>
        </is>
      </c>
      <c r="F3922" t="inlineStr">
        <is>
          <t>UAE</t>
        </is>
      </c>
      <c r="G3922" t="inlineStr">
        <is>
          <t>Diesel</t>
        </is>
      </c>
      <c r="H3922" t="inlineStr">
        <is>
          <t>Term contract</t>
        </is>
      </c>
      <c r="I3922" t="inlineStr">
        <is>
          <t>National oil company</t>
        </is>
      </c>
      <c r="J3922" t="inlineStr">
        <is>
          <t>Hiroshi Tanaka</t>
        </is>
      </c>
      <c r="K3922" s="70" t="n">
        <v>463929</v>
      </c>
      <c r="L3922" s="71" t="n">
        <v>97.39</v>
      </c>
      <c r="M3922" s="71" t="n">
        <v>45182045.31</v>
      </c>
      <c r="N3922" s="71" t="n">
        <v>0</v>
      </c>
      <c r="O3922" s="71" t="n">
        <v>45182045.31</v>
      </c>
      <c r="P3922" s="71" t="n">
        <v>33904785.37</v>
      </c>
      <c r="Q3922" s="71" t="n">
        <v>11277259.94</v>
      </c>
      <c r="R3922" t="inlineStr">
        <is>
          <t>Refined</t>
        </is>
      </c>
      <c r="S3922" t="inlineStr">
        <is>
          <t>Yes</t>
        </is>
      </c>
      <c r="T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SA103914</t>
        </is>
      </c>
      <c r="B3923" s="68" t="n">
        <v>46226</v>
      </c>
      <c r="C3923" s="69" t="n">
        <v>2026</v>
      </c>
      <c r="D3923" t="inlineStr">
        <is>
          <t>Jul</t>
        </is>
      </c>
      <c r="E3923" t="inlineStr">
        <is>
          <t>Asia</t>
        </is>
      </c>
      <c r="F3923" t="inlineStr">
        <is>
          <t>China</t>
        </is>
      </c>
      <c r="G3923" t="inlineStr">
        <is>
          <t>Diesel</t>
        </is>
      </c>
      <c r="H3923" t="inlineStr">
        <is>
          <t>Term contract</t>
        </is>
      </c>
      <c r="I3923" t="inlineStr">
        <is>
          <t>Refiner</t>
        </is>
      </c>
      <c r="J3923" t="inlineStr">
        <is>
          <t>Wei Chen</t>
        </is>
      </c>
      <c r="K3923" s="70" t="n">
        <v>279814</v>
      </c>
      <c r="L3923" s="71" t="n">
        <v>100.48</v>
      </c>
      <c r="M3923" s="71" t="n">
        <v>28115710.72</v>
      </c>
      <c r="N3923" s="71" t="n">
        <v>0</v>
      </c>
      <c r="O3923" s="71" t="n">
        <v>28115710.72</v>
      </c>
      <c r="P3923" s="71" t="n">
        <v>20076920.07</v>
      </c>
      <c r="Q3923" s="71" t="n">
        <v>8038790.65</v>
      </c>
      <c r="R3923" t="inlineStr">
        <is>
          <t>Refined</t>
        </is>
      </c>
      <c r="S3923" t="inlineStr">
        <is>
          <t>Yes</t>
        </is>
      </c>
      <c r="T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SA103915</t>
        </is>
      </c>
      <c r="B3924" s="68" t="n">
        <v>46226</v>
      </c>
      <c r="C3924" s="69" t="n">
        <v>2026</v>
      </c>
      <c r="D3924" t="inlineStr">
        <is>
          <t>Jul</t>
        </is>
      </c>
      <c r="E3924" t="inlineStr">
        <is>
          <t>North America</t>
        </is>
      </c>
      <c r="F3924" t="inlineStr">
        <is>
          <t>USA</t>
        </is>
      </c>
      <c r="G3924" t="inlineStr">
        <is>
          <t>Arab Heavy</t>
        </is>
      </c>
      <c r="H3924" t="inlineStr">
        <is>
          <t>Term contract</t>
        </is>
      </c>
      <c r="I3924" t="inlineStr">
        <is>
          <t>National oil company</t>
        </is>
      </c>
      <c r="J3924" t="inlineStr">
        <is>
          <t>Ravindra Patil</t>
        </is>
      </c>
      <c r="K3924" s="70" t="n">
        <v>922208</v>
      </c>
      <c r="L3924" s="71" t="n">
        <v>71.81</v>
      </c>
      <c r="M3924" s="71" t="n">
        <v>66223756.48</v>
      </c>
      <c r="N3924" s="71" t="n">
        <v>662237.5600000001</v>
      </c>
      <c r="O3924" s="71" t="n">
        <v>65561518.92</v>
      </c>
      <c r="P3924" s="71" t="n">
        <v>16488248.59</v>
      </c>
      <c r="Q3924" s="71" t="n">
        <v>49073270.33</v>
      </c>
      <c r="R3924" t="inlineStr">
        <is>
          <t>Crude</t>
        </is>
      </c>
      <c r="S3924" t="inlineStr">
        <is>
          <t>Yes</t>
        </is>
      </c>
      <c r="T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SA103916</t>
        </is>
      </c>
      <c r="B3925" s="68" t="n">
        <v>46226</v>
      </c>
      <c r="C3925" s="69" t="n">
        <v>2026</v>
      </c>
      <c r="D3925" t="inlineStr">
        <is>
          <t>Jul</t>
        </is>
      </c>
      <c r="E3925" t="inlineStr">
        <is>
          <t>Middle East</t>
        </is>
      </c>
      <c r="F3925" t="inlineStr">
        <is>
          <t>UAE</t>
        </is>
      </c>
      <c r="G3925" t="inlineStr">
        <is>
          <t>Arab Extra Light</t>
        </is>
      </c>
      <c r="H3925" t="inlineStr">
        <is>
          <t>Term contract</t>
        </is>
      </c>
      <c r="I3925" t="inlineStr">
        <is>
          <t>National oil company</t>
        </is>
      </c>
      <c r="J3925" t="inlineStr">
        <is>
          <t>Ravindra Patil</t>
        </is>
      </c>
      <c r="K3925" s="70" t="n">
        <v>868965</v>
      </c>
      <c r="L3925" s="71" t="n">
        <v>85.20999999999999</v>
      </c>
      <c r="M3925" s="71" t="n">
        <v>74044507.65000001</v>
      </c>
      <c r="N3925" s="71" t="n">
        <v>0</v>
      </c>
      <c r="O3925" s="71" t="n">
        <v>74044507.65000001</v>
      </c>
      <c r="P3925" s="71" t="n">
        <v>16150843.15</v>
      </c>
      <c r="Q3925" s="71" t="n">
        <v>57893664.5</v>
      </c>
      <c r="R3925" t="inlineStr">
        <is>
          <t>Crude</t>
        </is>
      </c>
      <c r="S3925" t="inlineStr">
        <is>
          <t>Yes</t>
        </is>
      </c>
      <c r="T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SA103917</t>
        </is>
      </c>
      <c r="B3926" s="68" t="n">
        <v>46226</v>
      </c>
      <c r="C3926" s="69" t="n">
        <v>2026</v>
      </c>
      <c r="D3926" t="inlineStr">
        <is>
          <t>Jul</t>
        </is>
      </c>
      <c r="E3926" t="inlineStr">
        <is>
          <t>Asia</t>
        </is>
      </c>
      <c r="F3926" t="inlineStr">
        <is>
          <t>China</t>
        </is>
      </c>
      <c r="G3926" t="inlineStr">
        <is>
          <t>Arab Heavy</t>
        </is>
      </c>
      <c r="H3926" t="inlineStr">
        <is>
          <t>Term contract</t>
        </is>
      </c>
      <c r="I3926" t="inlineStr">
        <is>
          <t>Refiner</t>
        </is>
      </c>
      <c r="J3926" t="inlineStr">
        <is>
          <t>Sophie Müller</t>
        </is>
      </c>
      <c r="K3926" s="70" t="n">
        <v>683117</v>
      </c>
      <c r="L3926" s="71" t="n">
        <v>77.45</v>
      </c>
      <c r="M3926" s="71" t="n">
        <v>52907411.65</v>
      </c>
      <c r="N3926" s="71" t="n">
        <v>0</v>
      </c>
      <c r="O3926" s="71" t="n">
        <v>52907411.65</v>
      </c>
      <c r="P3926" s="71" t="n">
        <v>12343781.38</v>
      </c>
      <c r="Q3926" s="71" t="n">
        <v>40563630.27</v>
      </c>
      <c r="R3926" t="inlineStr">
        <is>
          <t>Crude</t>
        </is>
      </c>
      <c r="S3926" t="inlineStr">
        <is>
          <t>Yes</t>
        </is>
      </c>
      <c r="T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SA103918</t>
        </is>
      </c>
      <c r="B3927" s="68" t="n">
        <v>46226</v>
      </c>
      <c r="C3927" s="69" t="n">
        <v>2026</v>
      </c>
      <c r="D3927" t="inlineStr">
        <is>
          <t>Jul</t>
        </is>
      </c>
      <c r="E3927" t="inlineStr">
        <is>
          <t>Europe</t>
        </is>
      </c>
      <c r="F3927" t="inlineStr">
        <is>
          <t>France</t>
        </is>
      </c>
      <c r="G3927" t="inlineStr">
        <is>
          <t>Arab Medium</t>
        </is>
      </c>
      <c r="H3927" t="inlineStr">
        <is>
          <t>Spot</t>
        </is>
      </c>
      <c r="I3927" t="inlineStr">
        <is>
          <t>Refiner</t>
        </is>
      </c>
      <c r="J3927" t="inlineStr">
        <is>
          <t>Aisha Bello</t>
        </is>
      </c>
      <c r="K3927" s="70" t="n">
        <v>1155271</v>
      </c>
      <c r="L3927" s="71" t="n">
        <v>75.09999999999999</v>
      </c>
      <c r="M3927" s="71" t="n">
        <v>86760852.09999999</v>
      </c>
      <c r="N3927" s="71" t="n">
        <v>1735217.04</v>
      </c>
      <c r="O3927" s="71" t="n">
        <v>85025635.06</v>
      </c>
      <c r="P3927" s="71" t="n">
        <v>21009005.73</v>
      </c>
      <c r="Q3927" s="71" t="n">
        <v>64016629.33</v>
      </c>
      <c r="R3927" t="inlineStr">
        <is>
          <t>Crude</t>
        </is>
      </c>
      <c r="S3927" t="inlineStr">
        <is>
          <t>Yes</t>
        </is>
      </c>
      <c r="T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SA103919</t>
        </is>
      </c>
      <c r="B3928" s="68" t="n">
        <v>46227</v>
      </c>
      <c r="C3928" s="69" t="n">
        <v>2026</v>
      </c>
      <c r="D3928" t="inlineStr">
        <is>
          <t>Jul</t>
        </is>
      </c>
      <c r="E3928" t="inlineStr">
        <is>
          <t>Asia</t>
        </is>
      </c>
      <c r="F3928" t="inlineStr">
        <is>
          <t>South Korea</t>
        </is>
      </c>
      <c r="G3928" t="inlineStr">
        <is>
          <t>Arab Extra Light</t>
        </is>
      </c>
      <c r="H3928" t="inlineStr">
        <is>
          <t>Spot</t>
        </is>
      </c>
      <c r="I3928" t="inlineStr">
        <is>
          <t>Refiner</t>
        </is>
      </c>
      <c r="J3928" t="inlineStr">
        <is>
          <t>Amir Khan</t>
        </is>
      </c>
      <c r="K3928" s="70" t="n">
        <v>1352169</v>
      </c>
      <c r="L3928" s="71" t="n">
        <v>84.20999999999999</v>
      </c>
      <c r="M3928" s="71" t="n">
        <v>113866151.49</v>
      </c>
      <c r="N3928" s="71" t="n">
        <v>0</v>
      </c>
      <c r="O3928" s="71" t="n">
        <v>113866151.49</v>
      </c>
      <c r="P3928" s="71" t="n">
        <v>24614876.16</v>
      </c>
      <c r="Q3928" s="71" t="n">
        <v>89251275.33</v>
      </c>
      <c r="R3928" t="inlineStr">
        <is>
          <t>Crude</t>
        </is>
      </c>
      <c r="S3928" t="inlineStr">
        <is>
          <t>Yes</t>
        </is>
      </c>
      <c r="T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SA103920</t>
        </is>
      </c>
      <c r="B3929" s="68" t="n">
        <v>46227</v>
      </c>
      <c r="C3929" s="69" t="n">
        <v>2026</v>
      </c>
      <c r="D3929" t="inlineStr">
        <is>
          <t>Jul</t>
        </is>
      </c>
      <c r="E3929" t="inlineStr">
        <is>
          <t>Middle East</t>
        </is>
      </c>
      <c r="F3929" t="inlineStr">
        <is>
          <t>UAE</t>
        </is>
      </c>
      <c r="G3929" t="inlineStr">
        <is>
          <t>Arab Light</t>
        </is>
      </c>
      <c r="H3929" t="inlineStr">
        <is>
          <t>Term contract</t>
        </is>
      </c>
      <c r="I3929" t="inlineStr">
        <is>
          <t>National oil company</t>
        </is>
      </c>
      <c r="J3929" t="inlineStr">
        <is>
          <t>Carlos Silva</t>
        </is>
      </c>
      <c r="K3929" s="70" t="n">
        <v>1796195</v>
      </c>
      <c r="L3929" s="71" t="n">
        <v>83.16</v>
      </c>
      <c r="M3929" s="71" t="n">
        <v>149371576.2</v>
      </c>
      <c r="N3929" s="71" t="n">
        <v>2987431.52</v>
      </c>
      <c r="O3929" s="71" t="n">
        <v>146384144.68</v>
      </c>
      <c r="P3929" s="71" t="n">
        <v>33039150.16</v>
      </c>
      <c r="Q3929" s="71" t="n">
        <v>113344994.52</v>
      </c>
      <c r="R3929" t="inlineStr">
        <is>
          <t>Crude</t>
        </is>
      </c>
      <c r="S3929" t="inlineStr">
        <is>
          <t>Yes</t>
        </is>
      </c>
      <c r="T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SA103921</t>
        </is>
      </c>
      <c r="B3930" s="68" t="n">
        <v>46227</v>
      </c>
      <c r="C3930" s="69" t="n">
        <v>2026</v>
      </c>
      <c r="D3930" t="inlineStr">
        <is>
          <t>Jul</t>
        </is>
      </c>
      <c r="E3930" t="inlineStr">
        <is>
          <t>Asia</t>
        </is>
      </c>
      <c r="F3930" t="inlineStr">
        <is>
          <t>India</t>
        </is>
      </c>
      <c r="G3930" t="inlineStr">
        <is>
          <t>Gasoline</t>
        </is>
      </c>
      <c r="H3930" t="inlineStr">
        <is>
          <t>Term contract</t>
        </is>
      </c>
      <c r="I3930" t="inlineStr">
        <is>
          <t>Refiner</t>
        </is>
      </c>
      <c r="J3930" t="inlineStr">
        <is>
          <t>Lucas Martin</t>
        </is>
      </c>
      <c r="K3930" s="70" t="n">
        <v>517361</v>
      </c>
      <c r="L3930" s="71" t="n">
        <v>88.59</v>
      </c>
      <c r="M3930" s="71" t="n">
        <v>45833010.99</v>
      </c>
      <c r="N3930" s="71" t="n">
        <v>916660.22</v>
      </c>
      <c r="O3930" s="71" t="n">
        <v>44916350.77</v>
      </c>
      <c r="P3930" s="71" t="n">
        <v>35765260.92</v>
      </c>
      <c r="Q3930" s="71" t="n">
        <v>9151089.85</v>
      </c>
      <c r="R3930" t="inlineStr">
        <is>
          <t>Refined</t>
        </is>
      </c>
      <c r="S3930" t="inlineStr">
        <is>
          <t>Yes</t>
        </is>
      </c>
      <c r="T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SA103922</t>
        </is>
      </c>
      <c r="B3931" s="68" t="n">
        <v>46227</v>
      </c>
      <c r="C3931" s="69" t="n">
        <v>2026</v>
      </c>
      <c r="D3931" t="inlineStr">
        <is>
          <t>Jul</t>
        </is>
      </c>
      <c r="E3931" t="inlineStr">
        <is>
          <t>Asia</t>
        </is>
      </c>
      <c r="F3931" t="inlineStr">
        <is>
          <t>India</t>
        </is>
      </c>
      <c r="G3931" t="inlineStr">
        <is>
          <t>Arab Heavy</t>
        </is>
      </c>
      <c r="H3931" t="inlineStr">
        <is>
          <t>Term contract</t>
        </is>
      </c>
      <c r="I3931" t="inlineStr">
        <is>
          <t>Refiner</t>
        </is>
      </c>
      <c r="J3931" t="inlineStr">
        <is>
          <t>Aisha Bello</t>
        </is>
      </c>
      <c r="K3931" s="70" t="n">
        <v>338545</v>
      </c>
      <c r="L3931" s="71" t="n">
        <v>66.65000000000001</v>
      </c>
      <c r="M3931" s="71" t="n">
        <v>22564024.25</v>
      </c>
      <c r="N3931" s="71" t="n">
        <v>451280.48</v>
      </c>
      <c r="O3931" s="71" t="n">
        <v>22112743.77</v>
      </c>
      <c r="P3931" s="71" t="n">
        <v>5863753.74</v>
      </c>
      <c r="Q3931" s="71" t="n">
        <v>16248990.03</v>
      </c>
      <c r="R3931" t="inlineStr">
        <is>
          <t>Crude</t>
        </is>
      </c>
      <c r="S3931" t="inlineStr">
        <is>
          <t>Yes</t>
        </is>
      </c>
      <c r="T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SA103923</t>
        </is>
      </c>
      <c r="B3932" s="68" t="n">
        <v>46227</v>
      </c>
      <c r="C3932" s="69" t="n">
        <v>2026</v>
      </c>
      <c r="D3932" t="inlineStr">
        <is>
          <t>Jul</t>
        </is>
      </c>
      <c r="E3932" t="inlineStr">
        <is>
          <t>Europe</t>
        </is>
      </c>
      <c r="F3932" t="inlineStr">
        <is>
          <t>France</t>
        </is>
      </c>
      <c r="G3932" t="inlineStr">
        <is>
          <t>Arab Light</t>
        </is>
      </c>
      <c r="H3932" t="inlineStr">
        <is>
          <t>Term contract</t>
        </is>
      </c>
      <c r="I3932" t="inlineStr">
        <is>
          <t>National oil company</t>
        </is>
      </c>
      <c r="J3932" t="inlineStr">
        <is>
          <t>Omar Haddad</t>
        </is>
      </c>
      <c r="K3932" s="70" t="n">
        <v>1734916</v>
      </c>
      <c r="L3932" s="71" t="n">
        <v>73.79000000000001</v>
      </c>
      <c r="M3932" s="71" t="n">
        <v>128019451.64</v>
      </c>
      <c r="N3932" s="71" t="n">
        <v>0</v>
      </c>
      <c r="O3932" s="71" t="n">
        <v>128019451.64</v>
      </c>
      <c r="P3932" s="71" t="n">
        <v>30568261.26</v>
      </c>
      <c r="Q3932" s="71" t="n">
        <v>97451190.38</v>
      </c>
      <c r="R3932" t="inlineStr">
        <is>
          <t>Crude</t>
        </is>
      </c>
      <c r="S3932" t="inlineStr">
        <is>
          <t>Yes</t>
        </is>
      </c>
      <c r="T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SA103924</t>
        </is>
      </c>
      <c r="B3933" s="68" t="n">
        <v>46227</v>
      </c>
      <c r="C3933" s="69" t="n">
        <v>2026</v>
      </c>
      <c r="D3933" t="inlineStr">
        <is>
          <t>Jul</t>
        </is>
      </c>
      <c r="E3933" t="inlineStr">
        <is>
          <t>Asia</t>
        </is>
      </c>
      <c r="F3933" t="inlineStr">
        <is>
          <t>China</t>
        </is>
      </c>
      <c r="G3933" t="inlineStr">
        <is>
          <t>Arab Medium</t>
        </is>
      </c>
      <c r="H3933" t="inlineStr">
        <is>
          <t>Term contract</t>
        </is>
      </c>
      <c r="I3933" t="inlineStr">
        <is>
          <t>Refiner</t>
        </is>
      </c>
      <c r="J3933" t="inlineStr">
        <is>
          <t>Ruhi Shaikh</t>
        </is>
      </c>
      <c r="K3933" s="70" t="n">
        <v>744396</v>
      </c>
      <c r="L3933" s="71" t="n">
        <v>71.03</v>
      </c>
      <c r="M3933" s="71" t="n">
        <v>52874447.88</v>
      </c>
      <c r="N3933" s="71" t="n">
        <v>0</v>
      </c>
      <c r="O3933" s="71" t="n">
        <v>52874447.88</v>
      </c>
      <c r="P3933" s="71" t="n">
        <v>13122021.7</v>
      </c>
      <c r="Q3933" s="71" t="n">
        <v>39752426.18</v>
      </c>
      <c r="R3933" t="inlineStr">
        <is>
          <t>Crude</t>
        </is>
      </c>
      <c r="S3933" t="inlineStr">
        <is>
          <t>Yes</t>
        </is>
      </c>
      <c r="T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SA103925</t>
        </is>
      </c>
      <c r="B3934" s="68" t="n">
        <v>46228</v>
      </c>
      <c r="C3934" s="69" t="n">
        <v>2026</v>
      </c>
      <c r="D3934" t="inlineStr">
        <is>
          <t>Jul</t>
        </is>
      </c>
      <c r="E3934" t="inlineStr">
        <is>
          <t>Asia</t>
        </is>
      </c>
      <c r="F3934" t="inlineStr">
        <is>
          <t>India</t>
        </is>
      </c>
      <c r="G3934" t="inlineStr">
        <is>
          <t>Gasoline</t>
        </is>
      </c>
      <c r="H3934" t="inlineStr">
        <is>
          <t>Term contract</t>
        </is>
      </c>
      <c r="I3934" t="inlineStr">
        <is>
          <t>Trader</t>
        </is>
      </c>
      <c r="J3934" t="inlineStr">
        <is>
          <t>Priya Nair</t>
        </is>
      </c>
      <c r="K3934" s="70" t="n">
        <v>211967</v>
      </c>
      <c r="L3934" s="71" t="n">
        <v>90.87</v>
      </c>
      <c r="M3934" s="71" t="n">
        <v>19261441.29</v>
      </c>
      <c r="N3934" s="71" t="n">
        <v>0</v>
      </c>
      <c r="O3934" s="71" t="n">
        <v>19261441.29</v>
      </c>
      <c r="P3934" s="71" t="n">
        <v>15087950.28</v>
      </c>
      <c r="Q3934" s="71" t="n">
        <v>4173491.01</v>
      </c>
      <c r="R3934" t="inlineStr">
        <is>
          <t>Refined</t>
        </is>
      </c>
      <c r="S3934" t="inlineStr">
        <is>
          <t>Yes</t>
        </is>
      </c>
      <c r="T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SA103926</t>
        </is>
      </c>
      <c r="B3935" s="68" t="n">
        <v>46228</v>
      </c>
      <c r="C3935" s="69" t="n">
        <v>2026</v>
      </c>
      <c r="D3935" t="inlineStr">
        <is>
          <t>Jul</t>
        </is>
      </c>
      <c r="E3935" t="inlineStr">
        <is>
          <t>Europe</t>
        </is>
      </c>
      <c r="F3935" t="inlineStr">
        <is>
          <t>France</t>
        </is>
      </c>
      <c r="G3935" t="inlineStr">
        <is>
          <t>Arab Extra Light</t>
        </is>
      </c>
      <c r="H3935" t="inlineStr">
        <is>
          <t>Term contract</t>
        </is>
      </c>
      <c r="I3935" t="inlineStr">
        <is>
          <t>Refiner</t>
        </is>
      </c>
      <c r="J3935" t="inlineStr">
        <is>
          <t>Priya Nair</t>
        </is>
      </c>
      <c r="K3935" s="70" t="n">
        <v>830791</v>
      </c>
      <c r="L3935" s="71" t="n">
        <v>81.17</v>
      </c>
      <c r="M3935" s="71" t="n">
        <v>67435305.47</v>
      </c>
      <c r="N3935" s="71" t="n">
        <v>0</v>
      </c>
      <c r="O3935" s="71" t="n">
        <v>67435305.47</v>
      </c>
      <c r="P3935" s="71" t="n">
        <v>15393035.27</v>
      </c>
      <c r="Q3935" s="71" t="n">
        <v>52042270.2</v>
      </c>
      <c r="R3935" t="inlineStr">
        <is>
          <t>Crude</t>
        </is>
      </c>
      <c r="S3935" t="inlineStr">
        <is>
          <t>Yes</t>
        </is>
      </c>
      <c r="T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SA103927</t>
        </is>
      </c>
      <c r="B3936" s="68" t="n">
        <v>46228</v>
      </c>
      <c r="C3936" s="69" t="n">
        <v>2026</v>
      </c>
      <c r="D3936" t="inlineStr">
        <is>
          <t>Jul</t>
        </is>
      </c>
      <c r="E3936" t="inlineStr">
        <is>
          <t>Europe</t>
        </is>
      </c>
      <c r="F3936" t="inlineStr">
        <is>
          <t>France</t>
        </is>
      </c>
      <c r="G3936" t="inlineStr">
        <is>
          <t>Arab Medium</t>
        </is>
      </c>
      <c r="H3936" t="inlineStr">
        <is>
          <t>Spot</t>
        </is>
      </c>
      <c r="I3936" t="inlineStr">
        <is>
          <t>National oil company</t>
        </is>
      </c>
      <c r="J3936" t="inlineStr">
        <is>
          <t>Ravindra Patil</t>
        </is>
      </c>
      <c r="K3936" s="70" t="n">
        <v>1732907</v>
      </c>
      <c r="L3936" s="71" t="n">
        <v>80.01000000000001</v>
      </c>
      <c r="M3936" s="71" t="n">
        <v>138649889.07</v>
      </c>
      <c r="N3936" s="71" t="n">
        <v>2772997.78</v>
      </c>
      <c r="O3936" s="71" t="n">
        <v>135876891.29</v>
      </c>
      <c r="P3936" s="71" t="n">
        <v>29377912.15</v>
      </c>
      <c r="Q3936" s="71" t="n">
        <v>106498979.14</v>
      </c>
      <c r="R3936" t="inlineStr">
        <is>
          <t>Crude</t>
        </is>
      </c>
      <c r="S3936" t="inlineStr">
        <is>
          <t>Yes</t>
        </is>
      </c>
      <c r="T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SA103928</t>
        </is>
      </c>
      <c r="B3937" s="68" t="n">
        <v>46228</v>
      </c>
      <c r="C3937" s="69" t="n">
        <v>2026</v>
      </c>
      <c r="D3937" t="inlineStr">
        <is>
          <t>Jul</t>
        </is>
      </c>
      <c r="E3937" t="inlineStr">
        <is>
          <t>Asia</t>
        </is>
      </c>
      <c r="F3937" t="inlineStr">
        <is>
          <t>South Korea</t>
        </is>
      </c>
      <c r="G3937" t="inlineStr">
        <is>
          <t>Arab Medium</t>
        </is>
      </c>
      <c r="H3937" t="inlineStr">
        <is>
          <t>Term contract</t>
        </is>
      </c>
      <c r="I3937" t="inlineStr">
        <is>
          <t>Trader</t>
        </is>
      </c>
      <c r="J3937" t="inlineStr">
        <is>
          <t>Sophie Müller</t>
        </is>
      </c>
      <c r="K3937" s="70" t="n">
        <v>981478</v>
      </c>
      <c r="L3937" s="71" t="n">
        <v>77.05</v>
      </c>
      <c r="M3937" s="71" t="n">
        <v>75622879.90000001</v>
      </c>
      <c r="N3937" s="71" t="n">
        <v>0</v>
      </c>
      <c r="O3937" s="71" t="n">
        <v>75622879.90000001</v>
      </c>
      <c r="P3937" s="71" t="n">
        <v>17490478.22</v>
      </c>
      <c r="Q3937" s="71" t="n">
        <v>58132401.68</v>
      </c>
      <c r="R3937" t="inlineStr">
        <is>
          <t>Crude</t>
        </is>
      </c>
      <c r="S3937" t="inlineStr">
        <is>
          <t>Yes</t>
        </is>
      </c>
      <c r="T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SA103929</t>
        </is>
      </c>
      <c r="B3938" s="68" t="n">
        <v>46228</v>
      </c>
      <c r="C3938" s="69" t="n">
        <v>2026</v>
      </c>
      <c r="D3938" t="inlineStr">
        <is>
          <t>Jul</t>
        </is>
      </c>
      <c r="E3938" t="inlineStr">
        <is>
          <t>Asia</t>
        </is>
      </c>
      <c r="F3938" t="inlineStr">
        <is>
          <t>India</t>
        </is>
      </c>
      <c r="G3938" t="inlineStr">
        <is>
          <t>Arab Medium</t>
        </is>
      </c>
      <c r="H3938" t="inlineStr">
        <is>
          <t>Term contract</t>
        </is>
      </c>
      <c r="I3938" t="inlineStr">
        <is>
          <t>National oil company</t>
        </is>
      </c>
      <c r="J3938" t="inlineStr">
        <is>
          <t>Noah Smith</t>
        </is>
      </c>
      <c r="K3938" s="70" t="n">
        <v>616814</v>
      </c>
      <c r="L3938" s="71" t="n">
        <v>77.61</v>
      </c>
      <c r="M3938" s="71" t="n">
        <v>47870934.54</v>
      </c>
      <c r="N3938" s="71" t="n">
        <v>0</v>
      </c>
      <c r="O3938" s="71" t="n">
        <v>47870934.54</v>
      </c>
      <c r="P3938" s="71" t="n">
        <v>10969849.74</v>
      </c>
      <c r="Q3938" s="71" t="n">
        <v>36901084.8</v>
      </c>
      <c r="R3938" t="inlineStr">
        <is>
          <t>Crude</t>
        </is>
      </c>
      <c r="S3938" t="inlineStr">
        <is>
          <t>Yes</t>
        </is>
      </c>
      <c r="T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SA103930</t>
        </is>
      </c>
      <c r="B3939" s="68" t="n">
        <v>46228</v>
      </c>
      <c r="C3939" s="69" t="n">
        <v>2026</v>
      </c>
      <c r="D3939" t="inlineStr">
        <is>
          <t>Jul</t>
        </is>
      </c>
      <c r="E3939" t="inlineStr">
        <is>
          <t>Middle East</t>
        </is>
      </c>
      <c r="F3939" t="inlineStr">
        <is>
          <t>UAE</t>
        </is>
      </c>
      <c r="G3939" t="inlineStr">
        <is>
          <t>Arab Medium</t>
        </is>
      </c>
      <c r="H3939" t="inlineStr">
        <is>
          <t>Spot</t>
        </is>
      </c>
      <c r="I3939" t="inlineStr">
        <is>
          <t>National oil company</t>
        </is>
      </c>
      <c r="J3939" t="inlineStr">
        <is>
          <t>Ravindra Patil</t>
        </is>
      </c>
      <c r="K3939" s="70" t="n">
        <v>727318</v>
      </c>
      <c r="L3939" s="71" t="n">
        <v>75.62</v>
      </c>
      <c r="M3939" s="71" t="n">
        <v>54999787.16</v>
      </c>
      <c r="N3939" s="71" t="n">
        <v>0</v>
      </c>
      <c r="O3939" s="71" t="n">
        <v>54999787.16</v>
      </c>
      <c r="P3939" s="71" t="n">
        <v>12737341.72</v>
      </c>
      <c r="Q3939" s="71" t="n">
        <v>42262445.44</v>
      </c>
      <c r="R3939" t="inlineStr">
        <is>
          <t>Crude</t>
        </is>
      </c>
      <c r="S3939" t="inlineStr">
        <is>
          <t>Yes</t>
        </is>
      </c>
      <c r="T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SA103931</t>
        </is>
      </c>
      <c r="B3940" s="68" t="n">
        <v>46228</v>
      </c>
      <c r="C3940" s="69" t="n">
        <v>2026</v>
      </c>
      <c r="D3940" t="inlineStr">
        <is>
          <t>Jul</t>
        </is>
      </c>
      <c r="E3940" t="inlineStr">
        <is>
          <t>Asia</t>
        </is>
      </c>
      <c r="F3940" t="inlineStr">
        <is>
          <t>South Korea</t>
        </is>
      </c>
      <c r="G3940" t="inlineStr">
        <is>
          <t>Arab Heavy</t>
        </is>
      </c>
      <c r="H3940" t="inlineStr">
        <is>
          <t>Term contract</t>
        </is>
      </c>
      <c r="I3940" t="inlineStr">
        <is>
          <t>National oil company</t>
        </is>
      </c>
      <c r="J3940" t="inlineStr">
        <is>
          <t>Aisha Bello</t>
        </is>
      </c>
      <c r="K3940" s="70" t="n">
        <v>309412</v>
      </c>
      <c r="L3940" s="71" t="n">
        <v>71.87</v>
      </c>
      <c r="M3940" s="71" t="n">
        <v>22237440.44</v>
      </c>
      <c r="N3940" s="71" t="n">
        <v>0</v>
      </c>
      <c r="O3940" s="71" t="n">
        <v>22237440.44</v>
      </c>
      <c r="P3940" s="71" t="n">
        <v>5398882.8</v>
      </c>
      <c r="Q3940" s="71" t="n">
        <v>16838557.64</v>
      </c>
      <c r="R3940" t="inlineStr">
        <is>
          <t>Crude</t>
        </is>
      </c>
      <c r="S3940" t="inlineStr">
        <is>
          <t>Yes</t>
        </is>
      </c>
      <c r="T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SA103932</t>
        </is>
      </c>
      <c r="B3941" s="68" t="n">
        <v>46228</v>
      </c>
      <c r="C3941" s="69" t="n">
        <v>2026</v>
      </c>
      <c r="D3941" t="inlineStr">
        <is>
          <t>Jul</t>
        </is>
      </c>
      <c r="E3941" t="inlineStr">
        <is>
          <t>Asia</t>
        </is>
      </c>
      <c r="F3941" t="inlineStr">
        <is>
          <t>India</t>
        </is>
      </c>
      <c r="G3941" t="inlineStr">
        <is>
          <t>Arab Heavy</t>
        </is>
      </c>
      <c r="H3941" t="inlineStr">
        <is>
          <t>Spot</t>
        </is>
      </c>
      <c r="I3941" t="inlineStr">
        <is>
          <t>Refiner</t>
        </is>
      </c>
      <c r="J3941" t="inlineStr">
        <is>
          <t>Amir Khan</t>
        </is>
      </c>
      <c r="K3941" s="70" t="n">
        <v>1408426</v>
      </c>
      <c r="L3941" s="71" t="n">
        <v>67.97</v>
      </c>
      <c r="M3941" s="71" t="n">
        <v>95730715.22</v>
      </c>
      <c r="N3941" s="71" t="n">
        <v>957307.15</v>
      </c>
      <c r="O3941" s="71" t="n">
        <v>94773408.06999999</v>
      </c>
      <c r="P3941" s="71" t="n">
        <v>24575360.25</v>
      </c>
      <c r="Q3941" s="71" t="n">
        <v>70198047.81999999</v>
      </c>
      <c r="R3941" t="inlineStr">
        <is>
          <t>Crude</t>
        </is>
      </c>
      <c r="S3941" t="inlineStr">
        <is>
          <t>Yes</t>
        </is>
      </c>
      <c r="T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SA103933</t>
        </is>
      </c>
      <c r="B3942" s="68" t="n">
        <v>46228</v>
      </c>
      <c r="C3942" s="69" t="n">
        <v>2026</v>
      </c>
      <c r="D3942" t="inlineStr">
        <is>
          <t>Jul</t>
        </is>
      </c>
      <c r="E3942" t="inlineStr">
        <is>
          <t>Asia</t>
        </is>
      </c>
      <c r="F3942" t="inlineStr">
        <is>
          <t>China</t>
        </is>
      </c>
      <c r="G3942" t="inlineStr">
        <is>
          <t>Arab Light</t>
        </is>
      </c>
      <c r="H3942" t="inlineStr">
        <is>
          <t>Term contract</t>
        </is>
      </c>
      <c r="I3942" t="inlineStr">
        <is>
          <t>Refiner</t>
        </is>
      </c>
      <c r="J3942" t="inlineStr">
        <is>
          <t>Noah Smith</t>
        </is>
      </c>
      <c r="K3942" s="70" t="n">
        <v>1350160</v>
      </c>
      <c r="L3942" s="71" t="n">
        <v>80.05</v>
      </c>
      <c r="M3942" s="71" t="n">
        <v>108080308</v>
      </c>
      <c r="N3942" s="71" t="n">
        <v>0</v>
      </c>
      <c r="O3942" s="71" t="n">
        <v>108080308</v>
      </c>
      <c r="P3942" s="71" t="n">
        <v>23578085.86</v>
      </c>
      <c r="Q3942" s="71" t="n">
        <v>84502222.14</v>
      </c>
      <c r="R3942" t="inlineStr">
        <is>
          <t>Crude</t>
        </is>
      </c>
      <c r="S3942" t="inlineStr">
        <is>
          <t>Yes</t>
        </is>
      </c>
      <c r="T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SA103934</t>
        </is>
      </c>
      <c r="B3943" s="68" t="n">
        <v>46228</v>
      </c>
      <c r="C3943" s="69" t="n">
        <v>2026</v>
      </c>
      <c r="D3943" t="inlineStr">
        <is>
          <t>Jul</t>
        </is>
      </c>
      <c r="E3943" t="inlineStr">
        <is>
          <t>Europe</t>
        </is>
      </c>
      <c r="F3943" t="inlineStr">
        <is>
          <t>France</t>
        </is>
      </c>
      <c r="G3943" t="inlineStr">
        <is>
          <t>Diesel</t>
        </is>
      </c>
      <c r="H3943" t="inlineStr">
        <is>
          <t>Term contract</t>
        </is>
      </c>
      <c r="I3943" t="inlineStr">
        <is>
          <t>Refiner</t>
        </is>
      </c>
      <c r="J3943" t="inlineStr">
        <is>
          <t>Sophie Müller</t>
        </is>
      </c>
      <c r="K3943" s="70" t="n">
        <v>444165</v>
      </c>
      <c r="L3943" s="71" t="n">
        <v>99.72</v>
      </c>
      <c r="M3943" s="71" t="n">
        <v>44292133.8</v>
      </c>
      <c r="N3943" s="71" t="n">
        <v>885842.6800000001</v>
      </c>
      <c r="O3943" s="71" t="n">
        <v>43406291.12</v>
      </c>
      <c r="P3943" s="71" t="n">
        <v>32253048.34</v>
      </c>
      <c r="Q3943" s="71" t="n">
        <v>11153242.78</v>
      </c>
      <c r="R3943" t="inlineStr">
        <is>
          <t>Refined</t>
        </is>
      </c>
      <c r="S3943" t="inlineStr">
        <is>
          <t>Yes</t>
        </is>
      </c>
      <c r="T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SA103935</t>
        </is>
      </c>
      <c r="B3944" s="68" t="n">
        <v>46228</v>
      </c>
      <c r="C3944" s="69" t="n">
        <v>2026</v>
      </c>
      <c r="D3944" t="inlineStr">
        <is>
          <t>Jul</t>
        </is>
      </c>
      <c r="E3944" t="inlineStr">
        <is>
          <t>Europe</t>
        </is>
      </c>
      <c r="F3944" t="inlineStr">
        <is>
          <t>France</t>
        </is>
      </c>
      <c r="G3944" t="inlineStr">
        <is>
          <t>Arab Medium</t>
        </is>
      </c>
      <c r="H3944" t="inlineStr">
        <is>
          <t>Spot</t>
        </is>
      </c>
      <c r="I3944" t="inlineStr">
        <is>
          <t>National oil company</t>
        </is>
      </c>
      <c r="J3944" t="inlineStr">
        <is>
          <t>Shraddha Kulkarni</t>
        </is>
      </c>
      <c r="K3944" s="70" t="n">
        <v>1480756</v>
      </c>
      <c r="L3944" s="71" t="n">
        <v>78.7</v>
      </c>
      <c r="M3944" s="71" t="n">
        <v>116535497.2</v>
      </c>
      <c r="N3944" s="71" t="n">
        <v>1165354.97</v>
      </c>
      <c r="O3944" s="71" t="n">
        <v>115370142.23</v>
      </c>
      <c r="P3944" s="71" t="n">
        <v>26079698.47</v>
      </c>
      <c r="Q3944" s="71" t="n">
        <v>89290443.76000001</v>
      </c>
      <c r="R3944" t="inlineStr">
        <is>
          <t>Crude</t>
        </is>
      </c>
      <c r="S3944" t="inlineStr">
        <is>
          <t>Yes</t>
        </is>
      </c>
      <c r="T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SA103936</t>
        </is>
      </c>
      <c r="B3945" s="68" t="n">
        <v>46229</v>
      </c>
      <c r="C3945" s="69" t="n">
        <v>2026</v>
      </c>
      <c r="D3945" t="inlineStr">
        <is>
          <t>Jul</t>
        </is>
      </c>
      <c r="E3945" t="inlineStr">
        <is>
          <t>Europe</t>
        </is>
      </c>
      <c r="F3945" t="inlineStr">
        <is>
          <t>Italy</t>
        </is>
      </c>
      <c r="G3945" t="inlineStr">
        <is>
          <t>Arab Medium</t>
        </is>
      </c>
      <c r="H3945" t="inlineStr">
        <is>
          <t>Term contract</t>
        </is>
      </c>
      <c r="I3945" t="inlineStr">
        <is>
          <t>National oil company</t>
        </is>
      </c>
      <c r="J3945" t="inlineStr">
        <is>
          <t>Carlos Silva</t>
        </is>
      </c>
      <c r="K3945" s="70" t="n">
        <v>770516</v>
      </c>
      <c r="L3945" s="71" t="n">
        <v>70.68000000000001</v>
      </c>
      <c r="M3945" s="71" t="n">
        <v>54460070.88</v>
      </c>
      <c r="N3945" s="71" t="n">
        <v>0</v>
      </c>
      <c r="O3945" s="71" t="n">
        <v>54460070.88</v>
      </c>
      <c r="P3945" s="71" t="n">
        <v>13528332.9</v>
      </c>
      <c r="Q3945" s="71" t="n">
        <v>40931737.98</v>
      </c>
      <c r="R3945" t="inlineStr">
        <is>
          <t>Crude</t>
        </is>
      </c>
      <c r="S3945" t="inlineStr">
        <is>
          <t>Yes</t>
        </is>
      </c>
      <c r="T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SA103937</t>
        </is>
      </c>
      <c r="B3946" s="68" t="n">
        <v>46229</v>
      </c>
      <c r="C3946" s="69" t="n">
        <v>2026</v>
      </c>
      <c r="D3946" t="inlineStr">
        <is>
          <t>Jul</t>
        </is>
      </c>
      <c r="E3946" t="inlineStr">
        <is>
          <t>Middle East</t>
        </is>
      </c>
      <c r="F3946" t="inlineStr">
        <is>
          <t>UAE</t>
        </is>
      </c>
      <c r="G3946" t="inlineStr">
        <is>
          <t>Arab Light</t>
        </is>
      </c>
      <c r="H3946" t="inlineStr">
        <is>
          <t>Spot</t>
        </is>
      </c>
      <c r="I3946" t="inlineStr">
        <is>
          <t>National oil company</t>
        </is>
      </c>
      <c r="J3946" t="inlineStr">
        <is>
          <t>Fatima Al-Saud</t>
        </is>
      </c>
      <c r="K3946" s="70" t="n">
        <v>1802223</v>
      </c>
      <c r="L3946" s="71" t="n">
        <v>85.13</v>
      </c>
      <c r="M3946" s="71" t="n">
        <v>153423243.99</v>
      </c>
      <c r="N3946" s="71" t="n">
        <v>0</v>
      </c>
      <c r="O3946" s="71" t="n">
        <v>153423243.99</v>
      </c>
      <c r="P3946" s="71" t="n">
        <v>33541328.74</v>
      </c>
      <c r="Q3946" s="71" t="n">
        <v>119881915.25</v>
      </c>
      <c r="R3946" t="inlineStr">
        <is>
          <t>Crude</t>
        </is>
      </c>
      <c r="S3946" t="inlineStr">
        <is>
          <t>Yes</t>
        </is>
      </c>
      <c r="T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SA103938</t>
        </is>
      </c>
      <c r="B3947" s="68" t="n">
        <v>46229</v>
      </c>
      <c r="C3947" s="69" t="n">
        <v>2026</v>
      </c>
      <c r="D3947" t="inlineStr">
        <is>
          <t>Jul</t>
        </is>
      </c>
      <c r="E3947" t="inlineStr">
        <is>
          <t>Asia</t>
        </is>
      </c>
      <c r="F3947" t="inlineStr">
        <is>
          <t>India</t>
        </is>
      </c>
      <c r="G3947" t="inlineStr">
        <is>
          <t>Arab Light</t>
        </is>
      </c>
      <c r="H3947" t="inlineStr">
        <is>
          <t>Term contract</t>
        </is>
      </c>
      <c r="I3947" t="inlineStr">
        <is>
          <t>Refiner</t>
        </is>
      </c>
      <c r="J3947" t="inlineStr">
        <is>
          <t>Shraddha Kulkarni</t>
        </is>
      </c>
      <c r="K3947" s="70" t="n">
        <v>583663</v>
      </c>
      <c r="L3947" s="71" t="n">
        <v>73.7</v>
      </c>
      <c r="M3947" s="71" t="n">
        <v>43015963.1</v>
      </c>
      <c r="N3947" s="71" t="n">
        <v>0</v>
      </c>
      <c r="O3947" s="71" t="n">
        <v>43015963.1</v>
      </c>
      <c r="P3947" s="71" t="n">
        <v>10248964.24</v>
      </c>
      <c r="Q3947" s="71" t="n">
        <v>32766998.86</v>
      </c>
      <c r="R3947" t="inlineStr">
        <is>
          <t>Crude</t>
        </is>
      </c>
      <c r="S3947" t="inlineStr">
        <is>
          <t>Yes</t>
        </is>
      </c>
      <c r="T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SA103939</t>
        </is>
      </c>
      <c r="B3948" s="68" t="n">
        <v>46229</v>
      </c>
      <c r="C3948" s="69" t="n">
        <v>2026</v>
      </c>
      <c r="D3948" t="inlineStr">
        <is>
          <t>Jul</t>
        </is>
      </c>
      <c r="E3948" t="inlineStr">
        <is>
          <t>Europe</t>
        </is>
      </c>
      <c r="F3948" t="inlineStr">
        <is>
          <t>France</t>
        </is>
      </c>
      <c r="G3948" t="inlineStr">
        <is>
          <t>Arab Heavy</t>
        </is>
      </c>
      <c r="H3948" t="inlineStr">
        <is>
          <t>Term contract</t>
        </is>
      </c>
      <c r="I3948" t="inlineStr">
        <is>
          <t>National oil company</t>
        </is>
      </c>
      <c r="J3948" t="inlineStr">
        <is>
          <t>Omar Haddad</t>
        </is>
      </c>
      <c r="K3948" s="70" t="n">
        <v>991524</v>
      </c>
      <c r="L3948" s="71" t="n">
        <v>73.27</v>
      </c>
      <c r="M3948" s="71" t="n">
        <v>72648963.48</v>
      </c>
      <c r="N3948" s="71" t="n">
        <v>0</v>
      </c>
      <c r="O3948" s="71" t="n">
        <v>72648963.48</v>
      </c>
      <c r="P3948" s="71" t="n">
        <v>17742776.49</v>
      </c>
      <c r="Q3948" s="71" t="n">
        <v>54906186.99</v>
      </c>
      <c r="R3948" t="inlineStr">
        <is>
          <t>Crude</t>
        </is>
      </c>
      <c r="S3948" t="inlineStr">
        <is>
          <t>Yes</t>
        </is>
      </c>
      <c r="T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SA103940</t>
        </is>
      </c>
      <c r="B3949" s="68" t="n">
        <v>46229</v>
      </c>
      <c r="C3949" s="69" t="n">
        <v>2026</v>
      </c>
      <c r="D3949" t="inlineStr">
        <is>
          <t>Jul</t>
        </is>
      </c>
      <c r="E3949" t="inlineStr">
        <is>
          <t>Middle East</t>
        </is>
      </c>
      <c r="F3949" t="inlineStr">
        <is>
          <t>Bahrain</t>
        </is>
      </c>
      <c r="G3949" t="inlineStr">
        <is>
          <t>Arab Heavy</t>
        </is>
      </c>
      <c r="H3949" t="inlineStr">
        <is>
          <t>Term contract</t>
        </is>
      </c>
      <c r="I3949" t="inlineStr">
        <is>
          <t>Refiner</t>
        </is>
      </c>
      <c r="J3949" t="inlineStr">
        <is>
          <t>Yuki Sato</t>
        </is>
      </c>
      <c r="K3949" s="70" t="n">
        <v>1253720</v>
      </c>
      <c r="L3949" s="71" t="n">
        <v>79.17</v>
      </c>
      <c r="M3949" s="71" t="n">
        <v>99257012.40000001</v>
      </c>
      <c r="N3949" s="71" t="n">
        <v>992570.12</v>
      </c>
      <c r="O3949" s="71" t="n">
        <v>98264442.28</v>
      </c>
      <c r="P3949" s="71" t="n">
        <v>22246501.18</v>
      </c>
      <c r="Q3949" s="71" t="n">
        <v>76017941.09999999</v>
      </c>
      <c r="R3949" t="inlineStr">
        <is>
          <t>Crude</t>
        </is>
      </c>
      <c r="S3949" t="inlineStr">
        <is>
          <t>Yes</t>
        </is>
      </c>
      <c r="T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SA103941</t>
        </is>
      </c>
      <c r="B3950" s="68" t="n">
        <v>46230</v>
      </c>
      <c r="C3950" s="69" t="n">
        <v>2026</v>
      </c>
      <c r="D3950" t="inlineStr">
        <is>
          <t>Jul</t>
        </is>
      </c>
      <c r="E3950" t="inlineStr">
        <is>
          <t>Asia</t>
        </is>
      </c>
      <c r="F3950" t="inlineStr">
        <is>
          <t>China</t>
        </is>
      </c>
      <c r="G3950" t="inlineStr">
        <is>
          <t>Arab Heavy</t>
        </is>
      </c>
      <c r="H3950" t="inlineStr">
        <is>
          <t>Term contract</t>
        </is>
      </c>
      <c r="I3950" t="inlineStr">
        <is>
          <t>Refiner</t>
        </is>
      </c>
      <c r="J3950" t="inlineStr">
        <is>
          <t>Liam O'Brien</t>
        </is>
      </c>
      <c r="K3950" s="70" t="n">
        <v>625856</v>
      </c>
      <c r="L3950" s="71" t="n">
        <v>67.73999999999999</v>
      </c>
      <c r="M3950" s="71" t="n">
        <v>42395485.44</v>
      </c>
      <c r="N3950" s="71" t="n">
        <v>847909.71</v>
      </c>
      <c r="O3950" s="71" t="n">
        <v>41547575.73</v>
      </c>
      <c r="P3950" s="71" t="n">
        <v>10939346.43</v>
      </c>
      <c r="Q3950" s="71" t="n">
        <v>30608229.3</v>
      </c>
      <c r="R3950" t="inlineStr">
        <is>
          <t>Crude</t>
        </is>
      </c>
      <c r="S3950" t="inlineStr">
        <is>
          <t>Yes</t>
        </is>
      </c>
      <c r="T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SA103942</t>
        </is>
      </c>
      <c r="B3951" s="68" t="n">
        <v>46230</v>
      </c>
      <c r="C3951" s="69" t="n">
        <v>2026</v>
      </c>
      <c r="D3951" t="inlineStr">
        <is>
          <t>Jul</t>
        </is>
      </c>
      <c r="E3951" t="inlineStr">
        <is>
          <t>Asia</t>
        </is>
      </c>
      <c r="F3951" t="inlineStr">
        <is>
          <t>China</t>
        </is>
      </c>
      <c r="G3951" t="inlineStr">
        <is>
          <t>Arab Extra Light</t>
        </is>
      </c>
      <c r="H3951" t="inlineStr">
        <is>
          <t>Term contract</t>
        </is>
      </c>
      <c r="I3951" t="inlineStr">
        <is>
          <t>National oil company</t>
        </is>
      </c>
      <c r="J3951" t="inlineStr">
        <is>
          <t>Sara Rossi</t>
        </is>
      </c>
      <c r="K3951" s="70" t="n">
        <v>471150</v>
      </c>
      <c r="L3951" s="71" t="n">
        <v>86.76000000000001</v>
      </c>
      <c r="M3951" s="71" t="n">
        <v>40876974</v>
      </c>
      <c r="N3951" s="71" t="n">
        <v>817539.48</v>
      </c>
      <c r="O3951" s="71" t="n">
        <v>40059434.52</v>
      </c>
      <c r="P3951" s="71" t="n">
        <v>8430061.08</v>
      </c>
      <c r="Q3951" s="71" t="n">
        <v>31629373.44</v>
      </c>
      <c r="R3951" t="inlineStr">
        <is>
          <t>Crude</t>
        </is>
      </c>
      <c r="S3951" t="inlineStr">
        <is>
          <t>Yes</t>
        </is>
      </c>
      <c r="T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SA103943</t>
        </is>
      </c>
      <c r="B3952" s="68" t="n">
        <v>46230</v>
      </c>
      <c r="C3952" s="69" t="n">
        <v>2026</v>
      </c>
      <c r="D3952" t="inlineStr">
        <is>
          <t>Jul</t>
        </is>
      </c>
      <c r="E3952" t="inlineStr">
        <is>
          <t>Middle East</t>
        </is>
      </c>
      <c r="F3952" t="inlineStr">
        <is>
          <t>Bahrain</t>
        </is>
      </c>
      <c r="G3952" t="inlineStr">
        <is>
          <t>Arab Light</t>
        </is>
      </c>
      <c r="H3952" t="inlineStr">
        <is>
          <t>Term contract</t>
        </is>
      </c>
      <c r="I3952" t="inlineStr">
        <is>
          <t>Refiner</t>
        </is>
      </c>
      <c r="J3952" t="inlineStr">
        <is>
          <t>Liam O'Brien</t>
        </is>
      </c>
      <c r="K3952" s="70" t="n">
        <v>1248697</v>
      </c>
      <c r="L3952" s="71" t="n">
        <v>75.87</v>
      </c>
      <c r="M3952" s="71" t="n">
        <v>94738641.39</v>
      </c>
      <c r="N3952" s="71" t="n">
        <v>0</v>
      </c>
      <c r="O3952" s="71" t="n">
        <v>94738641.39</v>
      </c>
      <c r="P3952" s="71" t="n">
        <v>22568093.69</v>
      </c>
      <c r="Q3952" s="71" t="n">
        <v>72170547.7</v>
      </c>
      <c r="R3952" t="inlineStr">
        <is>
          <t>Crude</t>
        </is>
      </c>
      <c r="S3952" t="inlineStr">
        <is>
          <t>Yes</t>
        </is>
      </c>
      <c r="T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SA103944</t>
        </is>
      </c>
      <c r="B3953" s="68" t="n">
        <v>46230</v>
      </c>
      <c r="C3953" s="69" t="n">
        <v>2026</v>
      </c>
      <c r="D3953" t="inlineStr">
        <is>
          <t>Jul</t>
        </is>
      </c>
      <c r="E3953" t="inlineStr">
        <is>
          <t>Asia</t>
        </is>
      </c>
      <c r="F3953" t="inlineStr">
        <is>
          <t>India</t>
        </is>
      </c>
      <c r="G3953" t="inlineStr">
        <is>
          <t>Arab Extra Light</t>
        </is>
      </c>
      <c r="H3953" t="inlineStr">
        <is>
          <t>Term contract</t>
        </is>
      </c>
      <c r="I3953" t="inlineStr">
        <is>
          <t>National oil company</t>
        </is>
      </c>
      <c r="J3953" t="inlineStr">
        <is>
          <t>Yuki Sato</t>
        </is>
      </c>
      <c r="K3953" s="70" t="n">
        <v>915176</v>
      </c>
      <c r="L3953" s="71" t="n">
        <v>81.89</v>
      </c>
      <c r="M3953" s="71" t="n">
        <v>74943762.64</v>
      </c>
      <c r="N3953" s="71" t="n">
        <v>1498875.25</v>
      </c>
      <c r="O3953" s="71" t="n">
        <v>73444887.39</v>
      </c>
      <c r="P3953" s="71" t="n">
        <v>16294506.87</v>
      </c>
      <c r="Q3953" s="71" t="n">
        <v>57150380.52</v>
      </c>
      <c r="R3953" t="inlineStr">
        <is>
          <t>Crude</t>
        </is>
      </c>
      <c r="S3953" t="inlineStr">
        <is>
          <t>Yes</t>
        </is>
      </c>
      <c r="T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SA103945</t>
        </is>
      </c>
      <c r="B3954" s="68" t="n">
        <v>46230</v>
      </c>
      <c r="C3954" s="69" t="n">
        <v>2026</v>
      </c>
      <c r="D3954" t="inlineStr">
        <is>
          <t>Jul</t>
        </is>
      </c>
      <c r="E3954" t="inlineStr">
        <is>
          <t>Middle East</t>
        </is>
      </c>
      <c r="F3954" t="inlineStr">
        <is>
          <t>Bahrain</t>
        </is>
      </c>
      <c r="G3954" t="inlineStr">
        <is>
          <t>Arab Heavy</t>
        </is>
      </c>
      <c r="H3954" t="inlineStr">
        <is>
          <t>Spot</t>
        </is>
      </c>
      <c r="I3954" t="inlineStr">
        <is>
          <t>National oil company</t>
        </is>
      </c>
      <c r="J3954" t="inlineStr">
        <is>
          <t>Zoya Ahmed</t>
        </is>
      </c>
      <c r="K3954" s="70" t="n">
        <v>1365229</v>
      </c>
      <c r="L3954" s="71" t="n">
        <v>77.06999999999999</v>
      </c>
      <c r="M3954" s="71" t="n">
        <v>105218199.03</v>
      </c>
      <c r="N3954" s="71" t="n">
        <v>2104363.98</v>
      </c>
      <c r="O3954" s="71" t="n">
        <v>103113835.05</v>
      </c>
      <c r="P3954" s="71" t="n">
        <v>24580478.56</v>
      </c>
      <c r="Q3954" s="71" t="n">
        <v>78533356.48999999</v>
      </c>
      <c r="R3954" t="inlineStr">
        <is>
          <t>Crude</t>
        </is>
      </c>
      <c r="S3954" t="inlineStr">
        <is>
          <t>Yes</t>
        </is>
      </c>
      <c r="T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SA103946</t>
        </is>
      </c>
      <c r="B3955" s="68" t="n">
        <v>46230</v>
      </c>
      <c r="C3955" s="69" t="n">
        <v>2026</v>
      </c>
      <c r="D3955" t="inlineStr">
        <is>
          <t>Jul</t>
        </is>
      </c>
      <c r="E3955" t="inlineStr">
        <is>
          <t>Middle East</t>
        </is>
      </c>
      <c r="F3955" t="inlineStr">
        <is>
          <t>Saudi Arabia</t>
        </is>
      </c>
      <c r="G3955" t="inlineStr">
        <is>
          <t>Arab Light</t>
        </is>
      </c>
      <c r="H3955" t="inlineStr">
        <is>
          <t>Domestic</t>
        </is>
      </c>
      <c r="I3955" t="inlineStr">
        <is>
          <t>Refiner</t>
        </is>
      </c>
      <c r="J3955" t="inlineStr">
        <is>
          <t>Yuki Sato</t>
        </is>
      </c>
      <c r="K3955" s="70" t="n">
        <v>728323</v>
      </c>
      <c r="L3955" s="71" t="n">
        <v>73.09</v>
      </c>
      <c r="M3955" s="71" t="n">
        <v>53233128.07</v>
      </c>
      <c r="N3955" s="71" t="n">
        <v>532331.28</v>
      </c>
      <c r="O3955" s="71" t="n">
        <v>52700796.79</v>
      </c>
      <c r="P3955" s="71" t="n">
        <v>12844752.73</v>
      </c>
      <c r="Q3955" s="71" t="n">
        <v>39856044.06</v>
      </c>
      <c r="R3955" t="inlineStr">
        <is>
          <t>Crude</t>
        </is>
      </c>
      <c r="S3955" t="inlineStr">
        <is>
          <t>No</t>
        </is>
      </c>
      <c r="T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SA103947</t>
        </is>
      </c>
      <c r="B3956" s="68" t="n">
        <v>46230</v>
      </c>
      <c r="C3956" s="69" t="n">
        <v>2026</v>
      </c>
      <c r="D3956" t="inlineStr">
        <is>
          <t>Jul</t>
        </is>
      </c>
      <c r="E3956" t="inlineStr">
        <is>
          <t>Asia</t>
        </is>
      </c>
      <c r="F3956" t="inlineStr">
        <is>
          <t>Japan</t>
        </is>
      </c>
      <c r="G3956" t="inlineStr">
        <is>
          <t>Arab Light</t>
        </is>
      </c>
      <c r="H3956" t="inlineStr">
        <is>
          <t>Term contract</t>
        </is>
      </c>
      <c r="I3956" t="inlineStr">
        <is>
          <t>National oil company</t>
        </is>
      </c>
      <c r="J3956" t="inlineStr">
        <is>
          <t>Fatima Al-Saud</t>
        </is>
      </c>
      <c r="K3956" s="70" t="n">
        <v>1548063</v>
      </c>
      <c r="L3956" s="71" t="n">
        <v>74.28</v>
      </c>
      <c r="M3956" s="71" t="n">
        <v>114990119.64</v>
      </c>
      <c r="N3956" s="71" t="n">
        <v>1149901.2</v>
      </c>
      <c r="O3956" s="71" t="n">
        <v>113840218.44</v>
      </c>
      <c r="P3956" s="71" t="n">
        <v>28904563.43</v>
      </c>
      <c r="Q3956" s="71" t="n">
        <v>84935655.01000001</v>
      </c>
      <c r="R3956" t="inlineStr">
        <is>
          <t>Crude</t>
        </is>
      </c>
      <c r="S3956" t="inlineStr">
        <is>
          <t>Yes</t>
        </is>
      </c>
      <c r="T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SA103948</t>
        </is>
      </c>
      <c r="B3957" s="68" t="n">
        <v>46231</v>
      </c>
      <c r="C3957" s="69" t="n">
        <v>2026</v>
      </c>
      <c r="D3957" t="inlineStr">
        <is>
          <t>Jul</t>
        </is>
      </c>
      <c r="E3957" t="inlineStr">
        <is>
          <t>Middle East</t>
        </is>
      </c>
      <c r="F3957" t="inlineStr">
        <is>
          <t>UAE</t>
        </is>
      </c>
      <c r="G3957" t="inlineStr">
        <is>
          <t>Jet fuel</t>
        </is>
      </c>
      <c r="H3957" t="inlineStr">
        <is>
          <t>Term contract</t>
        </is>
      </c>
      <c r="I3957" t="inlineStr">
        <is>
          <t>National oil company</t>
        </is>
      </c>
      <c r="J3957" t="inlineStr">
        <is>
          <t>Liam O'Brien</t>
        </is>
      </c>
      <c r="K3957" s="70" t="n">
        <v>610140</v>
      </c>
      <c r="L3957" s="71" t="n">
        <v>95.05</v>
      </c>
      <c r="M3957" s="71" t="n">
        <v>57993807</v>
      </c>
      <c r="N3957" s="71" t="n">
        <v>579938.0699999999</v>
      </c>
      <c r="O3957" s="71" t="n">
        <v>57413868.93</v>
      </c>
      <c r="P3957" s="71" t="n">
        <v>43968326.37</v>
      </c>
      <c r="Q3957" s="71" t="n">
        <v>13445542.56</v>
      </c>
      <c r="R3957" t="inlineStr">
        <is>
          <t>Refined</t>
        </is>
      </c>
      <c r="S3957" t="inlineStr">
        <is>
          <t>Yes</t>
        </is>
      </c>
      <c r="T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SA103949</t>
        </is>
      </c>
      <c r="B3958" s="68" t="n">
        <v>46231</v>
      </c>
      <c r="C3958" s="69" t="n">
        <v>2026</v>
      </c>
      <c r="D3958" t="inlineStr">
        <is>
          <t>Jul</t>
        </is>
      </c>
      <c r="E3958" t="inlineStr">
        <is>
          <t>Middle East</t>
        </is>
      </c>
      <c r="F3958" t="inlineStr">
        <is>
          <t>Saudi Arabia</t>
        </is>
      </c>
      <c r="G3958" t="inlineStr">
        <is>
          <t>Arab Extra Light</t>
        </is>
      </c>
      <c r="H3958" t="inlineStr">
        <is>
          <t>Domestic</t>
        </is>
      </c>
      <c r="I3958" t="inlineStr">
        <is>
          <t>Refiner</t>
        </is>
      </c>
      <c r="J3958" t="inlineStr">
        <is>
          <t>Liam O'Brien</t>
        </is>
      </c>
      <c r="K3958" s="70" t="n">
        <v>1228606</v>
      </c>
      <c r="L3958" s="71" t="n">
        <v>80.97</v>
      </c>
      <c r="M3958" s="71" t="n">
        <v>99480227.81999999</v>
      </c>
      <c r="N3958" s="71" t="n">
        <v>994802.28</v>
      </c>
      <c r="O3958" s="71" t="n">
        <v>98485425.54000001</v>
      </c>
      <c r="P3958" s="71" t="n">
        <v>22257258.02</v>
      </c>
      <c r="Q3958" s="71" t="n">
        <v>76228167.52</v>
      </c>
      <c r="R3958" t="inlineStr">
        <is>
          <t>Crude</t>
        </is>
      </c>
      <c r="S3958" t="inlineStr">
        <is>
          <t>No</t>
        </is>
      </c>
      <c r="T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SA103950</t>
        </is>
      </c>
      <c r="B3959" s="68" t="n">
        <v>46231</v>
      </c>
      <c r="C3959" s="69" t="n">
        <v>2026</v>
      </c>
      <c r="D3959" t="inlineStr">
        <is>
          <t>Jul</t>
        </is>
      </c>
      <c r="E3959" t="inlineStr">
        <is>
          <t>Asia</t>
        </is>
      </c>
      <c r="F3959" t="inlineStr">
        <is>
          <t>India</t>
        </is>
      </c>
      <c r="G3959" t="inlineStr">
        <is>
          <t>Gasoline</t>
        </is>
      </c>
      <c r="H3959" t="inlineStr">
        <is>
          <t>Term contract</t>
        </is>
      </c>
      <c r="I3959" t="inlineStr">
        <is>
          <t>National oil company</t>
        </is>
      </c>
      <c r="J3959" t="inlineStr">
        <is>
          <t>Sophie Müller</t>
        </is>
      </c>
      <c r="K3959" s="70" t="n">
        <v>259183</v>
      </c>
      <c r="L3959" s="71" t="n">
        <v>93.23999999999999</v>
      </c>
      <c r="M3959" s="71" t="n">
        <v>24166222.92</v>
      </c>
      <c r="N3959" s="71" t="n">
        <v>0</v>
      </c>
      <c r="O3959" s="71" t="n">
        <v>24166222.92</v>
      </c>
      <c r="P3959" s="71" t="n">
        <v>17722752.18</v>
      </c>
      <c r="Q3959" s="71" t="n">
        <v>6443470.74</v>
      </c>
      <c r="R3959" t="inlineStr">
        <is>
          <t>Refined</t>
        </is>
      </c>
      <c r="S3959" t="inlineStr">
        <is>
          <t>Yes</t>
        </is>
      </c>
      <c r="T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SA103951</t>
        </is>
      </c>
      <c r="B3960" s="68" t="n">
        <v>46231</v>
      </c>
      <c r="C3960" s="69" t="n">
        <v>2026</v>
      </c>
      <c r="D3960" t="inlineStr">
        <is>
          <t>Jul</t>
        </is>
      </c>
      <c r="E3960" t="inlineStr">
        <is>
          <t>Middle East</t>
        </is>
      </c>
      <c r="F3960" t="inlineStr">
        <is>
          <t>UAE</t>
        </is>
      </c>
      <c r="G3960" t="inlineStr">
        <is>
          <t>Gasoline</t>
        </is>
      </c>
      <c r="H3960" t="inlineStr">
        <is>
          <t>Spot</t>
        </is>
      </c>
      <c r="I3960" t="inlineStr">
        <is>
          <t>National oil company</t>
        </is>
      </c>
      <c r="J3960" t="inlineStr">
        <is>
          <t>Olivia Brown</t>
        </is>
      </c>
      <c r="K3960" s="70" t="n">
        <v>169775</v>
      </c>
      <c r="L3960" s="71" t="n">
        <v>98.43000000000001</v>
      </c>
      <c r="M3960" s="71" t="n">
        <v>16710953.25</v>
      </c>
      <c r="N3960" s="71" t="n">
        <v>167109.53</v>
      </c>
      <c r="O3960" s="71" t="n">
        <v>16543843.72</v>
      </c>
      <c r="P3960" s="71" t="n">
        <v>12388813.56</v>
      </c>
      <c r="Q3960" s="71" t="n">
        <v>4155030.16</v>
      </c>
      <c r="R3960" t="inlineStr">
        <is>
          <t>Refined</t>
        </is>
      </c>
      <c r="S3960" t="inlineStr">
        <is>
          <t>Yes</t>
        </is>
      </c>
      <c r="T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SA103952</t>
        </is>
      </c>
      <c r="B3961" s="68" t="n">
        <v>46231</v>
      </c>
      <c r="C3961" s="69" t="n">
        <v>2026</v>
      </c>
      <c r="D3961" t="inlineStr">
        <is>
          <t>Jul</t>
        </is>
      </c>
      <c r="E3961" t="inlineStr">
        <is>
          <t>Asia</t>
        </is>
      </c>
      <c r="F3961" t="inlineStr">
        <is>
          <t>Japan</t>
        </is>
      </c>
      <c r="G3961" t="inlineStr">
        <is>
          <t>Arab Medium</t>
        </is>
      </c>
      <c r="H3961" t="inlineStr">
        <is>
          <t>Term contract</t>
        </is>
      </c>
      <c r="I3961" t="inlineStr">
        <is>
          <t>Refiner</t>
        </is>
      </c>
      <c r="J3961" t="inlineStr">
        <is>
          <t>Sophie Müller</t>
        </is>
      </c>
      <c r="K3961" s="70" t="n">
        <v>1620393</v>
      </c>
      <c r="L3961" s="71" t="n">
        <v>78.66</v>
      </c>
      <c r="M3961" s="71" t="n">
        <v>127460113.38</v>
      </c>
      <c r="N3961" s="71" t="n">
        <v>0</v>
      </c>
      <c r="O3961" s="71" t="n">
        <v>127460113.38</v>
      </c>
      <c r="P3961" s="71" t="n">
        <v>28761622.05</v>
      </c>
      <c r="Q3961" s="71" t="n">
        <v>98698491.33</v>
      </c>
      <c r="R3961" t="inlineStr">
        <is>
          <t>Crude</t>
        </is>
      </c>
      <c r="S3961" t="inlineStr">
        <is>
          <t>Yes</t>
        </is>
      </c>
      <c r="T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SA103953</t>
        </is>
      </c>
      <c r="B3962" s="68" t="n">
        <v>46231</v>
      </c>
      <c r="C3962" s="69" t="n">
        <v>2026</v>
      </c>
      <c r="D3962" t="inlineStr">
        <is>
          <t>Jul</t>
        </is>
      </c>
      <c r="E3962" t="inlineStr">
        <is>
          <t>Asia</t>
        </is>
      </c>
      <c r="F3962" t="inlineStr">
        <is>
          <t>Japan</t>
        </is>
      </c>
      <c r="G3962" t="inlineStr">
        <is>
          <t>Arab Light</t>
        </is>
      </c>
      <c r="H3962" t="inlineStr">
        <is>
          <t>Term contract</t>
        </is>
      </c>
      <c r="I3962" t="inlineStr">
        <is>
          <t>Refiner</t>
        </is>
      </c>
      <c r="J3962" t="inlineStr">
        <is>
          <t>Yuki Sato</t>
        </is>
      </c>
      <c r="K3962" s="70" t="n">
        <v>1769072</v>
      </c>
      <c r="L3962" s="71" t="n">
        <v>83.98</v>
      </c>
      <c r="M3962" s="71" t="n">
        <v>148566666.56</v>
      </c>
      <c r="N3962" s="71" t="n">
        <v>0</v>
      </c>
      <c r="O3962" s="71" t="n">
        <v>148566666.56</v>
      </c>
      <c r="P3962" s="71" t="n">
        <v>30699990.75</v>
      </c>
      <c r="Q3962" s="71" t="n">
        <v>117866675.81</v>
      </c>
      <c r="R3962" t="inlineStr">
        <is>
          <t>Crude</t>
        </is>
      </c>
      <c r="S3962" t="inlineStr">
        <is>
          <t>Yes</t>
        </is>
      </c>
      <c r="T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SA103954</t>
        </is>
      </c>
      <c r="B3963" s="68" t="n">
        <v>46231</v>
      </c>
      <c r="C3963" s="69" t="n">
        <v>2026</v>
      </c>
      <c r="D3963" t="inlineStr">
        <is>
          <t>Jul</t>
        </is>
      </c>
      <c r="E3963" t="inlineStr">
        <is>
          <t>North America</t>
        </is>
      </c>
      <c r="F3963" t="inlineStr">
        <is>
          <t>USA</t>
        </is>
      </c>
      <c r="G3963" t="inlineStr">
        <is>
          <t>Arab Medium</t>
        </is>
      </c>
      <c r="H3963" t="inlineStr">
        <is>
          <t>Term contract</t>
        </is>
      </c>
      <c r="I3963" t="inlineStr">
        <is>
          <t>National oil company</t>
        </is>
      </c>
      <c r="J3963" t="inlineStr">
        <is>
          <t>Kofi Mensah</t>
        </is>
      </c>
      <c r="K3963" s="70" t="n">
        <v>1702769</v>
      </c>
      <c r="L3963" s="71" t="n">
        <v>79.94</v>
      </c>
      <c r="M3963" s="71" t="n">
        <v>136119353.86</v>
      </c>
      <c r="N3963" s="71" t="n">
        <v>0</v>
      </c>
      <c r="O3963" s="71" t="n">
        <v>136119353.86</v>
      </c>
      <c r="P3963" s="71" t="n">
        <v>30441343.37</v>
      </c>
      <c r="Q3963" s="71" t="n">
        <v>105678010.49</v>
      </c>
      <c r="R3963" t="inlineStr">
        <is>
          <t>Crude</t>
        </is>
      </c>
      <c r="S3963" t="inlineStr">
        <is>
          <t>Yes</t>
        </is>
      </c>
      <c r="T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SA103955</t>
        </is>
      </c>
      <c r="B3964" s="68" t="n">
        <v>46235</v>
      </c>
      <c r="C3964" s="69" t="n">
        <v>2026</v>
      </c>
      <c r="D3964" t="inlineStr">
        <is>
          <t>Aug</t>
        </is>
      </c>
      <c r="E3964" t="inlineStr">
        <is>
          <t>Europe</t>
        </is>
      </c>
      <c r="F3964" t="inlineStr">
        <is>
          <t>Netherlands</t>
        </is>
      </c>
      <c r="G3964" t="inlineStr">
        <is>
          <t>Arab Medium</t>
        </is>
      </c>
      <c r="H3964" t="inlineStr">
        <is>
          <t>Term contract</t>
        </is>
      </c>
      <c r="I3964" t="inlineStr">
        <is>
          <t>National oil company</t>
        </is>
      </c>
      <c r="J3964" t="inlineStr">
        <is>
          <t>Ruhi Shaikh</t>
        </is>
      </c>
      <c r="K3964" s="70" t="n">
        <v>1953304</v>
      </c>
      <c r="L3964" s="71" t="n">
        <v>75.37</v>
      </c>
      <c r="M3964" s="71" t="n">
        <v>147220522.48</v>
      </c>
      <c r="N3964" s="71" t="n">
        <v>1472205.22</v>
      </c>
      <c r="O3964" s="71" t="n">
        <v>145748317.26</v>
      </c>
      <c r="P3964" s="71" t="n">
        <v>34441763.21</v>
      </c>
      <c r="Q3964" s="71" t="n">
        <v>111306554.05</v>
      </c>
      <c r="R3964" t="inlineStr">
        <is>
          <t>Crude</t>
        </is>
      </c>
      <c r="S3964" t="inlineStr">
        <is>
          <t>Yes</t>
        </is>
      </c>
      <c r="T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SA103956</t>
        </is>
      </c>
      <c r="B3965" s="68" t="n">
        <v>46235</v>
      </c>
      <c r="C3965" s="69" t="n">
        <v>2026</v>
      </c>
      <c r="D3965" t="inlineStr">
        <is>
          <t>Aug</t>
        </is>
      </c>
      <c r="E3965" t="inlineStr">
        <is>
          <t>North America</t>
        </is>
      </c>
      <c r="F3965" t="inlineStr">
        <is>
          <t>USA</t>
        </is>
      </c>
      <c r="G3965" t="inlineStr">
        <is>
          <t>Arab Medium</t>
        </is>
      </c>
      <c r="H3965" t="inlineStr">
        <is>
          <t>Spot</t>
        </is>
      </c>
      <c r="I3965" t="inlineStr">
        <is>
          <t>Trader</t>
        </is>
      </c>
      <c r="J3965" t="inlineStr">
        <is>
          <t>Ruhi Shaikh</t>
        </is>
      </c>
      <c r="K3965" s="70" t="n">
        <v>1562029</v>
      </c>
      <c r="L3965" s="71" t="n">
        <v>75.97</v>
      </c>
      <c r="M3965" s="71" t="n">
        <v>118667343.13</v>
      </c>
      <c r="N3965" s="71" t="n">
        <v>2373346.86</v>
      </c>
      <c r="O3965" s="71" t="n">
        <v>116293996.27</v>
      </c>
      <c r="P3965" s="71" t="n">
        <v>27650075.05</v>
      </c>
      <c r="Q3965" s="71" t="n">
        <v>88643921.22</v>
      </c>
      <c r="R3965" t="inlineStr">
        <is>
          <t>Crude</t>
        </is>
      </c>
      <c r="S3965" t="inlineStr">
        <is>
          <t>Yes</t>
        </is>
      </c>
      <c r="T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SA103957</t>
        </is>
      </c>
      <c r="B3966" s="68" t="n">
        <v>46235</v>
      </c>
      <c r="C3966" s="69" t="n">
        <v>2026</v>
      </c>
      <c r="D3966" t="inlineStr">
        <is>
          <t>Aug</t>
        </is>
      </c>
      <c r="E3966" t="inlineStr">
        <is>
          <t>Europe</t>
        </is>
      </c>
      <c r="F3966" t="inlineStr">
        <is>
          <t>Netherlands</t>
        </is>
      </c>
      <c r="G3966" t="inlineStr">
        <is>
          <t>Arab Medium</t>
        </is>
      </c>
      <c r="H3966" t="inlineStr">
        <is>
          <t>Term contract</t>
        </is>
      </c>
      <c r="I3966" t="inlineStr">
        <is>
          <t>Refiner</t>
        </is>
      </c>
      <c r="J3966" t="inlineStr">
        <is>
          <t>Ruhi Shaikh</t>
        </is>
      </c>
      <c r="K3966" s="70" t="n">
        <v>1665481</v>
      </c>
      <c r="L3966" s="71" t="n">
        <v>71.55</v>
      </c>
      <c r="M3966" s="71" t="n">
        <v>119165165.55</v>
      </c>
      <c r="N3966" s="71" t="n">
        <v>1191651.66</v>
      </c>
      <c r="O3966" s="71" t="n">
        <v>117973513.89</v>
      </c>
      <c r="P3966" s="71" t="n">
        <v>29001848.72</v>
      </c>
      <c r="Q3966" s="71" t="n">
        <v>88971665.17</v>
      </c>
      <c r="R3966" t="inlineStr">
        <is>
          <t>Crude</t>
        </is>
      </c>
      <c r="S3966" t="inlineStr">
        <is>
          <t>Yes</t>
        </is>
      </c>
      <c r="T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SA103958</t>
        </is>
      </c>
      <c r="B3967" s="68" t="n">
        <v>46235</v>
      </c>
      <c r="C3967" s="69" t="n">
        <v>2026</v>
      </c>
      <c r="D3967" t="inlineStr">
        <is>
          <t>Aug</t>
        </is>
      </c>
      <c r="E3967" t="inlineStr">
        <is>
          <t>Asia</t>
        </is>
      </c>
      <c r="F3967" t="inlineStr">
        <is>
          <t>Japan</t>
        </is>
      </c>
      <c r="G3967" t="inlineStr">
        <is>
          <t>Arab Light</t>
        </is>
      </c>
      <c r="H3967" t="inlineStr">
        <is>
          <t>Term contract</t>
        </is>
      </c>
      <c r="I3967" t="inlineStr">
        <is>
          <t>Refiner</t>
        </is>
      </c>
      <c r="J3967" t="inlineStr">
        <is>
          <t>Mei Lin</t>
        </is>
      </c>
      <c r="K3967" s="70" t="n">
        <v>1665481</v>
      </c>
      <c r="L3967" s="71" t="n">
        <v>79.18000000000001</v>
      </c>
      <c r="M3967" s="71" t="n">
        <v>131872785.58</v>
      </c>
      <c r="N3967" s="71" t="n">
        <v>1318727.86</v>
      </c>
      <c r="O3967" s="71" t="n">
        <v>130554057.72</v>
      </c>
      <c r="P3967" s="71" t="n">
        <v>29913682.98</v>
      </c>
      <c r="Q3967" s="71" t="n">
        <v>100640374.74</v>
      </c>
      <c r="R3967" t="inlineStr">
        <is>
          <t>Crude</t>
        </is>
      </c>
      <c r="S3967" t="inlineStr">
        <is>
          <t>Yes</t>
        </is>
      </c>
      <c r="T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SA103959</t>
        </is>
      </c>
      <c r="B3968" s="68" t="n">
        <v>46235</v>
      </c>
      <c r="C3968" s="69" t="n">
        <v>2026</v>
      </c>
      <c r="D3968" t="inlineStr">
        <is>
          <t>Aug</t>
        </is>
      </c>
      <c r="E3968" t="inlineStr">
        <is>
          <t>Asia</t>
        </is>
      </c>
      <c r="F3968" t="inlineStr">
        <is>
          <t>India</t>
        </is>
      </c>
      <c r="G3968" t="inlineStr">
        <is>
          <t>Arab Light</t>
        </is>
      </c>
      <c r="H3968" t="inlineStr">
        <is>
          <t>Term contract</t>
        </is>
      </c>
      <c r="I3968" t="inlineStr">
        <is>
          <t>National oil company</t>
        </is>
      </c>
      <c r="J3968" t="inlineStr">
        <is>
          <t>Amir Khan</t>
        </is>
      </c>
      <c r="K3968" s="70" t="n">
        <v>516238</v>
      </c>
      <c r="L3968" s="71" t="n">
        <v>82.45999999999999</v>
      </c>
      <c r="M3968" s="71" t="n">
        <v>42568985.48</v>
      </c>
      <c r="N3968" s="71" t="n">
        <v>0</v>
      </c>
      <c r="O3968" s="71" t="n">
        <v>42568985.48</v>
      </c>
      <c r="P3968" s="71" t="n">
        <v>9118258.640000001</v>
      </c>
      <c r="Q3968" s="71" t="n">
        <v>33450726.84</v>
      </c>
      <c r="R3968" t="inlineStr">
        <is>
          <t>Crude</t>
        </is>
      </c>
      <c r="S3968" t="inlineStr">
        <is>
          <t>Yes</t>
        </is>
      </c>
      <c r="T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SA103960</t>
        </is>
      </c>
      <c r="B3969" s="68" t="n">
        <v>46235</v>
      </c>
      <c r="C3969" s="69" t="n">
        <v>2026</v>
      </c>
      <c r="D3969" t="inlineStr">
        <is>
          <t>Aug</t>
        </is>
      </c>
      <c r="E3969" t="inlineStr">
        <is>
          <t>Asia</t>
        </is>
      </c>
      <c r="F3969" t="inlineStr">
        <is>
          <t>India</t>
        </is>
      </c>
      <c r="G3969" t="inlineStr">
        <is>
          <t>Arab Extra Light</t>
        </is>
      </c>
      <c r="H3969" t="inlineStr">
        <is>
          <t>Term contract</t>
        </is>
      </c>
      <c r="I3969" t="inlineStr">
        <is>
          <t>Refiner</t>
        </is>
      </c>
      <c r="J3969" t="inlineStr">
        <is>
          <t>Sara Rossi</t>
        </is>
      </c>
      <c r="K3969" s="70" t="n">
        <v>1400192</v>
      </c>
      <c r="L3969" s="71" t="n">
        <v>82.87</v>
      </c>
      <c r="M3969" s="71" t="n">
        <v>116033911.04</v>
      </c>
      <c r="N3969" s="71" t="n">
        <v>0</v>
      </c>
      <c r="O3969" s="71" t="n">
        <v>116033911.04</v>
      </c>
      <c r="P3969" s="71" t="n">
        <v>26047152.73</v>
      </c>
      <c r="Q3969" s="71" t="n">
        <v>89986758.31</v>
      </c>
      <c r="R3969" t="inlineStr">
        <is>
          <t>Crude</t>
        </is>
      </c>
      <c r="S3969" t="inlineStr">
        <is>
          <t>Yes</t>
        </is>
      </c>
      <c r="T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SA103961</t>
        </is>
      </c>
      <c r="B3970" s="68" t="n">
        <v>46235</v>
      </c>
      <c r="C3970" s="69" t="n">
        <v>2026</v>
      </c>
      <c r="D3970" t="inlineStr">
        <is>
          <t>Aug</t>
        </is>
      </c>
      <c r="E3970" t="inlineStr">
        <is>
          <t>Middle East</t>
        </is>
      </c>
      <c r="F3970" t="inlineStr">
        <is>
          <t>Saudi Arabia</t>
        </is>
      </c>
      <c r="G3970" t="inlineStr">
        <is>
          <t>Arab Light</t>
        </is>
      </c>
      <c r="H3970" t="inlineStr">
        <is>
          <t>Domestic</t>
        </is>
      </c>
      <c r="I3970" t="inlineStr">
        <is>
          <t>National oil company</t>
        </is>
      </c>
      <c r="J3970" t="inlineStr">
        <is>
          <t>Sophie Müller</t>
        </is>
      </c>
      <c r="K3970" s="70" t="n">
        <v>412785</v>
      </c>
      <c r="L3970" s="71" t="n">
        <v>78.23</v>
      </c>
      <c r="M3970" s="71" t="n">
        <v>32292170.55</v>
      </c>
      <c r="N3970" s="71" t="n">
        <v>0</v>
      </c>
      <c r="O3970" s="71" t="n">
        <v>32292170.55</v>
      </c>
      <c r="P3970" s="71" t="n">
        <v>7343344.25</v>
      </c>
      <c r="Q3970" s="71" t="n">
        <v>24948826.3</v>
      </c>
      <c r="R3970" t="inlineStr">
        <is>
          <t>Crude</t>
        </is>
      </c>
      <c r="S3970" t="inlineStr">
        <is>
          <t>No</t>
        </is>
      </c>
      <c r="T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SA103962</t>
        </is>
      </c>
      <c r="B3971" s="68" t="n">
        <v>46236</v>
      </c>
      <c r="C3971" s="69" t="n">
        <v>2026</v>
      </c>
      <c r="D3971" t="inlineStr">
        <is>
          <t>Aug</t>
        </is>
      </c>
      <c r="E3971" t="inlineStr">
        <is>
          <t>Europe</t>
        </is>
      </c>
      <c r="F3971" t="inlineStr">
        <is>
          <t>France</t>
        </is>
      </c>
      <c r="G3971" t="inlineStr">
        <is>
          <t>Arab Light</t>
        </is>
      </c>
      <c r="H3971" t="inlineStr">
        <is>
          <t>Term contract</t>
        </is>
      </c>
      <c r="I3971" t="inlineStr">
        <is>
          <t>National oil company</t>
        </is>
      </c>
      <c r="J3971" t="inlineStr">
        <is>
          <t>Shraddha Kulkarni</t>
        </is>
      </c>
      <c r="K3971" s="70" t="n">
        <v>795867</v>
      </c>
      <c r="L3971" s="71" t="n">
        <v>78.06</v>
      </c>
      <c r="M3971" s="71" t="n">
        <v>62125378.02</v>
      </c>
      <c r="N3971" s="71" t="n">
        <v>0</v>
      </c>
      <c r="O3971" s="71" t="n">
        <v>62125378.02</v>
      </c>
      <c r="P3971" s="71" t="n">
        <v>14471909.35</v>
      </c>
      <c r="Q3971" s="71" t="n">
        <v>47653468.67</v>
      </c>
      <c r="R3971" t="inlineStr">
        <is>
          <t>Crude</t>
        </is>
      </c>
      <c r="S3971" t="inlineStr">
        <is>
          <t>Yes</t>
        </is>
      </c>
      <c r="T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SA103963</t>
        </is>
      </c>
      <c r="B3972" s="68" t="n">
        <v>46236</v>
      </c>
      <c r="C3972" s="69" t="n">
        <v>2026</v>
      </c>
      <c r="D3972" t="inlineStr">
        <is>
          <t>Aug</t>
        </is>
      </c>
      <c r="E3972" t="inlineStr">
        <is>
          <t>Asia</t>
        </is>
      </c>
      <c r="F3972" t="inlineStr">
        <is>
          <t>India</t>
        </is>
      </c>
      <c r="G3972" t="inlineStr">
        <is>
          <t>Arab Medium</t>
        </is>
      </c>
      <c r="H3972" t="inlineStr">
        <is>
          <t>Term contract</t>
        </is>
      </c>
      <c r="I3972" t="inlineStr">
        <is>
          <t>National oil company</t>
        </is>
      </c>
      <c r="J3972" t="inlineStr">
        <is>
          <t>Noah Smith</t>
        </is>
      </c>
      <c r="K3972" s="70" t="n">
        <v>774357</v>
      </c>
      <c r="L3972" s="71" t="n">
        <v>72.16</v>
      </c>
      <c r="M3972" s="71" t="n">
        <v>55877601.12</v>
      </c>
      <c r="N3972" s="71" t="n">
        <v>1117552.02</v>
      </c>
      <c r="O3972" s="71" t="n">
        <v>54760049.1</v>
      </c>
      <c r="P3972" s="71" t="n">
        <v>13545307.86</v>
      </c>
      <c r="Q3972" s="71" t="n">
        <v>41214741.24</v>
      </c>
      <c r="R3972" t="inlineStr">
        <is>
          <t>Crude</t>
        </is>
      </c>
      <c r="S3972" t="inlineStr">
        <is>
          <t>Yes</t>
        </is>
      </c>
      <c r="T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SA103964</t>
        </is>
      </c>
      <c r="B3973" s="68" t="n">
        <v>46236</v>
      </c>
      <c r="C3973" s="69" t="n">
        <v>2026</v>
      </c>
      <c r="D3973" t="inlineStr">
        <is>
          <t>Aug</t>
        </is>
      </c>
      <c r="E3973" t="inlineStr">
        <is>
          <t>Asia</t>
        </is>
      </c>
      <c r="F3973" t="inlineStr">
        <is>
          <t>South Korea</t>
        </is>
      </c>
      <c r="G3973" t="inlineStr">
        <is>
          <t>Arab Light</t>
        </is>
      </c>
      <c r="H3973" t="inlineStr">
        <is>
          <t>Term contract</t>
        </is>
      </c>
      <c r="I3973" t="inlineStr">
        <is>
          <t>Trader</t>
        </is>
      </c>
      <c r="J3973" t="inlineStr">
        <is>
          <t>Kofi Mensah</t>
        </is>
      </c>
      <c r="K3973" s="70" t="n">
        <v>443514</v>
      </c>
      <c r="L3973" s="71" t="n">
        <v>80.78</v>
      </c>
      <c r="M3973" s="71" t="n">
        <v>35827060.92</v>
      </c>
      <c r="N3973" s="71" t="n">
        <v>0</v>
      </c>
      <c r="O3973" s="71" t="n">
        <v>35827060.92</v>
      </c>
      <c r="P3973" s="71" t="n">
        <v>8034548.56</v>
      </c>
      <c r="Q3973" s="71" t="n">
        <v>27792512.36</v>
      </c>
      <c r="R3973" t="inlineStr">
        <is>
          <t>Crude</t>
        </is>
      </c>
      <c r="S3973" t="inlineStr">
        <is>
          <t>Yes</t>
        </is>
      </c>
      <c r="T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SA103965</t>
        </is>
      </c>
      <c r="B3974" s="68" t="n">
        <v>46236</v>
      </c>
      <c r="C3974" s="69" t="n">
        <v>2026</v>
      </c>
      <c r="D3974" t="inlineStr">
        <is>
          <t>Aug</t>
        </is>
      </c>
      <c r="E3974" t="inlineStr">
        <is>
          <t>Asia</t>
        </is>
      </c>
      <c r="F3974" t="inlineStr">
        <is>
          <t>Japan</t>
        </is>
      </c>
      <c r="G3974" t="inlineStr">
        <is>
          <t>Arab Medium</t>
        </is>
      </c>
      <c r="H3974" t="inlineStr">
        <is>
          <t>Spot</t>
        </is>
      </c>
      <c r="I3974" t="inlineStr">
        <is>
          <t>Refiner</t>
        </is>
      </c>
      <c r="J3974" t="inlineStr">
        <is>
          <t>Hiroshi Tanaka</t>
        </is>
      </c>
      <c r="K3974" s="70" t="n">
        <v>2013737</v>
      </c>
      <c r="L3974" s="71" t="n">
        <v>83.11</v>
      </c>
      <c r="M3974" s="71" t="n">
        <v>167361682.07</v>
      </c>
      <c r="N3974" s="71" t="n">
        <v>3347233.64</v>
      </c>
      <c r="O3974" s="71" t="n">
        <v>164014448.43</v>
      </c>
      <c r="P3974" s="71" t="n">
        <v>35501138.54</v>
      </c>
      <c r="Q3974" s="71" t="n">
        <v>128513309.89</v>
      </c>
      <c r="R3974" t="inlineStr">
        <is>
          <t>Crude</t>
        </is>
      </c>
      <c r="S3974" t="inlineStr">
        <is>
          <t>Yes</t>
        </is>
      </c>
      <c r="T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SA103966</t>
        </is>
      </c>
      <c r="B3975" s="68" t="n">
        <v>46237</v>
      </c>
      <c r="C3975" s="69" t="n">
        <v>2026</v>
      </c>
      <c r="D3975" t="inlineStr">
        <is>
          <t>Aug</t>
        </is>
      </c>
      <c r="E3975" t="inlineStr">
        <is>
          <t>North America</t>
        </is>
      </c>
      <c r="F3975" t="inlineStr">
        <is>
          <t>USA</t>
        </is>
      </c>
      <c r="G3975" t="inlineStr">
        <is>
          <t>Arab Extra Light</t>
        </is>
      </c>
      <c r="H3975" t="inlineStr">
        <is>
          <t>Spot</t>
        </is>
      </c>
      <c r="I3975" t="inlineStr">
        <is>
          <t>National oil company</t>
        </is>
      </c>
      <c r="J3975" t="inlineStr">
        <is>
          <t>Sophie Müller</t>
        </is>
      </c>
      <c r="K3975" s="70" t="n">
        <v>1978911</v>
      </c>
      <c r="L3975" s="71" t="n">
        <v>72.06999999999999</v>
      </c>
      <c r="M3975" s="71" t="n">
        <v>142620115.77</v>
      </c>
      <c r="N3975" s="71" t="n">
        <v>0</v>
      </c>
      <c r="O3975" s="71" t="n">
        <v>142620115.77</v>
      </c>
      <c r="P3975" s="71" t="n">
        <v>37771142.86</v>
      </c>
      <c r="Q3975" s="71" t="n">
        <v>104848972.91</v>
      </c>
      <c r="R3975" t="inlineStr">
        <is>
          <t>Crude</t>
        </is>
      </c>
      <c r="S3975" t="inlineStr">
        <is>
          <t>Yes</t>
        </is>
      </c>
      <c r="T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SA103967</t>
        </is>
      </c>
      <c r="B3976" s="68" t="n">
        <v>46237</v>
      </c>
      <c r="C3976" s="69" t="n">
        <v>2026</v>
      </c>
      <c r="D3976" t="inlineStr">
        <is>
          <t>Aug</t>
        </is>
      </c>
      <c r="E3976" t="inlineStr">
        <is>
          <t>Asia</t>
        </is>
      </c>
      <c r="F3976" t="inlineStr">
        <is>
          <t>Japan</t>
        </is>
      </c>
      <c r="G3976" t="inlineStr">
        <is>
          <t>Arab Medium</t>
        </is>
      </c>
      <c r="H3976" t="inlineStr">
        <is>
          <t>Term contract</t>
        </is>
      </c>
      <c r="I3976" t="inlineStr">
        <is>
          <t>Trader</t>
        </is>
      </c>
      <c r="J3976" t="inlineStr">
        <is>
          <t>Yuki Sato</t>
        </is>
      </c>
      <c r="K3976" s="70" t="n">
        <v>472194</v>
      </c>
      <c r="L3976" s="71" t="n">
        <v>75.51000000000001</v>
      </c>
      <c r="M3976" s="71" t="n">
        <v>35655368.94</v>
      </c>
      <c r="N3976" s="71" t="n">
        <v>356553.69</v>
      </c>
      <c r="O3976" s="71" t="n">
        <v>35298815.25</v>
      </c>
      <c r="P3976" s="71" t="n">
        <v>8390165.699999999</v>
      </c>
      <c r="Q3976" s="71" t="n">
        <v>26908649.55</v>
      </c>
      <c r="R3976" t="inlineStr">
        <is>
          <t>Crude</t>
        </is>
      </c>
      <c r="S3976" t="inlineStr">
        <is>
          <t>Yes</t>
        </is>
      </c>
      <c r="T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SA103968</t>
        </is>
      </c>
      <c r="B3977" s="68" t="n">
        <v>46237</v>
      </c>
      <c r="C3977" s="69" t="n">
        <v>2026</v>
      </c>
      <c r="D3977" t="inlineStr">
        <is>
          <t>Aug</t>
        </is>
      </c>
      <c r="E3977" t="inlineStr">
        <is>
          <t>Asia</t>
        </is>
      </c>
      <c r="F3977" t="inlineStr">
        <is>
          <t>Japan</t>
        </is>
      </c>
      <c r="G3977" t="inlineStr">
        <is>
          <t>Diesel</t>
        </is>
      </c>
      <c r="H3977" t="inlineStr">
        <is>
          <t>Term contract</t>
        </is>
      </c>
      <c r="I3977" t="inlineStr">
        <is>
          <t>National oil company</t>
        </is>
      </c>
      <c r="J3977" t="inlineStr">
        <is>
          <t>Ruhi Shaikh</t>
        </is>
      </c>
      <c r="K3977" s="70" t="n">
        <v>299088</v>
      </c>
      <c r="L3977" s="71" t="n">
        <v>89.92</v>
      </c>
      <c r="M3977" s="71" t="n">
        <v>26893992.96</v>
      </c>
      <c r="N3977" s="71" t="n">
        <v>268939.93</v>
      </c>
      <c r="O3977" s="71" t="n">
        <v>26625053.03</v>
      </c>
      <c r="P3977" s="71" t="n">
        <v>21697317.12</v>
      </c>
      <c r="Q3977" s="71" t="n">
        <v>4927735.91</v>
      </c>
      <c r="R3977" t="inlineStr">
        <is>
          <t>Refined</t>
        </is>
      </c>
      <c r="S3977" t="inlineStr">
        <is>
          <t>Yes</t>
        </is>
      </c>
      <c r="T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SA103969</t>
        </is>
      </c>
      <c r="B3978" s="68" t="n">
        <v>46237</v>
      </c>
      <c r="C3978" s="69" t="n">
        <v>2026</v>
      </c>
      <c r="D3978" t="inlineStr">
        <is>
          <t>Aug</t>
        </is>
      </c>
      <c r="E3978" t="inlineStr">
        <is>
          <t>Asia</t>
        </is>
      </c>
      <c r="F3978" t="inlineStr">
        <is>
          <t>India</t>
        </is>
      </c>
      <c r="G3978" t="inlineStr">
        <is>
          <t>Arab Medium</t>
        </is>
      </c>
      <c r="H3978" t="inlineStr">
        <is>
          <t>Spot</t>
        </is>
      </c>
      <c r="I3978" t="inlineStr">
        <is>
          <t>National oil company</t>
        </is>
      </c>
      <c r="J3978" t="inlineStr">
        <is>
          <t>Carlos Silva</t>
        </is>
      </c>
      <c r="K3978" s="70" t="n">
        <v>832741</v>
      </c>
      <c r="L3978" s="71" t="n">
        <v>69.61</v>
      </c>
      <c r="M3978" s="71" t="n">
        <v>57967101.01</v>
      </c>
      <c r="N3978" s="71" t="n">
        <v>0</v>
      </c>
      <c r="O3978" s="71" t="n">
        <v>57967101.01</v>
      </c>
      <c r="P3978" s="71" t="n">
        <v>14522980.73</v>
      </c>
      <c r="Q3978" s="71" t="n">
        <v>43444120.28</v>
      </c>
      <c r="R3978" t="inlineStr">
        <is>
          <t>Crude</t>
        </is>
      </c>
      <c r="S3978" t="inlineStr">
        <is>
          <t>Yes</t>
        </is>
      </c>
      <c r="T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SA103970</t>
        </is>
      </c>
      <c r="B3979" s="68" t="n">
        <v>46237</v>
      </c>
      <c r="C3979" s="69" t="n">
        <v>2026</v>
      </c>
      <c r="D3979" t="inlineStr">
        <is>
          <t>Aug</t>
        </is>
      </c>
      <c r="E3979" t="inlineStr">
        <is>
          <t>Europe</t>
        </is>
      </c>
      <c r="F3979" t="inlineStr">
        <is>
          <t>France</t>
        </is>
      </c>
      <c r="G3979" t="inlineStr">
        <is>
          <t>Arab Light</t>
        </is>
      </c>
      <c r="H3979" t="inlineStr">
        <is>
          <t>Term contract</t>
        </is>
      </c>
      <c r="I3979" t="inlineStr">
        <is>
          <t>Refiner</t>
        </is>
      </c>
      <c r="J3979" t="inlineStr">
        <is>
          <t>Ravindra Patil</t>
        </is>
      </c>
      <c r="K3979" s="70" t="n">
        <v>737482</v>
      </c>
      <c r="L3979" s="71" t="n">
        <v>82.20999999999999</v>
      </c>
      <c r="M3979" s="71" t="n">
        <v>60628395.22</v>
      </c>
      <c r="N3979" s="71" t="n">
        <v>606283.95</v>
      </c>
      <c r="O3979" s="71" t="n">
        <v>60022111.27</v>
      </c>
      <c r="P3979" s="71" t="n">
        <v>13010312.42</v>
      </c>
      <c r="Q3979" s="71" t="n">
        <v>47011798.85</v>
      </c>
      <c r="R3979" t="inlineStr">
        <is>
          <t>Crude</t>
        </is>
      </c>
      <c r="S3979" t="inlineStr">
        <is>
          <t>Yes</t>
        </is>
      </c>
      <c r="T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SA103971</t>
        </is>
      </c>
      <c r="B3980" s="68" t="n">
        <v>46237</v>
      </c>
      <c r="C3980" s="69" t="n">
        <v>2026</v>
      </c>
      <c r="D3980" t="inlineStr">
        <is>
          <t>Aug</t>
        </is>
      </c>
      <c r="E3980" t="inlineStr">
        <is>
          <t>Asia</t>
        </is>
      </c>
      <c r="F3980" t="inlineStr">
        <is>
          <t>India</t>
        </is>
      </c>
      <c r="G3980" t="inlineStr">
        <is>
          <t>Arab Light</t>
        </is>
      </c>
      <c r="H3980" t="inlineStr">
        <is>
          <t>Term contract</t>
        </is>
      </c>
      <c r="I3980" t="inlineStr">
        <is>
          <t>National oil company</t>
        </is>
      </c>
      <c r="J3980" t="inlineStr">
        <is>
          <t>Omar Haddad</t>
        </is>
      </c>
      <c r="K3980" s="70" t="n">
        <v>1978911</v>
      </c>
      <c r="L3980" s="71" t="n">
        <v>79.42</v>
      </c>
      <c r="M3980" s="71" t="n">
        <v>157165111.62</v>
      </c>
      <c r="N3980" s="71" t="n">
        <v>3143302.23</v>
      </c>
      <c r="O3980" s="71" t="n">
        <v>154021809.39</v>
      </c>
      <c r="P3980" s="71" t="n">
        <v>35775227.75</v>
      </c>
      <c r="Q3980" s="71" t="n">
        <v>118246581.64</v>
      </c>
      <c r="R3980" t="inlineStr">
        <is>
          <t>Crude</t>
        </is>
      </c>
      <c r="S3980" t="inlineStr">
        <is>
          <t>Yes</t>
        </is>
      </c>
      <c r="T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SA103972</t>
        </is>
      </c>
      <c r="B3981" s="68" t="n">
        <v>46238</v>
      </c>
      <c r="C3981" s="69" t="n">
        <v>2026</v>
      </c>
      <c r="D3981" t="inlineStr">
        <is>
          <t>Aug</t>
        </is>
      </c>
      <c r="E3981" t="inlineStr">
        <is>
          <t>Middle East</t>
        </is>
      </c>
      <c r="F3981" t="inlineStr">
        <is>
          <t>Bahrain</t>
        </is>
      </c>
      <c r="G3981" t="inlineStr">
        <is>
          <t>Gasoline</t>
        </is>
      </c>
      <c r="H3981" t="inlineStr">
        <is>
          <t>Term contract</t>
        </is>
      </c>
      <c r="I3981" t="inlineStr">
        <is>
          <t>Trader</t>
        </is>
      </c>
      <c r="J3981" t="inlineStr">
        <is>
          <t>Yuki Sato</t>
        </is>
      </c>
      <c r="K3981" s="70" t="n">
        <v>198711</v>
      </c>
      <c r="L3981" s="71" t="n">
        <v>97.26000000000001</v>
      </c>
      <c r="M3981" s="71" t="n">
        <v>19326631.86</v>
      </c>
      <c r="N3981" s="71" t="n">
        <v>0</v>
      </c>
      <c r="O3981" s="71" t="n">
        <v>19326631.86</v>
      </c>
      <c r="P3981" s="71" t="n">
        <v>13788671.2</v>
      </c>
      <c r="Q3981" s="71" t="n">
        <v>5537960.66</v>
      </c>
      <c r="R3981" t="inlineStr">
        <is>
          <t>Refined</t>
        </is>
      </c>
      <c r="S3981" t="inlineStr">
        <is>
          <t>Yes</t>
        </is>
      </c>
      <c r="T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SA103973</t>
        </is>
      </c>
      <c r="B3982" s="68" t="n">
        <v>46238</v>
      </c>
      <c r="C3982" s="69" t="n">
        <v>2026</v>
      </c>
      <c r="D3982" t="inlineStr">
        <is>
          <t>Aug</t>
        </is>
      </c>
      <c r="E3982" t="inlineStr">
        <is>
          <t>Asia</t>
        </is>
      </c>
      <c r="F3982" t="inlineStr">
        <is>
          <t>South Korea</t>
        </is>
      </c>
      <c r="G3982" t="inlineStr">
        <is>
          <t>Arab Light</t>
        </is>
      </c>
      <c r="H3982" t="inlineStr">
        <is>
          <t>Spot</t>
        </is>
      </c>
      <c r="I3982" t="inlineStr">
        <is>
          <t>Refiner</t>
        </is>
      </c>
      <c r="J3982" t="inlineStr">
        <is>
          <t>Noah Smith</t>
        </is>
      </c>
      <c r="K3982" s="70" t="n">
        <v>846056</v>
      </c>
      <c r="L3982" s="71" t="n">
        <v>84.45</v>
      </c>
      <c r="M3982" s="71" t="n">
        <v>71449429.2</v>
      </c>
      <c r="N3982" s="71" t="n">
        <v>714494.29</v>
      </c>
      <c r="O3982" s="71" t="n">
        <v>70734934.91</v>
      </c>
      <c r="P3982" s="71" t="n">
        <v>15520765.84</v>
      </c>
      <c r="Q3982" s="71" t="n">
        <v>55214169.07</v>
      </c>
      <c r="R3982" t="inlineStr">
        <is>
          <t>Crude</t>
        </is>
      </c>
      <c r="S3982" t="inlineStr">
        <is>
          <t>Yes</t>
        </is>
      </c>
      <c r="T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SA103974</t>
        </is>
      </c>
      <c r="B3983" s="68" t="n">
        <v>46238</v>
      </c>
      <c r="C3983" s="69" t="n">
        <v>2026</v>
      </c>
      <c r="D3983" t="inlineStr">
        <is>
          <t>Aug</t>
        </is>
      </c>
      <c r="E3983" t="inlineStr">
        <is>
          <t>Asia</t>
        </is>
      </c>
      <c r="F3983" t="inlineStr">
        <is>
          <t>South Korea</t>
        </is>
      </c>
      <c r="G3983" t="inlineStr">
        <is>
          <t>Gasoline</t>
        </is>
      </c>
      <c r="H3983" t="inlineStr">
        <is>
          <t>Term contract</t>
        </is>
      </c>
      <c r="I3983" t="inlineStr">
        <is>
          <t>Refiner</t>
        </is>
      </c>
      <c r="J3983" t="inlineStr">
        <is>
          <t>Amir Khan</t>
        </is>
      </c>
      <c r="K3983" s="70" t="n">
        <v>563355</v>
      </c>
      <c r="L3983" s="71" t="n">
        <v>93.90000000000001</v>
      </c>
      <c r="M3983" s="71" t="n">
        <v>52899034.5</v>
      </c>
      <c r="N3983" s="71" t="n">
        <v>1057980.69</v>
      </c>
      <c r="O3983" s="71" t="n">
        <v>51841053.81</v>
      </c>
      <c r="P3983" s="71" t="n">
        <v>39021126.58</v>
      </c>
      <c r="Q3983" s="71" t="n">
        <v>12819927.23</v>
      </c>
      <c r="R3983" t="inlineStr">
        <is>
          <t>Refined</t>
        </is>
      </c>
      <c r="S3983" t="inlineStr">
        <is>
          <t>Yes</t>
        </is>
      </c>
      <c r="T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SA103975</t>
        </is>
      </c>
      <c r="B3984" s="68" t="n">
        <v>46238</v>
      </c>
      <c r="C3984" s="69" t="n">
        <v>2026</v>
      </c>
      <c r="D3984" t="inlineStr">
        <is>
          <t>Aug</t>
        </is>
      </c>
      <c r="E3984" t="inlineStr">
        <is>
          <t>Asia</t>
        </is>
      </c>
      <c r="F3984" t="inlineStr">
        <is>
          <t>China</t>
        </is>
      </c>
      <c r="G3984" t="inlineStr">
        <is>
          <t>Arab Extra Light</t>
        </is>
      </c>
      <c r="H3984" t="inlineStr">
        <is>
          <t>Term contract</t>
        </is>
      </c>
      <c r="I3984" t="inlineStr">
        <is>
          <t>Refiner</t>
        </is>
      </c>
      <c r="J3984" t="inlineStr">
        <is>
          <t>Fatima Al-Saud</t>
        </is>
      </c>
      <c r="K3984" s="70" t="n">
        <v>1872386</v>
      </c>
      <c r="L3984" s="71" t="n">
        <v>77.15000000000001</v>
      </c>
      <c r="M3984" s="71" t="n">
        <v>144454579.9</v>
      </c>
      <c r="N3984" s="71" t="n">
        <v>0</v>
      </c>
      <c r="O3984" s="71" t="n">
        <v>144454579.9</v>
      </c>
      <c r="P3984" s="71" t="n">
        <v>34152650.73</v>
      </c>
      <c r="Q3984" s="71" t="n">
        <v>110301929.17</v>
      </c>
      <c r="R3984" t="inlineStr">
        <is>
          <t>Crude</t>
        </is>
      </c>
      <c r="S3984" t="inlineStr">
        <is>
          <t>Yes</t>
        </is>
      </c>
      <c r="T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SA103976</t>
        </is>
      </c>
      <c r="B3985" s="68" t="n">
        <v>46238</v>
      </c>
      <c r="C3985" s="69" t="n">
        <v>2026</v>
      </c>
      <c r="D3985" t="inlineStr">
        <is>
          <t>Aug</t>
        </is>
      </c>
      <c r="E3985" t="inlineStr">
        <is>
          <t>Asia</t>
        </is>
      </c>
      <c r="F3985" t="inlineStr">
        <is>
          <t>Japan</t>
        </is>
      </c>
      <c r="G3985" t="inlineStr">
        <is>
          <t>Arab Light</t>
        </is>
      </c>
      <c r="H3985" t="inlineStr">
        <is>
          <t>Spot</t>
        </is>
      </c>
      <c r="I3985" t="inlineStr">
        <is>
          <t>Trader</t>
        </is>
      </c>
      <c r="J3985" t="inlineStr">
        <is>
          <t>Mei Lin</t>
        </is>
      </c>
      <c r="K3985" s="70" t="n">
        <v>1197385</v>
      </c>
      <c r="L3985" s="71" t="n">
        <v>71.53</v>
      </c>
      <c r="M3985" s="71" t="n">
        <v>85648949.05</v>
      </c>
      <c r="N3985" s="71" t="n">
        <v>1712978.98</v>
      </c>
      <c r="O3985" s="71" t="n">
        <v>83935970.06999999</v>
      </c>
      <c r="P3985" s="71" t="n">
        <v>20898683.08</v>
      </c>
      <c r="Q3985" s="71" t="n">
        <v>63037286.99</v>
      </c>
      <c r="R3985" t="inlineStr">
        <is>
          <t>Crude</t>
        </is>
      </c>
      <c r="S3985" t="inlineStr">
        <is>
          <t>Yes</t>
        </is>
      </c>
      <c r="T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SA103977</t>
        </is>
      </c>
      <c r="B3986" s="68" t="n">
        <v>46238</v>
      </c>
      <c r="C3986" s="69" t="n">
        <v>2026</v>
      </c>
      <c r="D3986" t="inlineStr">
        <is>
          <t>Aug</t>
        </is>
      </c>
      <c r="E3986" t="inlineStr">
        <is>
          <t>Europe</t>
        </is>
      </c>
      <c r="F3986" t="inlineStr">
        <is>
          <t>Netherlands</t>
        </is>
      </c>
      <c r="G3986" t="inlineStr">
        <is>
          <t>Arab Light</t>
        </is>
      </c>
      <c r="H3986" t="inlineStr">
        <is>
          <t>Term contract</t>
        </is>
      </c>
      <c r="I3986" t="inlineStr">
        <is>
          <t>National oil company</t>
        </is>
      </c>
      <c r="J3986" t="inlineStr">
        <is>
          <t>Olivia Brown</t>
        </is>
      </c>
      <c r="K3986" s="70" t="n">
        <v>456829</v>
      </c>
      <c r="L3986" s="71" t="n">
        <v>75.63</v>
      </c>
      <c r="M3986" s="71" t="n">
        <v>34549977.27</v>
      </c>
      <c r="N3986" s="71" t="n">
        <v>0</v>
      </c>
      <c r="O3986" s="71" t="n">
        <v>34549977.27</v>
      </c>
      <c r="P3986" s="71" t="n">
        <v>8328374.89</v>
      </c>
      <c r="Q3986" s="71" t="n">
        <v>26221602.38</v>
      </c>
      <c r="R3986" t="inlineStr">
        <is>
          <t>Crude</t>
        </is>
      </c>
      <c r="S3986" t="inlineStr">
        <is>
          <t>Yes</t>
        </is>
      </c>
      <c r="T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SA103978</t>
        </is>
      </c>
      <c r="B3987" s="68" t="n">
        <v>46238</v>
      </c>
      <c r="C3987" s="69" t="n">
        <v>2026</v>
      </c>
      <c r="D3987" t="inlineStr">
        <is>
          <t>Aug</t>
        </is>
      </c>
      <c r="E3987" t="inlineStr">
        <is>
          <t>Asia</t>
        </is>
      </c>
      <c r="F3987" t="inlineStr">
        <is>
          <t>India</t>
        </is>
      </c>
      <c r="G3987" t="inlineStr">
        <is>
          <t>Gasoline</t>
        </is>
      </c>
      <c r="H3987" t="inlineStr">
        <is>
          <t>Term contract</t>
        </is>
      </c>
      <c r="I3987" t="inlineStr">
        <is>
          <t>Refiner</t>
        </is>
      </c>
      <c r="J3987" t="inlineStr">
        <is>
          <t>Shraddha Kulkarni</t>
        </is>
      </c>
      <c r="K3987" s="70" t="n">
        <v>492679</v>
      </c>
      <c r="L3987" s="71" t="n">
        <v>97.91</v>
      </c>
      <c r="M3987" s="71" t="n">
        <v>48238200.89</v>
      </c>
      <c r="N3987" s="71" t="n">
        <v>482382.01</v>
      </c>
      <c r="O3987" s="71" t="n">
        <v>47755818.88</v>
      </c>
      <c r="P3987" s="71" t="n">
        <v>35360406.99</v>
      </c>
      <c r="Q3987" s="71" t="n">
        <v>12395411.89</v>
      </c>
      <c r="R3987" t="inlineStr">
        <is>
          <t>Refined</t>
        </is>
      </c>
      <c r="S3987" t="inlineStr">
        <is>
          <t>Yes</t>
        </is>
      </c>
      <c r="T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SA103979</t>
        </is>
      </c>
      <c r="B3988" s="68" t="n">
        <v>46238</v>
      </c>
      <c r="C3988" s="69" t="n">
        <v>2026</v>
      </c>
      <c r="D3988" t="inlineStr">
        <is>
          <t>Aug</t>
        </is>
      </c>
      <c r="E3988" t="inlineStr">
        <is>
          <t>Asia</t>
        </is>
      </c>
      <c r="F3988" t="inlineStr">
        <is>
          <t>South Korea</t>
        </is>
      </c>
      <c r="G3988" t="inlineStr">
        <is>
          <t>Arab Light</t>
        </is>
      </c>
      <c r="H3988" t="inlineStr">
        <is>
          <t>Term contract</t>
        </is>
      </c>
      <c r="I3988" t="inlineStr">
        <is>
          <t>Refiner</t>
        </is>
      </c>
      <c r="J3988" t="inlineStr">
        <is>
          <t>Ruhi Shaikh</t>
        </is>
      </c>
      <c r="K3988" s="70" t="n">
        <v>312406</v>
      </c>
      <c r="L3988" s="71" t="n">
        <v>77.12</v>
      </c>
      <c r="M3988" s="71" t="n">
        <v>24092750.72</v>
      </c>
      <c r="N3988" s="71" t="n">
        <v>240927.51</v>
      </c>
      <c r="O3988" s="71" t="n">
        <v>23851823.21</v>
      </c>
      <c r="P3988" s="71" t="n">
        <v>5496762.55</v>
      </c>
      <c r="Q3988" s="71" t="n">
        <v>18355060.66</v>
      </c>
      <c r="R3988" t="inlineStr">
        <is>
          <t>Crude</t>
        </is>
      </c>
      <c r="S3988" t="inlineStr">
        <is>
          <t>Yes</t>
        </is>
      </c>
      <c r="T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SA103980</t>
        </is>
      </c>
      <c r="B3989" s="68" t="n">
        <v>46239</v>
      </c>
      <c r="C3989" s="69" t="n">
        <v>2026</v>
      </c>
      <c r="D3989" t="inlineStr">
        <is>
          <t>Aug</t>
        </is>
      </c>
      <c r="E3989" t="inlineStr">
        <is>
          <t>Middle East</t>
        </is>
      </c>
      <c r="F3989" t="inlineStr">
        <is>
          <t>UAE</t>
        </is>
      </c>
      <c r="G3989" t="inlineStr">
        <is>
          <t>Arab Medium</t>
        </is>
      </c>
      <c r="H3989" t="inlineStr">
        <is>
          <t>Term contract</t>
        </is>
      </c>
      <c r="I3989" t="inlineStr">
        <is>
          <t>Refiner</t>
        </is>
      </c>
      <c r="J3989" t="inlineStr">
        <is>
          <t>Olivia Brown</t>
        </is>
      </c>
      <c r="K3989" s="70" t="n">
        <v>441465</v>
      </c>
      <c r="L3989" s="71" t="n">
        <v>81.44</v>
      </c>
      <c r="M3989" s="71" t="n">
        <v>35952909.6</v>
      </c>
      <c r="N3989" s="71" t="n">
        <v>0</v>
      </c>
      <c r="O3989" s="71" t="n">
        <v>35952909.6</v>
      </c>
      <c r="P3989" s="71" t="n">
        <v>8065328.38</v>
      </c>
      <c r="Q3989" s="71" t="n">
        <v>27887581.22</v>
      </c>
      <c r="R3989" t="inlineStr">
        <is>
          <t>Crude</t>
        </is>
      </c>
      <c r="S3989" t="inlineStr">
        <is>
          <t>Yes</t>
        </is>
      </c>
      <c r="T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SA103981</t>
        </is>
      </c>
      <c r="B3990" s="68" t="n">
        <v>46239</v>
      </c>
      <c r="C3990" s="69" t="n">
        <v>2026</v>
      </c>
      <c r="D3990" t="inlineStr">
        <is>
          <t>Aug</t>
        </is>
      </c>
      <c r="E3990" t="inlineStr">
        <is>
          <t>Middle East</t>
        </is>
      </c>
      <c r="F3990" t="inlineStr">
        <is>
          <t>Bahrain</t>
        </is>
      </c>
      <c r="G3990" t="inlineStr">
        <is>
          <t>Gasoline</t>
        </is>
      </c>
      <c r="H3990" t="inlineStr">
        <is>
          <t>Spot</t>
        </is>
      </c>
      <c r="I3990" t="inlineStr">
        <is>
          <t>Trader</t>
        </is>
      </c>
      <c r="J3990" t="inlineStr">
        <is>
          <t>Omar Haddad</t>
        </is>
      </c>
      <c r="K3990" s="70" t="n">
        <v>220220</v>
      </c>
      <c r="L3990" s="71" t="n">
        <v>98.39</v>
      </c>
      <c r="M3990" s="71" t="n">
        <v>21667445.8</v>
      </c>
      <c r="N3990" s="71" t="n">
        <v>216674.46</v>
      </c>
      <c r="O3990" s="71" t="n">
        <v>21450771.34</v>
      </c>
      <c r="P3990" s="71" t="n">
        <v>15152373.09</v>
      </c>
      <c r="Q3990" s="71" t="n">
        <v>6298398.25</v>
      </c>
      <c r="R3990" t="inlineStr">
        <is>
          <t>Refined</t>
        </is>
      </c>
      <c r="S3990" t="inlineStr">
        <is>
          <t>Yes</t>
        </is>
      </c>
      <c r="T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SA103982</t>
        </is>
      </c>
      <c r="B3991" s="68" t="n">
        <v>46239</v>
      </c>
      <c r="C3991" s="69" t="n">
        <v>2026</v>
      </c>
      <c r="D3991" t="inlineStr">
        <is>
          <t>Aug</t>
        </is>
      </c>
      <c r="E3991" t="inlineStr">
        <is>
          <t>Middle East</t>
        </is>
      </c>
      <c r="F3991" t="inlineStr">
        <is>
          <t>Bahrain</t>
        </is>
      </c>
      <c r="G3991" t="inlineStr">
        <is>
          <t>Arab Light</t>
        </is>
      </c>
      <c r="H3991" t="inlineStr">
        <is>
          <t>Term contract</t>
        </is>
      </c>
      <c r="I3991" t="inlineStr">
        <is>
          <t>Trader</t>
        </is>
      </c>
      <c r="J3991" t="inlineStr">
        <is>
          <t>Ana Costa</t>
        </is>
      </c>
      <c r="K3991" s="70" t="n">
        <v>931072</v>
      </c>
      <c r="L3991" s="71" t="n">
        <v>76.13</v>
      </c>
      <c r="M3991" s="71" t="n">
        <v>70882511.36</v>
      </c>
      <c r="N3991" s="71" t="n">
        <v>708825.11</v>
      </c>
      <c r="O3991" s="71" t="n">
        <v>70173686.25</v>
      </c>
      <c r="P3991" s="71" t="n">
        <v>17333066.85</v>
      </c>
      <c r="Q3991" s="71" t="n">
        <v>52840619.4</v>
      </c>
      <c r="R3991" t="inlineStr">
        <is>
          <t>Crude</t>
        </is>
      </c>
      <c r="S3991" t="inlineStr">
        <is>
          <t>Yes</t>
        </is>
      </c>
      <c r="T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SA103983</t>
        </is>
      </c>
      <c r="B3992" s="68" t="n">
        <v>46240</v>
      </c>
      <c r="C3992" s="69" t="n">
        <v>2026</v>
      </c>
      <c r="D3992" t="inlineStr">
        <is>
          <t>Aug</t>
        </is>
      </c>
      <c r="E3992" t="inlineStr">
        <is>
          <t>Asia</t>
        </is>
      </c>
      <c r="F3992" t="inlineStr">
        <is>
          <t>South Korea</t>
        </is>
      </c>
      <c r="G3992" t="inlineStr">
        <is>
          <t>Diesel</t>
        </is>
      </c>
      <c r="H3992" t="inlineStr">
        <is>
          <t>Term contract</t>
        </is>
      </c>
      <c r="I3992" t="inlineStr">
        <is>
          <t>Trader</t>
        </is>
      </c>
      <c r="J3992" t="inlineStr">
        <is>
          <t>Ana Costa</t>
        </is>
      </c>
      <c r="K3992" s="70" t="n">
        <v>232271</v>
      </c>
      <c r="L3992" s="71" t="n">
        <v>104.04</v>
      </c>
      <c r="M3992" s="71" t="n">
        <v>24165474.84</v>
      </c>
      <c r="N3992" s="71" t="n">
        <v>241654.75</v>
      </c>
      <c r="O3992" s="71" t="n">
        <v>23923820.09</v>
      </c>
      <c r="P3992" s="71" t="n">
        <v>15768131.18</v>
      </c>
      <c r="Q3992" s="71" t="n">
        <v>8155688.91</v>
      </c>
      <c r="R3992" t="inlineStr">
        <is>
          <t>Refined</t>
        </is>
      </c>
      <c r="S3992" t="inlineStr">
        <is>
          <t>Yes</t>
        </is>
      </c>
      <c r="T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SA103984</t>
        </is>
      </c>
      <c r="B3993" s="68" t="n">
        <v>46240</v>
      </c>
      <c r="C3993" s="69" t="n">
        <v>2026</v>
      </c>
      <c r="D3993" t="inlineStr">
        <is>
          <t>Aug</t>
        </is>
      </c>
      <c r="E3993" t="inlineStr">
        <is>
          <t>Europe</t>
        </is>
      </c>
      <c r="F3993" t="inlineStr">
        <is>
          <t>Netherlands</t>
        </is>
      </c>
      <c r="G3993" t="inlineStr">
        <is>
          <t>Arab Heavy</t>
        </is>
      </c>
      <c r="H3993" t="inlineStr">
        <is>
          <t>Term contract</t>
        </is>
      </c>
      <c r="I3993" t="inlineStr">
        <is>
          <t>Refiner</t>
        </is>
      </c>
      <c r="J3993" t="inlineStr">
        <is>
          <t>Arjun Mehta</t>
        </is>
      </c>
      <c r="K3993" s="70" t="n">
        <v>326746</v>
      </c>
      <c r="L3993" s="71" t="n">
        <v>66.38</v>
      </c>
      <c r="M3993" s="71" t="n">
        <v>21689399.48</v>
      </c>
      <c r="N3993" s="71" t="n">
        <v>216893.99</v>
      </c>
      <c r="O3993" s="71" t="n">
        <v>21472505.49</v>
      </c>
      <c r="P3993" s="71" t="n">
        <v>5639795.82</v>
      </c>
      <c r="Q3993" s="71" t="n">
        <v>15832709.67</v>
      </c>
      <c r="R3993" t="inlineStr">
        <is>
          <t>Crude</t>
        </is>
      </c>
      <c r="S3993" t="inlineStr">
        <is>
          <t>Yes</t>
        </is>
      </c>
      <c r="T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SA103985</t>
        </is>
      </c>
      <c r="B3994" s="68" t="n">
        <v>46240</v>
      </c>
      <c r="C3994" s="69" t="n">
        <v>2026</v>
      </c>
      <c r="D3994" t="inlineStr">
        <is>
          <t>Aug</t>
        </is>
      </c>
      <c r="E3994" t="inlineStr">
        <is>
          <t>Asia</t>
        </is>
      </c>
      <c r="F3994" t="inlineStr">
        <is>
          <t>Japan</t>
        </is>
      </c>
      <c r="G3994" t="inlineStr">
        <is>
          <t>Arab Extra Light</t>
        </is>
      </c>
      <c r="H3994" t="inlineStr">
        <is>
          <t>Term contract</t>
        </is>
      </c>
      <c r="I3994" t="inlineStr">
        <is>
          <t>Refiner</t>
        </is>
      </c>
      <c r="J3994" t="inlineStr">
        <is>
          <t>Liam O'Brien</t>
        </is>
      </c>
      <c r="K3994" s="70" t="n">
        <v>1628607</v>
      </c>
      <c r="L3994" s="71" t="n">
        <v>79.29000000000001</v>
      </c>
      <c r="M3994" s="71" t="n">
        <v>129132249.03</v>
      </c>
      <c r="N3994" s="71" t="n">
        <v>1291322.49</v>
      </c>
      <c r="O3994" s="71" t="n">
        <v>127840926.54</v>
      </c>
      <c r="P3994" s="71" t="n">
        <v>28910963.27</v>
      </c>
      <c r="Q3994" s="71" t="n">
        <v>98929963.27</v>
      </c>
      <c r="R3994" t="inlineStr">
        <is>
          <t>Crude</t>
        </is>
      </c>
      <c r="S3994" t="inlineStr">
        <is>
          <t>Yes</t>
        </is>
      </c>
      <c r="T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SA103986</t>
        </is>
      </c>
      <c r="B3995" s="68" t="n">
        <v>46240</v>
      </c>
      <c r="C3995" s="69" t="n">
        <v>2026</v>
      </c>
      <c r="D3995" t="inlineStr">
        <is>
          <t>Aug</t>
        </is>
      </c>
      <c r="E3995" t="inlineStr">
        <is>
          <t>Asia</t>
        </is>
      </c>
      <c r="F3995" t="inlineStr">
        <is>
          <t>India</t>
        </is>
      </c>
      <c r="G3995" t="inlineStr">
        <is>
          <t>Gasoline</t>
        </is>
      </c>
      <c r="H3995" t="inlineStr">
        <is>
          <t>Spot</t>
        </is>
      </c>
      <c r="I3995" t="inlineStr">
        <is>
          <t>National oil company</t>
        </is>
      </c>
      <c r="J3995" t="inlineStr">
        <is>
          <t>Fatima Al-Saud</t>
        </is>
      </c>
      <c r="K3995" s="70" t="n">
        <v>408688</v>
      </c>
      <c r="L3995" s="71" t="n">
        <v>93.45999999999999</v>
      </c>
      <c r="M3995" s="71" t="n">
        <v>38195980.48</v>
      </c>
      <c r="N3995" s="71" t="n">
        <v>0</v>
      </c>
      <c r="O3995" s="71" t="n">
        <v>38195980.48</v>
      </c>
      <c r="P3995" s="71" t="n">
        <v>29448724.43</v>
      </c>
      <c r="Q3995" s="71" t="n">
        <v>8747256.050000001</v>
      </c>
      <c r="R3995" t="inlineStr">
        <is>
          <t>Refined</t>
        </is>
      </c>
      <c r="S3995" t="inlineStr">
        <is>
          <t>Yes</t>
        </is>
      </c>
      <c r="T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SA103987</t>
        </is>
      </c>
      <c r="B3996" s="68" t="n">
        <v>46241</v>
      </c>
      <c r="C3996" s="69" t="n">
        <v>2026</v>
      </c>
      <c r="D3996" t="inlineStr">
        <is>
          <t>Aug</t>
        </is>
      </c>
      <c r="E3996" t="inlineStr">
        <is>
          <t>North America</t>
        </is>
      </c>
      <c r="F3996" t="inlineStr">
        <is>
          <t>USA</t>
        </is>
      </c>
      <c r="G3996" t="inlineStr">
        <is>
          <t>Arab Medium</t>
        </is>
      </c>
      <c r="H3996" t="inlineStr">
        <is>
          <t>Term contract</t>
        </is>
      </c>
      <c r="I3996" t="inlineStr">
        <is>
          <t>Refiner</t>
        </is>
      </c>
      <c r="J3996" t="inlineStr">
        <is>
          <t>Wei Chen</t>
        </is>
      </c>
      <c r="K3996" s="70" t="n">
        <v>467072</v>
      </c>
      <c r="L3996" s="71" t="n">
        <v>74.83</v>
      </c>
      <c r="M3996" s="71" t="n">
        <v>34950997.76</v>
      </c>
      <c r="N3996" s="71" t="n">
        <v>349509.98</v>
      </c>
      <c r="O3996" s="71" t="n">
        <v>34601487.78</v>
      </c>
      <c r="P3996" s="71" t="n">
        <v>8499369.949999999</v>
      </c>
      <c r="Q3996" s="71" t="n">
        <v>26102117.83</v>
      </c>
      <c r="R3996" t="inlineStr">
        <is>
          <t>Crude</t>
        </is>
      </c>
      <c r="S3996" t="inlineStr">
        <is>
          <t>Yes</t>
        </is>
      </c>
      <c r="T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SA103988</t>
        </is>
      </c>
      <c r="B3997" s="68" t="n">
        <v>46241</v>
      </c>
      <c r="C3997" s="69" t="n">
        <v>2026</v>
      </c>
      <c r="D3997" t="inlineStr">
        <is>
          <t>Aug</t>
        </is>
      </c>
      <c r="E3997" t="inlineStr">
        <is>
          <t>Asia</t>
        </is>
      </c>
      <c r="F3997" t="inlineStr">
        <is>
          <t>India</t>
        </is>
      </c>
      <c r="G3997" t="inlineStr">
        <is>
          <t>Arab Medium</t>
        </is>
      </c>
      <c r="H3997" t="inlineStr">
        <is>
          <t>Spot</t>
        </is>
      </c>
      <c r="I3997" t="inlineStr">
        <is>
          <t>National oil company</t>
        </is>
      </c>
      <c r="J3997" t="inlineStr">
        <is>
          <t>Kofi Mensah</t>
        </is>
      </c>
      <c r="K3997" s="70" t="n">
        <v>1673675</v>
      </c>
      <c r="L3997" s="71" t="n">
        <v>69.48</v>
      </c>
      <c r="M3997" s="71" t="n">
        <v>116286939</v>
      </c>
      <c r="N3997" s="71" t="n">
        <v>0</v>
      </c>
      <c r="O3997" s="71" t="n">
        <v>116286939</v>
      </c>
      <c r="P3997" s="71" t="n">
        <v>30333048.7</v>
      </c>
      <c r="Q3997" s="71" t="n">
        <v>85953890.3</v>
      </c>
      <c r="R3997" t="inlineStr">
        <is>
          <t>Crude</t>
        </is>
      </c>
      <c r="S3997" t="inlineStr">
        <is>
          <t>Yes</t>
        </is>
      </c>
      <c r="T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SA103989</t>
        </is>
      </c>
      <c r="B3998" s="68" t="n">
        <v>46241</v>
      </c>
      <c r="C3998" s="69" t="n">
        <v>2026</v>
      </c>
      <c r="D3998" t="inlineStr">
        <is>
          <t>Aug</t>
        </is>
      </c>
      <c r="E3998" t="inlineStr">
        <is>
          <t>Middle East</t>
        </is>
      </c>
      <c r="F3998" t="inlineStr">
        <is>
          <t>Bahrain</t>
        </is>
      </c>
      <c r="G3998" t="inlineStr">
        <is>
          <t>Jet fuel</t>
        </is>
      </c>
      <c r="H3998" t="inlineStr">
        <is>
          <t>Spot</t>
        </is>
      </c>
      <c r="I3998" t="inlineStr">
        <is>
          <t>Refiner</t>
        </is>
      </c>
      <c r="J3998" t="inlineStr">
        <is>
          <t>Ruhi Shaikh</t>
        </is>
      </c>
      <c r="K3998" s="70" t="n">
        <v>279465</v>
      </c>
      <c r="L3998" s="71" t="n">
        <v>105.03</v>
      </c>
      <c r="M3998" s="71" t="n">
        <v>29352208.95</v>
      </c>
      <c r="N3998" s="71" t="n">
        <v>0</v>
      </c>
      <c r="O3998" s="71" t="n">
        <v>29352208.95</v>
      </c>
      <c r="P3998" s="71" t="n">
        <v>19779178.9</v>
      </c>
      <c r="Q3998" s="71" t="n">
        <v>9573030.050000001</v>
      </c>
      <c r="R3998" t="inlineStr">
        <is>
          <t>Refined</t>
        </is>
      </c>
      <c r="S3998" t="inlineStr">
        <is>
          <t>Yes</t>
        </is>
      </c>
      <c r="T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SA103990</t>
        </is>
      </c>
      <c r="B3999" s="68" t="n">
        <v>46241</v>
      </c>
      <c r="C3999" s="69" t="n">
        <v>2026</v>
      </c>
      <c r="D3999" t="inlineStr">
        <is>
          <t>Aug</t>
        </is>
      </c>
      <c r="E3999" t="inlineStr">
        <is>
          <t>North America</t>
        </is>
      </c>
      <c r="F3999" t="inlineStr">
        <is>
          <t>USA</t>
        </is>
      </c>
      <c r="G3999" t="inlineStr">
        <is>
          <t>Arab Heavy</t>
        </is>
      </c>
      <c r="H3999" t="inlineStr">
        <is>
          <t>Term contract</t>
        </is>
      </c>
      <c r="I3999" t="inlineStr">
        <is>
          <t>Refiner</t>
        </is>
      </c>
      <c r="J3999" t="inlineStr">
        <is>
          <t>Omar Haddad</t>
        </is>
      </c>
      <c r="K3999" s="70" t="n">
        <v>908537</v>
      </c>
      <c r="L3999" s="71" t="n">
        <v>79.98</v>
      </c>
      <c r="M3999" s="71" t="n">
        <v>72664789.26000001</v>
      </c>
      <c r="N3999" s="71" t="n">
        <v>726647.89</v>
      </c>
      <c r="O3999" s="71" t="n">
        <v>71938141.37</v>
      </c>
      <c r="P3999" s="71" t="n">
        <v>15977652.11</v>
      </c>
      <c r="Q3999" s="71" t="n">
        <v>55960489.26</v>
      </c>
      <c r="R3999" t="inlineStr">
        <is>
          <t>Crude</t>
        </is>
      </c>
      <c r="S3999" t="inlineStr">
        <is>
          <t>Yes</t>
        </is>
      </c>
      <c r="T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SA103991</t>
        </is>
      </c>
      <c r="B4000" s="68" t="n">
        <v>46241</v>
      </c>
      <c r="C4000" s="69" t="n">
        <v>2026</v>
      </c>
      <c r="D4000" t="inlineStr">
        <is>
          <t>Aug</t>
        </is>
      </c>
      <c r="E4000" t="inlineStr">
        <is>
          <t>Asia</t>
        </is>
      </c>
      <c r="F4000" t="inlineStr">
        <is>
          <t>China</t>
        </is>
      </c>
      <c r="G4000" t="inlineStr">
        <is>
          <t>Jet fuel</t>
        </is>
      </c>
      <c r="H4000" t="inlineStr">
        <is>
          <t>Term contract</t>
        </is>
      </c>
      <c r="I4000" t="inlineStr">
        <is>
          <t>Refiner</t>
        </is>
      </c>
      <c r="J4000" t="inlineStr">
        <is>
          <t>Aisha Bello</t>
        </is>
      </c>
      <c r="K4000" s="70" t="n">
        <v>259120</v>
      </c>
      <c r="L4000" s="71" t="n">
        <v>104.61</v>
      </c>
      <c r="M4000" s="71" t="n">
        <v>27106543.2</v>
      </c>
      <c r="N4000" s="71" t="n">
        <v>0</v>
      </c>
      <c r="O4000" s="71" t="n">
        <v>27106543.2</v>
      </c>
      <c r="P4000" s="71" t="n">
        <v>19185235.01</v>
      </c>
      <c r="Q4000" s="71" t="n">
        <v>7921308.19</v>
      </c>
      <c r="R4000" t="inlineStr">
        <is>
          <t>Refined</t>
        </is>
      </c>
      <c r="S4000" t="inlineStr">
        <is>
          <t>Yes</t>
        </is>
      </c>
      <c r="T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SA103992</t>
        </is>
      </c>
      <c r="B4001" s="68" t="n">
        <v>46241</v>
      </c>
      <c r="C4001" s="69" t="n">
        <v>2026</v>
      </c>
      <c r="D4001" t="inlineStr">
        <is>
          <t>Aug</t>
        </is>
      </c>
      <c r="E4001" t="inlineStr">
        <is>
          <t>Middle East</t>
        </is>
      </c>
      <c r="F4001" t="inlineStr">
        <is>
          <t>UAE</t>
        </is>
      </c>
      <c r="G4001" t="inlineStr">
        <is>
          <t>Jet fuel</t>
        </is>
      </c>
      <c r="H4001" t="inlineStr">
        <is>
          <t>Term contract</t>
        </is>
      </c>
      <c r="I4001" t="inlineStr">
        <is>
          <t>Refiner</t>
        </is>
      </c>
      <c r="J4001" t="inlineStr">
        <is>
          <t>Sara Rossi</t>
        </is>
      </c>
      <c r="K4001" s="70" t="n">
        <v>156329</v>
      </c>
      <c r="L4001" s="71" t="n">
        <v>106.5</v>
      </c>
      <c r="M4001" s="71" t="n">
        <v>16649038.5</v>
      </c>
      <c r="N4001" s="71" t="n">
        <v>332980.77</v>
      </c>
      <c r="O4001" s="71" t="n">
        <v>16316057.73</v>
      </c>
      <c r="P4001" s="71" t="n">
        <v>11156399.05</v>
      </c>
      <c r="Q4001" s="71" t="n">
        <v>5159658.68</v>
      </c>
      <c r="R4001" t="inlineStr">
        <is>
          <t>Refined</t>
        </is>
      </c>
      <c r="S4001" t="inlineStr">
        <is>
          <t>Yes</t>
        </is>
      </c>
      <c r="T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SA103993</t>
        </is>
      </c>
      <c r="B4002" s="68" t="n">
        <v>46242</v>
      </c>
      <c r="C4002" s="69" t="n">
        <v>2026</v>
      </c>
      <c r="D4002" t="inlineStr">
        <is>
          <t>Aug</t>
        </is>
      </c>
      <c r="E4002" t="inlineStr">
        <is>
          <t>Middle East</t>
        </is>
      </c>
      <c r="F4002" t="inlineStr">
        <is>
          <t>UAE</t>
        </is>
      </c>
      <c r="G4002" t="inlineStr">
        <is>
          <t>Arab Medium</t>
        </is>
      </c>
      <c r="H4002" t="inlineStr">
        <is>
          <t>Spot</t>
        </is>
      </c>
      <c r="I4002" t="inlineStr">
        <is>
          <t>Trader</t>
        </is>
      </c>
      <c r="J4002" t="inlineStr">
        <is>
          <t>Ana Costa</t>
        </is>
      </c>
      <c r="K4002" s="70" t="n">
        <v>1990178</v>
      </c>
      <c r="L4002" s="71" t="n">
        <v>77.25</v>
      </c>
      <c r="M4002" s="71" t="n">
        <v>153741250.5</v>
      </c>
      <c r="N4002" s="71" t="n">
        <v>1537412.51</v>
      </c>
      <c r="O4002" s="71" t="n">
        <v>152203837.99</v>
      </c>
      <c r="P4002" s="71" t="n">
        <v>34208487.52</v>
      </c>
      <c r="Q4002" s="71" t="n">
        <v>117995350.47</v>
      </c>
      <c r="R4002" t="inlineStr">
        <is>
          <t>Crude</t>
        </is>
      </c>
      <c r="S4002" t="inlineStr">
        <is>
          <t>Yes</t>
        </is>
      </c>
      <c r="T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SA103994</t>
        </is>
      </c>
      <c r="B4003" s="68" t="n">
        <v>46242</v>
      </c>
      <c r="C4003" s="69" t="n">
        <v>2026</v>
      </c>
      <c r="D4003" t="inlineStr">
        <is>
          <t>Aug</t>
        </is>
      </c>
      <c r="E4003" t="inlineStr">
        <is>
          <t>Asia</t>
        </is>
      </c>
      <c r="F4003" t="inlineStr">
        <is>
          <t>South Korea</t>
        </is>
      </c>
      <c r="G4003" t="inlineStr">
        <is>
          <t>Arab Extra Light</t>
        </is>
      </c>
      <c r="H4003" t="inlineStr">
        <is>
          <t>Spot</t>
        </is>
      </c>
      <c r="I4003" t="inlineStr">
        <is>
          <t>National oil company</t>
        </is>
      </c>
      <c r="J4003" t="inlineStr">
        <is>
          <t>Sophie Müller</t>
        </is>
      </c>
      <c r="K4003" s="70" t="n">
        <v>2002470</v>
      </c>
      <c r="L4003" s="71" t="n">
        <v>76.31999999999999</v>
      </c>
      <c r="M4003" s="71" t="n">
        <v>152828510.4</v>
      </c>
      <c r="N4003" s="71" t="n">
        <v>0</v>
      </c>
      <c r="O4003" s="71" t="n">
        <v>152828510.4</v>
      </c>
      <c r="P4003" s="71" t="n">
        <v>36926615.33</v>
      </c>
      <c r="Q4003" s="71" t="n">
        <v>115901895.07</v>
      </c>
      <c r="R4003" t="inlineStr">
        <is>
          <t>Crude</t>
        </is>
      </c>
      <c r="S4003" t="inlineStr">
        <is>
          <t>Yes</t>
        </is>
      </c>
      <c r="T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SA103995</t>
        </is>
      </c>
      <c r="B4004" s="68" t="n">
        <v>46243</v>
      </c>
      <c r="C4004" s="69" t="n">
        <v>2026</v>
      </c>
      <c r="D4004" t="inlineStr">
        <is>
          <t>Aug</t>
        </is>
      </c>
      <c r="E4004" t="inlineStr">
        <is>
          <t>Asia</t>
        </is>
      </c>
      <c r="F4004" t="inlineStr">
        <is>
          <t>India</t>
        </is>
      </c>
      <c r="G4004" t="inlineStr">
        <is>
          <t>Arab Light</t>
        </is>
      </c>
      <c r="H4004" t="inlineStr">
        <is>
          <t>Term contract</t>
        </is>
      </c>
      <c r="I4004" t="inlineStr">
        <is>
          <t>Refiner</t>
        </is>
      </c>
      <c r="J4004" t="inlineStr">
        <is>
          <t>Kofi Mensah</t>
        </is>
      </c>
      <c r="K4004" s="70" t="n">
        <v>1174851</v>
      </c>
      <c r="L4004" s="71" t="n">
        <v>75.14</v>
      </c>
      <c r="M4004" s="71" t="n">
        <v>88278304.14</v>
      </c>
      <c r="N4004" s="71" t="n">
        <v>882783.04</v>
      </c>
      <c r="O4004" s="71" t="n">
        <v>87395521.09999999</v>
      </c>
      <c r="P4004" s="71" t="n">
        <v>20937268.96</v>
      </c>
      <c r="Q4004" s="71" t="n">
        <v>66458252.14</v>
      </c>
      <c r="R4004" t="inlineStr">
        <is>
          <t>Crude</t>
        </is>
      </c>
      <c r="S4004" t="inlineStr">
        <is>
          <t>Yes</t>
        </is>
      </c>
      <c r="T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SA103996</t>
        </is>
      </c>
      <c r="B4005" s="68" t="n">
        <v>46243</v>
      </c>
      <c r="C4005" s="69" t="n">
        <v>2026</v>
      </c>
      <c r="D4005" t="inlineStr">
        <is>
          <t>Aug</t>
        </is>
      </c>
      <c r="E4005" t="inlineStr">
        <is>
          <t>Asia</t>
        </is>
      </c>
      <c r="F4005" t="inlineStr">
        <is>
          <t>China</t>
        </is>
      </c>
      <c r="G4005" t="inlineStr">
        <is>
          <t>Diesel</t>
        </is>
      </c>
      <c r="H4005" t="inlineStr">
        <is>
          <t>Term contract</t>
        </is>
      </c>
      <c r="I4005" t="inlineStr">
        <is>
          <t>Trader</t>
        </is>
      </c>
      <c r="J4005" t="inlineStr">
        <is>
          <t>Yuki Sato</t>
        </is>
      </c>
      <c r="K4005" s="70" t="n">
        <v>117726</v>
      </c>
      <c r="L4005" s="71" t="n">
        <v>99.19</v>
      </c>
      <c r="M4005" s="71" t="n">
        <v>11677241.94</v>
      </c>
      <c r="N4005" s="71" t="n">
        <v>0</v>
      </c>
      <c r="O4005" s="71" t="n">
        <v>11677241.94</v>
      </c>
      <c r="P4005" s="71" t="n">
        <v>8493712.720000001</v>
      </c>
      <c r="Q4005" s="71" t="n">
        <v>3183529.22</v>
      </c>
      <c r="R4005" t="inlineStr">
        <is>
          <t>Refined</t>
        </is>
      </c>
      <c r="S4005" t="inlineStr">
        <is>
          <t>Yes</t>
        </is>
      </c>
      <c r="T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SA103997</t>
        </is>
      </c>
      <c r="B4006" s="68" t="n">
        <v>46243</v>
      </c>
      <c r="C4006" s="69" t="n">
        <v>2026</v>
      </c>
      <c r="D4006" t="inlineStr">
        <is>
          <t>Aug</t>
        </is>
      </c>
      <c r="E4006" t="inlineStr">
        <is>
          <t>Europe</t>
        </is>
      </c>
      <c r="F4006" t="inlineStr">
        <is>
          <t>France</t>
        </is>
      </c>
      <c r="G4006" t="inlineStr">
        <is>
          <t>Arab Extra Light</t>
        </is>
      </c>
      <c r="H4006" t="inlineStr">
        <is>
          <t>Term contract</t>
        </is>
      </c>
      <c r="I4006" t="inlineStr">
        <is>
          <t>Trader</t>
        </is>
      </c>
      <c r="J4006" t="inlineStr">
        <is>
          <t>Zoya Ahmed</t>
        </is>
      </c>
      <c r="K4006" s="70" t="n">
        <v>1871362</v>
      </c>
      <c r="L4006" s="71" t="n">
        <v>73.73</v>
      </c>
      <c r="M4006" s="71" t="n">
        <v>137975520.26</v>
      </c>
      <c r="N4006" s="71" t="n">
        <v>0</v>
      </c>
      <c r="O4006" s="71" t="n">
        <v>137975520.26</v>
      </c>
      <c r="P4006" s="71" t="n">
        <v>33821552.67</v>
      </c>
      <c r="Q4006" s="71" t="n">
        <v>104153967.59</v>
      </c>
      <c r="R4006" t="inlineStr">
        <is>
          <t>Crude</t>
        </is>
      </c>
      <c r="S4006" t="inlineStr">
        <is>
          <t>Yes</t>
        </is>
      </c>
      <c r="T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SA103998</t>
        </is>
      </c>
      <c r="B4007" s="68" t="n">
        <v>46244</v>
      </c>
      <c r="C4007" s="69" t="n">
        <v>2026</v>
      </c>
      <c r="D4007" t="inlineStr">
        <is>
          <t>Aug</t>
        </is>
      </c>
      <c r="E4007" t="inlineStr">
        <is>
          <t>Asia</t>
        </is>
      </c>
      <c r="F4007" t="inlineStr">
        <is>
          <t>India</t>
        </is>
      </c>
      <c r="G4007" t="inlineStr">
        <is>
          <t>Diesel</t>
        </is>
      </c>
      <c r="H4007" t="inlineStr">
        <is>
          <t>Term contract</t>
        </is>
      </c>
      <c r="I4007" t="inlineStr">
        <is>
          <t>Refiner</t>
        </is>
      </c>
      <c r="J4007" t="inlineStr">
        <is>
          <t>Priya Nair</t>
        </is>
      </c>
      <c r="K4007" s="70" t="n">
        <v>434844</v>
      </c>
      <c r="L4007" s="71" t="n">
        <v>91.25</v>
      </c>
      <c r="M4007" s="71" t="n">
        <v>39679515</v>
      </c>
      <c r="N4007" s="71" t="n">
        <v>0</v>
      </c>
      <c r="O4007" s="71" t="n">
        <v>39679515</v>
      </c>
      <c r="P4007" s="71" t="n">
        <v>30104848.66</v>
      </c>
      <c r="Q4007" s="71" t="n">
        <v>9574666.34</v>
      </c>
      <c r="R4007" t="inlineStr">
        <is>
          <t>Refined</t>
        </is>
      </c>
      <c r="S4007" t="inlineStr">
        <is>
          <t>Yes</t>
        </is>
      </c>
      <c r="T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SA103999</t>
        </is>
      </c>
      <c r="B4008" s="68" t="n">
        <v>46244</v>
      </c>
      <c r="C4008" s="69" t="n">
        <v>2026</v>
      </c>
      <c r="D4008" t="inlineStr">
        <is>
          <t>Aug</t>
        </is>
      </c>
      <c r="E4008" t="inlineStr">
        <is>
          <t>North America</t>
        </is>
      </c>
      <c r="F4008" t="inlineStr">
        <is>
          <t>USA</t>
        </is>
      </c>
      <c r="G4008" t="inlineStr">
        <is>
          <t>Gasoline</t>
        </is>
      </c>
      <c r="H4008" t="inlineStr">
        <is>
          <t>Spot</t>
        </is>
      </c>
      <c r="I4008" t="inlineStr">
        <is>
          <t>Refiner</t>
        </is>
      </c>
      <c r="J4008" t="inlineStr">
        <is>
          <t>Zoya Ahmed</t>
        </is>
      </c>
      <c r="K4008" s="70" t="n">
        <v>288847</v>
      </c>
      <c r="L4008" s="71" t="n">
        <v>85.31999999999999</v>
      </c>
      <c r="M4008" s="71" t="n">
        <v>24644426.04</v>
      </c>
      <c r="N4008" s="71" t="n">
        <v>246444.26</v>
      </c>
      <c r="O4008" s="71" t="n">
        <v>24397981.78</v>
      </c>
      <c r="P4008" s="71" t="n">
        <v>20001826.08</v>
      </c>
      <c r="Q4008" s="71" t="n">
        <v>4396155.7</v>
      </c>
      <c r="R4008" t="inlineStr">
        <is>
          <t>Refined</t>
        </is>
      </c>
      <c r="S4008" t="inlineStr">
        <is>
          <t>Yes</t>
        </is>
      </c>
      <c r="T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SA104000</t>
        </is>
      </c>
      <c r="B4009" s="68" t="n">
        <v>46244</v>
      </c>
      <c r="C4009" s="69" t="n">
        <v>2026</v>
      </c>
      <c r="D4009" t="inlineStr">
        <is>
          <t>Aug</t>
        </is>
      </c>
      <c r="E4009" t="inlineStr">
        <is>
          <t>Middle East</t>
        </is>
      </c>
      <c r="F4009" t="inlineStr">
        <is>
          <t>UAE</t>
        </is>
      </c>
      <c r="G4009" t="inlineStr">
        <is>
          <t>Arab Light</t>
        </is>
      </c>
      <c r="H4009" t="inlineStr">
        <is>
          <t>Term contract</t>
        </is>
      </c>
      <c r="I4009" t="inlineStr">
        <is>
          <t>National oil company</t>
        </is>
      </c>
      <c r="J4009" t="inlineStr">
        <is>
          <t>Omar Haddad</t>
        </is>
      </c>
      <c r="K4009" s="70" t="n">
        <v>1992227</v>
      </c>
      <c r="L4009" s="71" t="n">
        <v>81.89</v>
      </c>
      <c r="M4009" s="71" t="n">
        <v>163143469.03</v>
      </c>
      <c r="N4009" s="71" t="n">
        <v>0</v>
      </c>
      <c r="O4009" s="71" t="n">
        <v>163143469.03</v>
      </c>
      <c r="P4009" s="71" t="n">
        <v>36119446.3</v>
      </c>
      <c r="Q4009" s="71" t="n">
        <v>127024022.73</v>
      </c>
      <c r="R4009" t="inlineStr">
        <is>
          <t>Crude</t>
        </is>
      </c>
      <c r="S4009" t="inlineStr">
        <is>
          <t>Yes</t>
        </is>
      </c>
      <c r="T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SA104001</t>
        </is>
      </c>
      <c r="B4010" s="68" t="n">
        <v>46244</v>
      </c>
      <c r="C4010" s="69" t="n">
        <v>2026</v>
      </c>
      <c r="D4010" t="inlineStr">
        <is>
          <t>Aug</t>
        </is>
      </c>
      <c r="E4010" t="inlineStr">
        <is>
          <t>Asia</t>
        </is>
      </c>
      <c r="F4010" t="inlineStr">
        <is>
          <t>India</t>
        </is>
      </c>
      <c r="G4010" t="inlineStr">
        <is>
          <t>Arab Medium</t>
        </is>
      </c>
      <c r="H4010" t="inlineStr">
        <is>
          <t>Spot</t>
        </is>
      </c>
      <c r="I4010" t="inlineStr">
        <is>
          <t>Refiner</t>
        </is>
      </c>
      <c r="J4010" t="inlineStr">
        <is>
          <t>Wei Chen</t>
        </is>
      </c>
      <c r="K4010" s="70" t="n">
        <v>1117491</v>
      </c>
      <c r="L4010" s="71" t="n">
        <v>76.92</v>
      </c>
      <c r="M4010" s="71" t="n">
        <v>85957407.72</v>
      </c>
      <c r="N4010" s="71" t="n">
        <v>0</v>
      </c>
      <c r="O4010" s="71" t="n">
        <v>85957407.72</v>
      </c>
      <c r="P4010" s="71" t="n">
        <v>19337462.4</v>
      </c>
      <c r="Q4010" s="71" t="n">
        <v>66619945.32</v>
      </c>
      <c r="R4010" t="inlineStr">
        <is>
          <t>Crude</t>
        </is>
      </c>
      <c r="S4010" t="inlineStr">
        <is>
          <t>Yes</t>
        </is>
      </c>
      <c r="T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SA104002</t>
        </is>
      </c>
      <c r="B4011" s="68" t="n">
        <v>46244</v>
      </c>
      <c r="C4011" s="69" t="n">
        <v>2026</v>
      </c>
      <c r="D4011" t="inlineStr">
        <is>
          <t>Aug</t>
        </is>
      </c>
      <c r="E4011" t="inlineStr">
        <is>
          <t>Asia</t>
        </is>
      </c>
      <c r="F4011" t="inlineStr">
        <is>
          <t>China</t>
        </is>
      </c>
      <c r="G4011" t="inlineStr">
        <is>
          <t>Arab Light</t>
        </is>
      </c>
      <c r="H4011" t="inlineStr">
        <is>
          <t>Term contract</t>
        </is>
      </c>
      <c r="I4011" t="inlineStr">
        <is>
          <t>National oil company</t>
        </is>
      </c>
      <c r="J4011" t="inlineStr">
        <is>
          <t>Ana Costa</t>
        </is>
      </c>
      <c r="K4011" s="70" t="n">
        <v>1380731</v>
      </c>
      <c r="L4011" s="71" t="n">
        <v>70.11</v>
      </c>
      <c r="M4011" s="71" t="n">
        <v>96803050.41</v>
      </c>
      <c r="N4011" s="71" t="n">
        <v>1936061.01</v>
      </c>
      <c r="O4011" s="71" t="n">
        <v>94866989.40000001</v>
      </c>
      <c r="P4011" s="71" t="n">
        <v>24849666.32</v>
      </c>
      <c r="Q4011" s="71" t="n">
        <v>70017323.08</v>
      </c>
      <c r="R4011" t="inlineStr">
        <is>
          <t>Crude</t>
        </is>
      </c>
      <c r="S4011" t="inlineStr">
        <is>
          <t>Yes</t>
        </is>
      </c>
      <c r="T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SA104003</t>
        </is>
      </c>
      <c r="B4012" s="68" t="n">
        <v>46244</v>
      </c>
      <c r="C4012" s="69" t="n">
        <v>2026</v>
      </c>
      <c r="D4012" t="inlineStr">
        <is>
          <t>Aug</t>
        </is>
      </c>
      <c r="E4012" t="inlineStr">
        <is>
          <t>Asia</t>
        </is>
      </c>
      <c r="F4012" t="inlineStr">
        <is>
          <t>Japan</t>
        </is>
      </c>
      <c r="G4012" t="inlineStr">
        <is>
          <t>Arab Heavy</t>
        </is>
      </c>
      <c r="H4012" t="inlineStr">
        <is>
          <t>Term contract</t>
        </is>
      </c>
      <c r="I4012" t="inlineStr">
        <is>
          <t>National oil company</t>
        </is>
      </c>
      <c r="J4012" t="inlineStr">
        <is>
          <t>Omar Haddad</t>
        </is>
      </c>
      <c r="K4012" s="70" t="n">
        <v>346207</v>
      </c>
      <c r="L4012" s="71" t="n">
        <v>75.14</v>
      </c>
      <c r="M4012" s="71" t="n">
        <v>26013993.98</v>
      </c>
      <c r="N4012" s="71" t="n">
        <v>0</v>
      </c>
      <c r="O4012" s="71" t="n">
        <v>26013993.98</v>
      </c>
      <c r="P4012" s="71" t="n">
        <v>6212039.86</v>
      </c>
      <c r="Q4012" s="71" t="n">
        <v>19801954.12</v>
      </c>
      <c r="R4012" t="inlineStr">
        <is>
          <t>Crude</t>
        </is>
      </c>
      <c r="S4012" t="inlineStr">
        <is>
          <t>Yes</t>
        </is>
      </c>
      <c r="T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SA104004</t>
        </is>
      </c>
      <c r="B4013" s="68" t="n">
        <v>46244</v>
      </c>
      <c r="C4013" s="69" t="n">
        <v>2026</v>
      </c>
      <c r="D4013" t="inlineStr">
        <is>
          <t>Aug</t>
        </is>
      </c>
      <c r="E4013" t="inlineStr">
        <is>
          <t>Asia</t>
        </is>
      </c>
      <c r="F4013" t="inlineStr">
        <is>
          <t>South Korea</t>
        </is>
      </c>
      <c r="G4013" t="inlineStr">
        <is>
          <t>Jet fuel</t>
        </is>
      </c>
      <c r="H4013" t="inlineStr">
        <is>
          <t>Term contract</t>
        </is>
      </c>
      <c r="I4013" t="inlineStr">
        <is>
          <t>National oil company</t>
        </is>
      </c>
      <c r="J4013" t="inlineStr">
        <is>
          <t>Shraddha Kulkarni</t>
        </is>
      </c>
      <c r="K4013" s="70" t="n">
        <v>579273</v>
      </c>
      <c r="L4013" s="71" t="n">
        <v>92.84999999999999</v>
      </c>
      <c r="M4013" s="71" t="n">
        <v>53785498.05</v>
      </c>
      <c r="N4013" s="71" t="n">
        <v>537854.98</v>
      </c>
      <c r="O4013" s="71" t="n">
        <v>53247643.07</v>
      </c>
      <c r="P4013" s="71" t="n">
        <v>42374611.95</v>
      </c>
      <c r="Q4013" s="71" t="n">
        <v>10873031.12</v>
      </c>
      <c r="R4013" t="inlineStr">
        <is>
          <t>Refined</t>
        </is>
      </c>
      <c r="S4013" t="inlineStr">
        <is>
          <t>Yes</t>
        </is>
      </c>
      <c r="T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SA104005</t>
        </is>
      </c>
      <c r="B4014" s="68" t="n">
        <v>46244</v>
      </c>
      <c r="C4014" s="69" t="n">
        <v>2026</v>
      </c>
      <c r="D4014" t="inlineStr">
        <is>
          <t>Aug</t>
        </is>
      </c>
      <c r="E4014" t="inlineStr">
        <is>
          <t>Asia</t>
        </is>
      </c>
      <c r="F4014" t="inlineStr">
        <is>
          <t>South Korea</t>
        </is>
      </c>
      <c r="G4014" t="inlineStr">
        <is>
          <t>Arab Extra Light</t>
        </is>
      </c>
      <c r="H4014" t="inlineStr">
        <is>
          <t>Spot</t>
        </is>
      </c>
      <c r="I4014" t="inlineStr">
        <is>
          <t>Refiner</t>
        </is>
      </c>
      <c r="J4014" t="inlineStr">
        <is>
          <t>Priya Nair</t>
        </is>
      </c>
      <c r="K4014" s="70" t="n">
        <v>1156413</v>
      </c>
      <c r="L4014" s="71" t="n">
        <v>83.34</v>
      </c>
      <c r="M4014" s="71" t="n">
        <v>96375459.42</v>
      </c>
      <c r="N4014" s="71" t="n">
        <v>0</v>
      </c>
      <c r="O4014" s="71" t="n">
        <v>96375459.42</v>
      </c>
      <c r="P4014" s="71" t="n">
        <v>20593858.95</v>
      </c>
      <c r="Q4014" s="71" t="n">
        <v>75781600.47</v>
      </c>
      <c r="R4014" t="inlineStr">
        <is>
          <t>Crude</t>
        </is>
      </c>
      <c r="S4014" t="inlineStr">
        <is>
          <t>Yes</t>
        </is>
      </c>
      <c r="T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SA104006</t>
        </is>
      </c>
      <c r="B4015" s="68" t="n">
        <v>46244</v>
      </c>
      <c r="C4015" s="69" t="n">
        <v>2026</v>
      </c>
      <c r="D4015" t="inlineStr">
        <is>
          <t>Aug</t>
        </is>
      </c>
      <c r="E4015" t="inlineStr">
        <is>
          <t>Asia</t>
        </is>
      </c>
      <c r="F4015" t="inlineStr">
        <is>
          <t>India</t>
        </is>
      </c>
      <c r="G4015" t="inlineStr">
        <is>
          <t>Arab Heavy</t>
        </is>
      </c>
      <c r="H4015" t="inlineStr">
        <is>
          <t>Term contract</t>
        </is>
      </c>
      <c r="I4015" t="inlineStr">
        <is>
          <t>Trader</t>
        </is>
      </c>
      <c r="J4015" t="inlineStr">
        <is>
          <t>Sara Rossi</t>
        </is>
      </c>
      <c r="K4015" s="70" t="n">
        <v>1204555</v>
      </c>
      <c r="L4015" s="71" t="n">
        <v>71.81999999999999</v>
      </c>
      <c r="M4015" s="71" t="n">
        <v>86511140.09999999</v>
      </c>
      <c r="N4015" s="71" t="n">
        <v>865111.4</v>
      </c>
      <c r="O4015" s="71" t="n">
        <v>85646028.7</v>
      </c>
      <c r="P4015" s="71" t="n">
        <v>21791166.93</v>
      </c>
      <c r="Q4015" s="71" t="n">
        <v>63854861.77</v>
      </c>
      <c r="R4015" t="inlineStr">
        <is>
          <t>Crude</t>
        </is>
      </c>
      <c r="S4015" t="inlineStr">
        <is>
          <t>Yes</t>
        </is>
      </c>
      <c r="T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SA104007</t>
        </is>
      </c>
      <c r="B4016" s="68" t="n">
        <v>46244</v>
      </c>
      <c r="C4016" s="69" t="n">
        <v>2026</v>
      </c>
      <c r="D4016" t="inlineStr">
        <is>
          <t>Aug</t>
        </is>
      </c>
      <c r="E4016" t="inlineStr">
        <is>
          <t>Europe</t>
        </is>
      </c>
      <c r="F4016" t="inlineStr">
        <is>
          <t>France</t>
        </is>
      </c>
      <c r="G4016" t="inlineStr">
        <is>
          <t>Arab Heavy</t>
        </is>
      </c>
      <c r="H4016" t="inlineStr">
        <is>
          <t>Term contract</t>
        </is>
      </c>
      <c r="I4016" t="inlineStr">
        <is>
          <t>National oil company</t>
        </is>
      </c>
      <c r="J4016" t="inlineStr">
        <is>
          <t>Ana Costa</t>
        </is>
      </c>
      <c r="K4016" s="70" t="n">
        <v>1566126</v>
      </c>
      <c r="L4016" s="71" t="n">
        <v>71.76000000000001</v>
      </c>
      <c r="M4016" s="71" t="n">
        <v>112385201.76</v>
      </c>
      <c r="N4016" s="71" t="n">
        <v>1123852.02</v>
      </c>
      <c r="O4016" s="71" t="n">
        <v>111261349.74</v>
      </c>
      <c r="P4016" s="71" t="n">
        <v>27479237.51</v>
      </c>
      <c r="Q4016" s="71" t="n">
        <v>83782112.23</v>
      </c>
      <c r="R4016" t="inlineStr">
        <is>
          <t>Crude</t>
        </is>
      </c>
      <c r="S4016" t="inlineStr">
        <is>
          <t>Yes</t>
        </is>
      </c>
      <c r="T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SA104008</t>
        </is>
      </c>
      <c r="B4017" s="68" t="n">
        <v>46244</v>
      </c>
      <c r="C4017" s="69" t="n">
        <v>2026</v>
      </c>
      <c r="D4017" t="inlineStr">
        <is>
          <t>Aug</t>
        </is>
      </c>
      <c r="E4017" t="inlineStr">
        <is>
          <t>Europe</t>
        </is>
      </c>
      <c r="F4017" t="inlineStr">
        <is>
          <t>France</t>
        </is>
      </c>
      <c r="G4017" t="inlineStr">
        <is>
          <t>Jet fuel</t>
        </is>
      </c>
      <c r="H4017" t="inlineStr">
        <is>
          <t>Term contract</t>
        </is>
      </c>
      <c r="I4017" t="inlineStr">
        <is>
          <t>National oil company</t>
        </is>
      </c>
      <c r="J4017" t="inlineStr">
        <is>
          <t>Sophie Müller</t>
        </is>
      </c>
      <c r="K4017" s="70" t="n">
        <v>144551</v>
      </c>
      <c r="L4017" s="71" t="n">
        <v>90.98</v>
      </c>
      <c r="M4017" s="71" t="n">
        <v>13151249.98</v>
      </c>
      <c r="N4017" s="71" t="n">
        <v>0</v>
      </c>
      <c r="O4017" s="71" t="n">
        <v>13151249.98</v>
      </c>
      <c r="P4017" s="71" t="n">
        <v>10609957.09</v>
      </c>
      <c r="Q4017" s="71" t="n">
        <v>2541292.89</v>
      </c>
      <c r="R4017" t="inlineStr">
        <is>
          <t>Refined</t>
        </is>
      </c>
      <c r="S4017" t="inlineStr">
        <is>
          <t>Yes</t>
        </is>
      </c>
      <c r="T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SA104009</t>
        </is>
      </c>
      <c r="B4018" s="68" t="n">
        <v>46244</v>
      </c>
      <c r="C4018" s="69" t="n">
        <v>2026</v>
      </c>
      <c r="D4018" t="inlineStr">
        <is>
          <t>Aug</t>
        </is>
      </c>
      <c r="E4018" t="inlineStr">
        <is>
          <t>Asia</t>
        </is>
      </c>
      <c r="F4018" t="inlineStr">
        <is>
          <t>South Korea</t>
        </is>
      </c>
      <c r="G4018" t="inlineStr">
        <is>
          <t>Arab Light</t>
        </is>
      </c>
      <c r="H4018" t="inlineStr">
        <is>
          <t>Term contract</t>
        </is>
      </c>
      <c r="I4018" t="inlineStr">
        <is>
          <t>Refiner</t>
        </is>
      </c>
      <c r="J4018" t="inlineStr">
        <is>
          <t>Noah Smith</t>
        </is>
      </c>
      <c r="K4018" s="70" t="n">
        <v>1876483</v>
      </c>
      <c r="L4018" s="71" t="n">
        <v>73.29000000000001</v>
      </c>
      <c r="M4018" s="71" t="n">
        <v>137527439.07</v>
      </c>
      <c r="N4018" s="71" t="n">
        <v>2750548.78</v>
      </c>
      <c r="O4018" s="71" t="n">
        <v>134776890.29</v>
      </c>
      <c r="P4018" s="71" t="n">
        <v>34418425.22</v>
      </c>
      <c r="Q4018" s="71" t="n">
        <v>100358465.07</v>
      </c>
      <c r="R4018" t="inlineStr">
        <is>
          <t>Crude</t>
        </is>
      </c>
      <c r="S4018" t="inlineStr">
        <is>
          <t>Yes</t>
        </is>
      </c>
      <c r="T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SA104010</t>
        </is>
      </c>
      <c r="B4019" s="68" t="n">
        <v>46244</v>
      </c>
      <c r="C4019" s="69" t="n">
        <v>2026</v>
      </c>
      <c r="D4019" t="inlineStr">
        <is>
          <t>Aug</t>
        </is>
      </c>
      <c r="E4019" t="inlineStr">
        <is>
          <t>Asia</t>
        </is>
      </c>
      <c r="F4019" t="inlineStr">
        <is>
          <t>China</t>
        </is>
      </c>
      <c r="G4019" t="inlineStr">
        <is>
          <t>Arab Medium</t>
        </is>
      </c>
      <c r="H4019" t="inlineStr">
        <is>
          <t>Term contract</t>
        </is>
      </c>
      <c r="I4019" t="inlineStr">
        <is>
          <t>Refiner</t>
        </is>
      </c>
      <c r="J4019" t="inlineStr">
        <is>
          <t>Sophie Müller</t>
        </is>
      </c>
      <c r="K4019" s="70" t="n">
        <v>1792492</v>
      </c>
      <c r="L4019" s="71" t="n">
        <v>71.95</v>
      </c>
      <c r="M4019" s="71" t="n">
        <v>128969799.4</v>
      </c>
      <c r="N4019" s="71" t="n">
        <v>1289697.99</v>
      </c>
      <c r="O4019" s="71" t="n">
        <v>127680101.41</v>
      </c>
      <c r="P4019" s="71" t="n">
        <v>31814587.4</v>
      </c>
      <c r="Q4019" s="71" t="n">
        <v>95865514.01000001</v>
      </c>
      <c r="R4019" t="inlineStr">
        <is>
          <t>Crude</t>
        </is>
      </c>
      <c r="S4019" t="inlineStr">
        <is>
          <t>Yes</t>
        </is>
      </c>
      <c r="T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SA104011</t>
        </is>
      </c>
      <c r="B4020" s="68" t="n">
        <v>46244</v>
      </c>
      <c r="C4020" s="69" t="n">
        <v>2026</v>
      </c>
      <c r="D4020" t="inlineStr">
        <is>
          <t>Aug</t>
        </is>
      </c>
      <c r="E4020" t="inlineStr">
        <is>
          <t>Asia</t>
        </is>
      </c>
      <c r="F4020" t="inlineStr">
        <is>
          <t>China</t>
        </is>
      </c>
      <c r="G4020" t="inlineStr">
        <is>
          <t>Arab Medium</t>
        </is>
      </c>
      <c r="H4020" t="inlineStr">
        <is>
          <t>Term contract</t>
        </is>
      </c>
      <c r="I4020" t="inlineStr">
        <is>
          <t>Refiner</t>
        </is>
      </c>
      <c r="J4020" t="inlineStr">
        <is>
          <t>Olivia Brown</t>
        </is>
      </c>
      <c r="K4020" s="70" t="n">
        <v>320600</v>
      </c>
      <c r="L4020" s="71" t="n">
        <v>74.91</v>
      </c>
      <c r="M4020" s="71" t="n">
        <v>24016146</v>
      </c>
      <c r="N4020" s="71" t="n">
        <v>0</v>
      </c>
      <c r="O4020" s="71" t="n">
        <v>24016146</v>
      </c>
      <c r="P4020" s="71" t="n">
        <v>5582599.56</v>
      </c>
      <c r="Q4020" s="71" t="n">
        <v>18433546.44</v>
      </c>
      <c r="R4020" t="inlineStr">
        <is>
          <t>Crude</t>
        </is>
      </c>
      <c r="S4020" t="inlineStr">
        <is>
          <t>Yes</t>
        </is>
      </c>
      <c r="T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SA104012</t>
        </is>
      </c>
      <c r="B4021" s="68" t="n">
        <v>46245</v>
      </c>
      <c r="C4021" s="69" t="n">
        <v>2026</v>
      </c>
      <c r="D4021" t="inlineStr">
        <is>
          <t>Aug</t>
        </is>
      </c>
      <c r="E4021" t="inlineStr">
        <is>
          <t>Europe</t>
        </is>
      </c>
      <c r="F4021" t="inlineStr">
        <is>
          <t>Netherlands</t>
        </is>
      </c>
      <c r="G4021" t="inlineStr">
        <is>
          <t>Arab Light</t>
        </is>
      </c>
      <c r="H4021" t="inlineStr">
        <is>
          <t>Term contract</t>
        </is>
      </c>
      <c r="I4021" t="inlineStr">
        <is>
          <t>Trader</t>
        </is>
      </c>
      <c r="J4021" t="inlineStr">
        <is>
          <t>Emma Clarke</t>
        </is>
      </c>
      <c r="K4021" s="70" t="n">
        <v>474242</v>
      </c>
      <c r="L4021" s="71" t="n">
        <v>83.78</v>
      </c>
      <c r="M4021" s="71" t="n">
        <v>39731994.76</v>
      </c>
      <c r="N4021" s="71" t="n">
        <v>794639.9</v>
      </c>
      <c r="O4021" s="71" t="n">
        <v>38937354.86</v>
      </c>
      <c r="P4021" s="71" t="n">
        <v>8293787.44</v>
      </c>
      <c r="Q4021" s="71" t="n">
        <v>30643567.42</v>
      </c>
      <c r="R4021" t="inlineStr">
        <is>
          <t>Crude</t>
        </is>
      </c>
      <c r="S4021" t="inlineStr">
        <is>
          <t>Yes</t>
        </is>
      </c>
      <c r="T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SA104013</t>
        </is>
      </c>
      <c r="B4022" s="68" t="n">
        <v>46245</v>
      </c>
      <c r="C4022" s="69" t="n">
        <v>2026</v>
      </c>
      <c r="D4022" t="inlineStr">
        <is>
          <t>Aug</t>
        </is>
      </c>
      <c r="E4022" t="inlineStr">
        <is>
          <t>Asia</t>
        </is>
      </c>
      <c r="F4022" t="inlineStr">
        <is>
          <t>China</t>
        </is>
      </c>
      <c r="G4022" t="inlineStr">
        <is>
          <t>Arab Light</t>
        </is>
      </c>
      <c r="H4022" t="inlineStr">
        <is>
          <t>Term contract</t>
        </is>
      </c>
      <c r="I4022" t="inlineStr">
        <is>
          <t>Trader</t>
        </is>
      </c>
      <c r="J4022" t="inlineStr">
        <is>
          <t>Emma Clarke</t>
        </is>
      </c>
      <c r="K4022" s="70" t="n">
        <v>902392</v>
      </c>
      <c r="L4022" s="71" t="n">
        <v>82.73999999999999</v>
      </c>
      <c r="M4022" s="71" t="n">
        <v>74663914.08</v>
      </c>
      <c r="N4022" s="71" t="n">
        <v>0</v>
      </c>
      <c r="O4022" s="71" t="n">
        <v>74663914.08</v>
      </c>
      <c r="P4022" s="71" t="n">
        <v>15746438.55</v>
      </c>
      <c r="Q4022" s="71" t="n">
        <v>58917475.53</v>
      </c>
      <c r="R4022" t="inlineStr">
        <is>
          <t>Crude</t>
        </is>
      </c>
      <c r="S4022" t="inlineStr">
        <is>
          <t>Yes</t>
        </is>
      </c>
      <c r="T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SA104014</t>
        </is>
      </c>
      <c r="B4023" s="68" t="n">
        <v>46245</v>
      </c>
      <c r="C4023" s="69" t="n">
        <v>2026</v>
      </c>
      <c r="D4023" t="inlineStr">
        <is>
          <t>Aug</t>
        </is>
      </c>
      <c r="E4023" t="inlineStr">
        <is>
          <t>Asia</t>
        </is>
      </c>
      <c r="F4023" t="inlineStr">
        <is>
          <t>Japan</t>
        </is>
      </c>
      <c r="G4023" t="inlineStr">
        <is>
          <t>Arab Light</t>
        </is>
      </c>
      <c r="H4023" t="inlineStr">
        <is>
          <t>Term contract</t>
        </is>
      </c>
      <c r="I4023" t="inlineStr">
        <is>
          <t>Trader</t>
        </is>
      </c>
      <c r="J4023" t="inlineStr">
        <is>
          <t>Hiroshi Tanaka</t>
        </is>
      </c>
      <c r="K4023" s="70" t="n">
        <v>948484</v>
      </c>
      <c r="L4023" s="71" t="n">
        <v>84.84999999999999</v>
      </c>
      <c r="M4023" s="71" t="n">
        <v>80478867.40000001</v>
      </c>
      <c r="N4023" s="71" t="n">
        <v>0</v>
      </c>
      <c r="O4023" s="71" t="n">
        <v>80478867.40000001</v>
      </c>
      <c r="P4023" s="71" t="n">
        <v>17434237.66</v>
      </c>
      <c r="Q4023" s="71" t="n">
        <v>63044629.74</v>
      </c>
      <c r="R4023" t="inlineStr">
        <is>
          <t>Crude</t>
        </is>
      </c>
      <c r="S4023" t="inlineStr">
        <is>
          <t>Yes</t>
        </is>
      </c>
      <c r="T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SA104015</t>
        </is>
      </c>
      <c r="B4024" s="68" t="n">
        <v>46245</v>
      </c>
      <c r="C4024" s="69" t="n">
        <v>2026</v>
      </c>
      <c r="D4024" t="inlineStr">
        <is>
          <t>Aug</t>
        </is>
      </c>
      <c r="E4024" t="inlineStr">
        <is>
          <t>Middle East</t>
        </is>
      </c>
      <c r="F4024" t="inlineStr">
        <is>
          <t>Saudi Arabia</t>
        </is>
      </c>
      <c r="G4024" t="inlineStr">
        <is>
          <t>Gasoline</t>
        </is>
      </c>
      <c r="H4024" t="inlineStr">
        <is>
          <t>Domestic</t>
        </is>
      </c>
      <c r="I4024" t="inlineStr">
        <is>
          <t>National oil company</t>
        </is>
      </c>
      <c r="J4024" t="inlineStr">
        <is>
          <t>Arjun Mehta</t>
        </is>
      </c>
      <c r="K4024" s="70" t="n">
        <v>149545</v>
      </c>
      <c r="L4024" s="71" t="n">
        <v>94.76000000000001</v>
      </c>
      <c r="M4024" s="71" t="n">
        <v>14170884.2</v>
      </c>
      <c r="N4024" s="71" t="n">
        <v>141708.84</v>
      </c>
      <c r="O4024" s="71" t="n">
        <v>14029175.36</v>
      </c>
      <c r="P4024" s="71" t="n">
        <v>10336750.83</v>
      </c>
      <c r="Q4024" s="71" t="n">
        <v>3692424.53</v>
      </c>
      <c r="R4024" t="inlineStr">
        <is>
          <t>Refined</t>
        </is>
      </c>
      <c r="S4024" t="inlineStr">
        <is>
          <t>No</t>
        </is>
      </c>
      <c r="T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SA104016</t>
        </is>
      </c>
      <c r="B4025" s="68" t="n">
        <v>46245</v>
      </c>
      <c r="C4025" s="69" t="n">
        <v>2026</v>
      </c>
      <c r="D4025" t="inlineStr">
        <is>
          <t>Aug</t>
        </is>
      </c>
      <c r="E4025" t="inlineStr">
        <is>
          <t>Europe</t>
        </is>
      </c>
      <c r="F4025" t="inlineStr">
        <is>
          <t>France</t>
        </is>
      </c>
      <c r="G4025" t="inlineStr">
        <is>
          <t>Gasoline</t>
        </is>
      </c>
      <c r="H4025" t="inlineStr">
        <is>
          <t>Spot</t>
        </is>
      </c>
      <c r="I4025" t="inlineStr">
        <is>
          <t>National oil company</t>
        </is>
      </c>
      <c r="J4025" t="inlineStr">
        <is>
          <t>Priya Nair</t>
        </is>
      </c>
      <c r="K4025" s="70" t="n">
        <v>243779</v>
      </c>
      <c r="L4025" s="71" t="n">
        <v>84.88</v>
      </c>
      <c r="M4025" s="71" t="n">
        <v>20691961.52</v>
      </c>
      <c r="N4025" s="71" t="n">
        <v>206919.62</v>
      </c>
      <c r="O4025" s="71" t="n">
        <v>20485041.9</v>
      </c>
      <c r="P4025" s="71" t="n">
        <v>17357057.21</v>
      </c>
      <c r="Q4025" s="71" t="n">
        <v>3127984.69</v>
      </c>
      <c r="R4025" t="inlineStr">
        <is>
          <t>Refined</t>
        </is>
      </c>
      <c r="S4025" t="inlineStr">
        <is>
          <t>Yes</t>
        </is>
      </c>
      <c r="T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SA104017</t>
        </is>
      </c>
      <c r="B4026" s="68" t="n">
        <v>46245</v>
      </c>
      <c r="C4026" s="69" t="n">
        <v>2026</v>
      </c>
      <c r="D4026" t="inlineStr">
        <is>
          <t>Aug</t>
        </is>
      </c>
      <c r="E4026" t="inlineStr">
        <is>
          <t>Europe</t>
        </is>
      </c>
      <c r="F4026" t="inlineStr">
        <is>
          <t>Italy</t>
        </is>
      </c>
      <c r="G4026" t="inlineStr">
        <is>
          <t>Jet fuel</t>
        </is>
      </c>
      <c r="H4026" t="inlineStr">
        <is>
          <t>Term contract</t>
        </is>
      </c>
      <c r="I4026" t="inlineStr">
        <is>
          <t>National oil company</t>
        </is>
      </c>
      <c r="J4026" t="inlineStr">
        <is>
          <t>Lucas Martin</t>
        </is>
      </c>
      <c r="K4026" s="70" t="n">
        <v>404742</v>
      </c>
      <c r="L4026" s="71" t="n">
        <v>101.91</v>
      </c>
      <c r="M4026" s="71" t="n">
        <v>41247257.22</v>
      </c>
      <c r="N4026" s="71" t="n">
        <v>0</v>
      </c>
      <c r="O4026" s="71" t="n">
        <v>41247257.22</v>
      </c>
      <c r="P4026" s="71" t="n">
        <v>29937621.57</v>
      </c>
      <c r="Q4026" s="71" t="n">
        <v>11309635.65</v>
      </c>
      <c r="R4026" t="inlineStr">
        <is>
          <t>Refined</t>
        </is>
      </c>
      <c r="S4026" t="inlineStr">
        <is>
          <t>Yes</t>
        </is>
      </c>
      <c r="T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SA104018</t>
        </is>
      </c>
      <c r="B4027" s="68" t="n">
        <v>46245</v>
      </c>
      <c r="C4027" s="69" t="n">
        <v>2026</v>
      </c>
      <c r="D4027" t="inlineStr">
        <is>
          <t>Aug</t>
        </is>
      </c>
      <c r="E4027" t="inlineStr">
        <is>
          <t>Asia</t>
        </is>
      </c>
      <c r="F4027" t="inlineStr">
        <is>
          <t>China</t>
        </is>
      </c>
      <c r="G4027" t="inlineStr">
        <is>
          <t>Arab Heavy</t>
        </is>
      </c>
      <c r="H4027" t="inlineStr">
        <is>
          <t>Spot</t>
        </is>
      </c>
      <c r="I4027" t="inlineStr">
        <is>
          <t>Refiner</t>
        </is>
      </c>
      <c r="J4027" t="inlineStr">
        <is>
          <t>Mei Lin</t>
        </is>
      </c>
      <c r="K4027" s="70" t="n">
        <v>734410</v>
      </c>
      <c r="L4027" s="71" t="n">
        <v>72.89</v>
      </c>
      <c r="M4027" s="71" t="n">
        <v>53531144.9</v>
      </c>
      <c r="N4027" s="71" t="n">
        <v>1070622.9</v>
      </c>
      <c r="O4027" s="71" t="n">
        <v>52460522</v>
      </c>
      <c r="P4027" s="71" t="n">
        <v>13148517.15</v>
      </c>
      <c r="Q4027" s="71" t="n">
        <v>39312004.85</v>
      </c>
      <c r="R4027" t="inlineStr">
        <is>
          <t>Crude</t>
        </is>
      </c>
      <c r="S4027" t="inlineStr">
        <is>
          <t>Yes</t>
        </is>
      </c>
      <c r="T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SA104019</t>
        </is>
      </c>
      <c r="B4028" s="68" t="n">
        <v>46245</v>
      </c>
      <c r="C4028" s="69" t="n">
        <v>2026</v>
      </c>
      <c r="D4028" t="inlineStr">
        <is>
          <t>Aug</t>
        </is>
      </c>
      <c r="E4028" t="inlineStr">
        <is>
          <t>Asia</t>
        </is>
      </c>
      <c r="F4028" t="inlineStr">
        <is>
          <t>Japan</t>
        </is>
      </c>
      <c r="G4028" t="inlineStr">
        <is>
          <t>Arab Heavy</t>
        </is>
      </c>
      <c r="H4028" t="inlineStr">
        <is>
          <t>Term contract</t>
        </is>
      </c>
      <c r="I4028" t="inlineStr">
        <is>
          <t>National oil company</t>
        </is>
      </c>
      <c r="J4028" t="inlineStr">
        <is>
          <t>Kofi Mensah</t>
        </is>
      </c>
      <c r="K4028" s="70" t="n">
        <v>1124661</v>
      </c>
      <c r="L4028" s="71" t="n">
        <v>75.66</v>
      </c>
      <c r="M4028" s="71" t="n">
        <v>85091851.26000001</v>
      </c>
      <c r="N4028" s="71" t="n">
        <v>850918.51</v>
      </c>
      <c r="O4028" s="71" t="n">
        <v>84240932.75</v>
      </c>
      <c r="P4028" s="71" t="n">
        <v>19589416.33</v>
      </c>
      <c r="Q4028" s="71" t="n">
        <v>64651516.42</v>
      </c>
      <c r="R4028" t="inlineStr">
        <is>
          <t>Crude</t>
        </is>
      </c>
      <c r="S4028" t="inlineStr">
        <is>
          <t>Yes</t>
        </is>
      </c>
      <c r="T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SA104020</t>
        </is>
      </c>
      <c r="B4029" s="68" t="n">
        <v>46245</v>
      </c>
      <c r="C4029" s="69" t="n">
        <v>2026</v>
      </c>
      <c r="D4029" t="inlineStr">
        <is>
          <t>Aug</t>
        </is>
      </c>
      <c r="E4029" t="inlineStr">
        <is>
          <t>Asia</t>
        </is>
      </c>
      <c r="F4029" t="inlineStr">
        <is>
          <t>South Korea</t>
        </is>
      </c>
      <c r="G4029" t="inlineStr">
        <is>
          <t>Jet fuel</t>
        </is>
      </c>
      <c r="H4029" t="inlineStr">
        <is>
          <t>Term contract</t>
        </is>
      </c>
      <c r="I4029" t="inlineStr">
        <is>
          <t>Trader</t>
        </is>
      </c>
      <c r="J4029" t="inlineStr">
        <is>
          <t>Emma Clarke</t>
        </is>
      </c>
      <c r="K4029" s="70" t="n">
        <v>641377</v>
      </c>
      <c r="L4029" s="71" t="n">
        <v>92.29000000000001</v>
      </c>
      <c r="M4029" s="71" t="n">
        <v>59192683.33</v>
      </c>
      <c r="N4029" s="71" t="n">
        <v>591926.83</v>
      </c>
      <c r="O4029" s="71" t="n">
        <v>58600756.5</v>
      </c>
      <c r="P4029" s="71" t="n">
        <v>47395860.05</v>
      </c>
      <c r="Q4029" s="71" t="n">
        <v>11204896.45</v>
      </c>
      <c r="R4029" t="inlineStr">
        <is>
          <t>Refined</t>
        </is>
      </c>
      <c r="S4029" t="inlineStr">
        <is>
          <t>Yes</t>
        </is>
      </c>
      <c r="T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SA104021</t>
        </is>
      </c>
      <c r="B4030" s="68" t="n">
        <v>46245</v>
      </c>
      <c r="C4030" s="69" t="n">
        <v>2026</v>
      </c>
      <c r="D4030" t="inlineStr">
        <is>
          <t>Aug</t>
        </is>
      </c>
      <c r="E4030" t="inlineStr">
        <is>
          <t>Asia</t>
        </is>
      </c>
      <c r="F4030" t="inlineStr">
        <is>
          <t>India</t>
        </is>
      </c>
      <c r="G4030" t="inlineStr">
        <is>
          <t>Gasoline</t>
        </is>
      </c>
      <c r="H4030" t="inlineStr">
        <is>
          <t>Term contract</t>
        </is>
      </c>
      <c r="I4030" t="inlineStr">
        <is>
          <t>Refiner</t>
        </is>
      </c>
      <c r="J4030" t="inlineStr">
        <is>
          <t>Ana Costa</t>
        </is>
      </c>
      <c r="K4030" s="70" t="n">
        <v>536723</v>
      </c>
      <c r="L4030" s="71" t="n">
        <v>90.48</v>
      </c>
      <c r="M4030" s="71" t="n">
        <v>48562697.04</v>
      </c>
      <c r="N4030" s="71" t="n">
        <v>485626.97</v>
      </c>
      <c r="O4030" s="71" t="n">
        <v>48077070.07</v>
      </c>
      <c r="P4030" s="71" t="n">
        <v>36630412.66</v>
      </c>
      <c r="Q4030" s="71" t="n">
        <v>11446657.41</v>
      </c>
      <c r="R4030" t="inlineStr">
        <is>
          <t>Refined</t>
        </is>
      </c>
      <c r="S4030" t="inlineStr">
        <is>
          <t>Yes</t>
        </is>
      </c>
      <c r="T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SA104022</t>
        </is>
      </c>
      <c r="B4031" s="68" t="n">
        <v>46245</v>
      </c>
      <c r="C4031" s="69" t="n">
        <v>2026</v>
      </c>
      <c r="D4031" t="inlineStr">
        <is>
          <t>Aug</t>
        </is>
      </c>
      <c r="E4031" t="inlineStr">
        <is>
          <t>Europe</t>
        </is>
      </c>
      <c r="F4031" t="inlineStr">
        <is>
          <t>Italy</t>
        </is>
      </c>
      <c r="G4031" t="inlineStr">
        <is>
          <t>Arab Medium</t>
        </is>
      </c>
      <c r="H4031" t="inlineStr">
        <is>
          <t>Spot</t>
        </is>
      </c>
      <c r="I4031" t="inlineStr">
        <is>
          <t>Refiner</t>
        </is>
      </c>
      <c r="J4031" t="inlineStr">
        <is>
          <t>Arjun Mehta</t>
        </is>
      </c>
      <c r="K4031" s="70" t="n">
        <v>1820148</v>
      </c>
      <c r="L4031" s="71" t="n">
        <v>73.31</v>
      </c>
      <c r="M4031" s="71" t="n">
        <v>133435049.88</v>
      </c>
      <c r="N4031" s="71" t="n">
        <v>0</v>
      </c>
      <c r="O4031" s="71" t="n">
        <v>133435049.88</v>
      </c>
      <c r="P4031" s="71" t="n">
        <v>31613981.74</v>
      </c>
      <c r="Q4031" s="71" t="n">
        <v>101821068.14</v>
      </c>
      <c r="R4031" t="inlineStr">
        <is>
          <t>Crude</t>
        </is>
      </c>
      <c r="S4031" t="inlineStr">
        <is>
          <t>Yes</t>
        </is>
      </c>
      <c r="T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SA104023</t>
        </is>
      </c>
      <c r="B4032" s="68" t="n">
        <v>46245</v>
      </c>
      <c r="C4032" s="69" t="n">
        <v>2026</v>
      </c>
      <c r="D4032" t="inlineStr">
        <is>
          <t>Aug</t>
        </is>
      </c>
      <c r="E4032" t="inlineStr">
        <is>
          <t>Asia</t>
        </is>
      </c>
      <c r="F4032" t="inlineStr">
        <is>
          <t>China</t>
        </is>
      </c>
      <c r="G4032" t="inlineStr">
        <is>
          <t>Arab Light</t>
        </is>
      </c>
      <c r="H4032" t="inlineStr">
        <is>
          <t>Term contract</t>
        </is>
      </c>
      <c r="I4032" t="inlineStr">
        <is>
          <t>National oil company</t>
        </is>
      </c>
      <c r="J4032" t="inlineStr">
        <is>
          <t>Liam O'Brien</t>
        </is>
      </c>
      <c r="K4032" s="70" t="n">
        <v>1222992</v>
      </c>
      <c r="L4032" s="71" t="n">
        <v>77.66</v>
      </c>
      <c r="M4032" s="71" t="n">
        <v>94977558.72</v>
      </c>
      <c r="N4032" s="71" t="n">
        <v>0</v>
      </c>
      <c r="O4032" s="71" t="n">
        <v>94977558.72</v>
      </c>
      <c r="P4032" s="71" t="n">
        <v>21758036.99</v>
      </c>
      <c r="Q4032" s="71" t="n">
        <v>73219521.73</v>
      </c>
      <c r="R4032" t="inlineStr">
        <is>
          <t>Crude</t>
        </is>
      </c>
      <c r="S4032" t="inlineStr">
        <is>
          <t>Yes</t>
        </is>
      </c>
      <c r="T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SA104024</t>
        </is>
      </c>
      <c r="B4033" s="68" t="n">
        <v>46246</v>
      </c>
      <c r="C4033" s="69" t="n">
        <v>2026</v>
      </c>
      <c r="D4033" t="inlineStr">
        <is>
          <t>Aug</t>
        </is>
      </c>
      <c r="E4033" t="inlineStr">
        <is>
          <t>Asia</t>
        </is>
      </c>
      <c r="F4033" t="inlineStr">
        <is>
          <t>South Korea</t>
        </is>
      </c>
      <c r="G4033" t="inlineStr">
        <is>
          <t>Diesel</t>
        </is>
      </c>
      <c r="H4033" t="inlineStr">
        <is>
          <t>Term contract</t>
        </is>
      </c>
      <c r="I4033" t="inlineStr">
        <is>
          <t>National oil company</t>
        </is>
      </c>
      <c r="J4033" t="inlineStr">
        <is>
          <t>Noah Smith</t>
        </is>
      </c>
      <c r="K4033" s="70" t="n">
        <v>435905</v>
      </c>
      <c r="L4033" s="71" t="n">
        <v>96.58</v>
      </c>
      <c r="M4033" s="71" t="n">
        <v>42099704.9</v>
      </c>
      <c r="N4033" s="71" t="n">
        <v>0</v>
      </c>
      <c r="O4033" s="71" t="n">
        <v>42099704.9</v>
      </c>
      <c r="P4033" s="71" t="n">
        <v>29805853.35</v>
      </c>
      <c r="Q4033" s="71" t="n">
        <v>12293851.55</v>
      </c>
      <c r="R4033" t="inlineStr">
        <is>
          <t>Refined</t>
        </is>
      </c>
      <c r="S4033" t="inlineStr">
        <is>
          <t>Yes</t>
        </is>
      </c>
      <c r="T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SA104025</t>
        </is>
      </c>
      <c r="B4034" s="68" t="n">
        <v>46246</v>
      </c>
      <c r="C4034" s="69" t="n">
        <v>2026</v>
      </c>
      <c r="D4034" t="inlineStr">
        <is>
          <t>Aug</t>
        </is>
      </c>
      <c r="E4034" t="inlineStr">
        <is>
          <t>Europe</t>
        </is>
      </c>
      <c r="F4034" t="inlineStr">
        <is>
          <t>Netherlands</t>
        </is>
      </c>
      <c r="G4034" t="inlineStr">
        <is>
          <t>Diesel</t>
        </is>
      </c>
      <c r="H4034" t="inlineStr">
        <is>
          <t>Spot</t>
        </is>
      </c>
      <c r="I4034" t="inlineStr">
        <is>
          <t>Refiner</t>
        </is>
      </c>
      <c r="J4034" t="inlineStr">
        <is>
          <t>Omar Haddad</t>
        </is>
      </c>
      <c r="K4034" s="70" t="n">
        <v>104999</v>
      </c>
      <c r="L4034" s="71" t="n">
        <v>91.09999999999999</v>
      </c>
      <c r="M4034" s="71" t="n">
        <v>9565408.9</v>
      </c>
      <c r="N4034" s="71" t="n">
        <v>0</v>
      </c>
      <c r="O4034" s="71" t="n">
        <v>9565408.9</v>
      </c>
      <c r="P4034" s="71" t="n">
        <v>7634952.93</v>
      </c>
      <c r="Q4034" s="71" t="n">
        <v>1930455.97</v>
      </c>
      <c r="R4034" t="inlineStr">
        <is>
          <t>Refined</t>
        </is>
      </c>
      <c r="S4034" t="inlineStr">
        <is>
          <t>Yes</t>
        </is>
      </c>
      <c r="T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SA104026</t>
        </is>
      </c>
      <c r="B4035" s="68" t="n">
        <v>46246</v>
      </c>
      <c r="C4035" s="69" t="n">
        <v>2026</v>
      </c>
      <c r="D4035" t="inlineStr">
        <is>
          <t>Aug</t>
        </is>
      </c>
      <c r="E4035" t="inlineStr">
        <is>
          <t>Asia</t>
        </is>
      </c>
      <c r="F4035" t="inlineStr">
        <is>
          <t>India</t>
        </is>
      </c>
      <c r="G4035" t="inlineStr">
        <is>
          <t>Arab Heavy</t>
        </is>
      </c>
      <c r="H4035" t="inlineStr">
        <is>
          <t>Spot</t>
        </is>
      </c>
      <c r="I4035" t="inlineStr">
        <is>
          <t>Refiner</t>
        </is>
      </c>
      <c r="J4035" t="inlineStr">
        <is>
          <t>Zoya Ahmed</t>
        </is>
      </c>
      <c r="K4035" s="70" t="n">
        <v>1939989</v>
      </c>
      <c r="L4035" s="71" t="n">
        <v>76.78</v>
      </c>
      <c r="M4035" s="71" t="n">
        <v>148952355.42</v>
      </c>
      <c r="N4035" s="71" t="n">
        <v>2979047.11</v>
      </c>
      <c r="O4035" s="71" t="n">
        <v>145973308.31</v>
      </c>
      <c r="P4035" s="71" t="n">
        <v>35017229.94</v>
      </c>
      <c r="Q4035" s="71" t="n">
        <v>110956078.37</v>
      </c>
      <c r="R4035" t="inlineStr">
        <is>
          <t>Crude</t>
        </is>
      </c>
      <c r="S4035" t="inlineStr">
        <is>
          <t>Yes</t>
        </is>
      </c>
      <c r="T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SA104027</t>
        </is>
      </c>
      <c r="B4036" s="68" t="n">
        <v>46246</v>
      </c>
      <c r="C4036" s="69" t="n">
        <v>2026</v>
      </c>
      <c r="D4036" t="inlineStr">
        <is>
          <t>Aug</t>
        </is>
      </c>
      <c r="E4036" t="inlineStr">
        <is>
          <t>Asia</t>
        </is>
      </c>
      <c r="F4036" t="inlineStr">
        <is>
          <t>Japan</t>
        </is>
      </c>
      <c r="G4036" t="inlineStr">
        <is>
          <t>Jet fuel</t>
        </is>
      </c>
      <c r="H4036" t="inlineStr">
        <is>
          <t>Spot</t>
        </is>
      </c>
      <c r="I4036" t="inlineStr">
        <is>
          <t>Refiner</t>
        </is>
      </c>
      <c r="J4036" t="inlineStr">
        <is>
          <t>Lucas Martin</t>
        </is>
      </c>
      <c r="K4036" s="70" t="n">
        <v>532161</v>
      </c>
      <c r="L4036" s="71" t="n">
        <v>95.81999999999999</v>
      </c>
      <c r="M4036" s="71" t="n">
        <v>50991667.02</v>
      </c>
      <c r="N4036" s="71" t="n">
        <v>1019833.34</v>
      </c>
      <c r="O4036" s="71" t="n">
        <v>49971833.68</v>
      </c>
      <c r="P4036" s="71" t="n">
        <v>39043599.47</v>
      </c>
      <c r="Q4036" s="71" t="n">
        <v>10928234.21</v>
      </c>
      <c r="R4036" t="inlineStr">
        <is>
          <t>Refined</t>
        </is>
      </c>
      <c r="S4036" t="inlineStr">
        <is>
          <t>Yes</t>
        </is>
      </c>
      <c r="T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SA104028</t>
        </is>
      </c>
      <c r="B4037" s="68" t="n">
        <v>46246</v>
      </c>
      <c r="C4037" s="69" t="n">
        <v>2026</v>
      </c>
      <c r="D4037" t="inlineStr">
        <is>
          <t>Aug</t>
        </is>
      </c>
      <c r="E4037" t="inlineStr">
        <is>
          <t>Asia</t>
        </is>
      </c>
      <c r="F4037" t="inlineStr">
        <is>
          <t>China</t>
        </is>
      </c>
      <c r="G4037" t="inlineStr">
        <is>
          <t>Arab Medium</t>
        </is>
      </c>
      <c r="H4037" t="inlineStr">
        <is>
          <t>Term contract</t>
        </is>
      </c>
      <c r="I4037" t="inlineStr">
        <is>
          <t>National oil company</t>
        </is>
      </c>
      <c r="J4037" t="inlineStr">
        <is>
          <t>Ravindra Patil</t>
        </is>
      </c>
      <c r="K4037" s="70" t="n">
        <v>330843</v>
      </c>
      <c r="L4037" s="71" t="n">
        <v>73.55</v>
      </c>
      <c r="M4037" s="71" t="n">
        <v>24333502.65</v>
      </c>
      <c r="N4037" s="71" t="n">
        <v>486670.05</v>
      </c>
      <c r="O4037" s="71" t="n">
        <v>23846832.6</v>
      </c>
      <c r="P4037" s="71" t="n">
        <v>5787869.51</v>
      </c>
      <c r="Q4037" s="71" t="n">
        <v>18058963.09</v>
      </c>
      <c r="R4037" t="inlineStr">
        <is>
          <t>Crude</t>
        </is>
      </c>
      <c r="S4037" t="inlineStr">
        <is>
          <t>Yes</t>
        </is>
      </c>
      <c r="T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SA104029</t>
        </is>
      </c>
      <c r="B4038" s="68" t="n">
        <v>46246</v>
      </c>
      <c r="C4038" s="69" t="n">
        <v>2026</v>
      </c>
      <c r="D4038" t="inlineStr">
        <is>
          <t>Aug</t>
        </is>
      </c>
      <c r="E4038" t="inlineStr">
        <is>
          <t>Europe</t>
        </is>
      </c>
      <c r="F4038" t="inlineStr">
        <is>
          <t>Italy</t>
        </is>
      </c>
      <c r="G4038" t="inlineStr">
        <is>
          <t>Arab Light</t>
        </is>
      </c>
      <c r="H4038" t="inlineStr">
        <is>
          <t>Spot</t>
        </is>
      </c>
      <c r="I4038" t="inlineStr">
        <is>
          <t>National oil company</t>
        </is>
      </c>
      <c r="J4038" t="inlineStr">
        <is>
          <t>Fatima Al-Saud</t>
        </is>
      </c>
      <c r="K4038" s="70" t="n">
        <v>1812978</v>
      </c>
      <c r="L4038" s="71" t="n">
        <v>71.79000000000001</v>
      </c>
      <c r="M4038" s="71" t="n">
        <v>130153690.62</v>
      </c>
      <c r="N4038" s="71" t="n">
        <v>0</v>
      </c>
      <c r="O4038" s="71" t="n">
        <v>130153690.62</v>
      </c>
      <c r="P4038" s="71" t="n">
        <v>32621751.63</v>
      </c>
      <c r="Q4038" s="71" t="n">
        <v>97531938.98999999</v>
      </c>
      <c r="R4038" t="inlineStr">
        <is>
          <t>Crude</t>
        </is>
      </c>
      <c r="S4038" t="inlineStr">
        <is>
          <t>Yes</t>
        </is>
      </c>
      <c r="T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SA104030</t>
        </is>
      </c>
      <c r="B4039" s="68" t="n">
        <v>46247</v>
      </c>
      <c r="C4039" s="69" t="n">
        <v>2026</v>
      </c>
      <c r="D4039" t="inlineStr">
        <is>
          <t>Aug</t>
        </is>
      </c>
      <c r="E4039" t="inlineStr">
        <is>
          <t>North America</t>
        </is>
      </c>
      <c r="F4039" t="inlineStr">
        <is>
          <t>USA</t>
        </is>
      </c>
      <c r="G4039" t="inlineStr">
        <is>
          <t>Arab Heavy</t>
        </is>
      </c>
      <c r="H4039" t="inlineStr">
        <is>
          <t>Term contract</t>
        </is>
      </c>
      <c r="I4039" t="inlineStr">
        <is>
          <t>National oil company</t>
        </is>
      </c>
      <c r="J4039" t="inlineStr">
        <is>
          <t>Ruhi Shaikh</t>
        </is>
      </c>
      <c r="K4039" s="70" t="n">
        <v>1101102</v>
      </c>
      <c r="L4039" s="71" t="n">
        <v>76.38</v>
      </c>
      <c r="M4039" s="71" t="n">
        <v>84102170.76000001</v>
      </c>
      <c r="N4039" s="71" t="n">
        <v>0</v>
      </c>
      <c r="O4039" s="71" t="n">
        <v>84102170.76000001</v>
      </c>
      <c r="P4039" s="71" t="n">
        <v>19536007.07</v>
      </c>
      <c r="Q4039" s="71" t="n">
        <v>64566163.69</v>
      </c>
      <c r="R4039" t="inlineStr">
        <is>
          <t>Crude</t>
        </is>
      </c>
      <c r="S4039" t="inlineStr">
        <is>
          <t>Yes</t>
        </is>
      </c>
      <c r="T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SA104031</t>
        </is>
      </c>
      <c r="B4040" s="68" t="n">
        <v>46247</v>
      </c>
      <c r="C4040" s="69" t="n">
        <v>2026</v>
      </c>
      <c r="D4040" t="inlineStr">
        <is>
          <t>Aug</t>
        </is>
      </c>
      <c r="E4040" t="inlineStr">
        <is>
          <t>Asia</t>
        </is>
      </c>
      <c r="F4040" t="inlineStr">
        <is>
          <t>China</t>
        </is>
      </c>
      <c r="G4040" t="inlineStr">
        <is>
          <t>Arab Medium</t>
        </is>
      </c>
      <c r="H4040" t="inlineStr">
        <is>
          <t>Term contract</t>
        </is>
      </c>
      <c r="I4040" t="inlineStr">
        <is>
          <t>National oil company</t>
        </is>
      </c>
      <c r="J4040" t="inlineStr">
        <is>
          <t>Emma Clarke</t>
        </is>
      </c>
      <c r="K4040" s="70" t="n">
        <v>1809905</v>
      </c>
      <c r="L4040" s="71" t="n">
        <v>68.44</v>
      </c>
      <c r="M4040" s="71" t="n">
        <v>123869898.2</v>
      </c>
      <c r="N4040" s="71" t="n">
        <v>1238698.98</v>
      </c>
      <c r="O4040" s="71" t="n">
        <v>122631199.22</v>
      </c>
      <c r="P4040" s="71" t="n">
        <v>31940927.33</v>
      </c>
      <c r="Q4040" s="71" t="n">
        <v>90690271.89</v>
      </c>
      <c r="R4040" t="inlineStr">
        <is>
          <t>Crude</t>
        </is>
      </c>
      <c r="S4040" t="inlineStr">
        <is>
          <t>Yes</t>
        </is>
      </c>
      <c r="T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SA104032</t>
        </is>
      </c>
      <c r="B4041" s="68" t="n">
        <v>46247</v>
      </c>
      <c r="C4041" s="69" t="n">
        <v>2026</v>
      </c>
      <c r="D4041" t="inlineStr">
        <is>
          <t>Aug</t>
        </is>
      </c>
      <c r="E4041" t="inlineStr">
        <is>
          <t>Asia</t>
        </is>
      </c>
      <c r="F4041" t="inlineStr">
        <is>
          <t>China</t>
        </is>
      </c>
      <c r="G4041" t="inlineStr">
        <is>
          <t>Jet fuel</t>
        </is>
      </c>
      <c r="H4041" t="inlineStr">
        <is>
          <t>Term contract</t>
        </is>
      </c>
      <c r="I4041" t="inlineStr">
        <is>
          <t>National oil company</t>
        </is>
      </c>
      <c r="J4041" t="inlineStr">
        <is>
          <t>Shraddha Kulkarni</t>
        </is>
      </c>
      <c r="K4041" s="70" t="n">
        <v>171319</v>
      </c>
      <c r="L4041" s="71" t="n">
        <v>90.98999999999999</v>
      </c>
      <c r="M4041" s="71" t="n">
        <v>15588315.81</v>
      </c>
      <c r="N4041" s="71" t="n">
        <v>0</v>
      </c>
      <c r="O4041" s="71" t="n">
        <v>15588315.81</v>
      </c>
      <c r="P4041" s="71" t="n">
        <v>12921007.16</v>
      </c>
      <c r="Q4041" s="71" t="n">
        <v>2667308.65</v>
      </c>
      <c r="R4041" t="inlineStr">
        <is>
          <t>Refined</t>
        </is>
      </c>
      <c r="S4041" t="inlineStr">
        <is>
          <t>Yes</t>
        </is>
      </c>
      <c r="T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SA104033</t>
        </is>
      </c>
      <c r="B4042" s="68" t="n">
        <v>46247</v>
      </c>
      <c r="C4042" s="69" t="n">
        <v>2026</v>
      </c>
      <c r="D4042" t="inlineStr">
        <is>
          <t>Aug</t>
        </is>
      </c>
      <c r="E4042" t="inlineStr">
        <is>
          <t>Europe</t>
        </is>
      </c>
      <c r="F4042" t="inlineStr">
        <is>
          <t>Netherlands</t>
        </is>
      </c>
      <c r="G4042" t="inlineStr">
        <is>
          <t>Arab Medium</t>
        </is>
      </c>
      <c r="H4042" t="inlineStr">
        <is>
          <t>Term contract</t>
        </is>
      </c>
      <c r="I4042" t="inlineStr">
        <is>
          <t>National oil company</t>
        </is>
      </c>
      <c r="J4042" t="inlineStr">
        <is>
          <t>Lucas Martin</t>
        </is>
      </c>
      <c r="K4042" s="70" t="n">
        <v>905465</v>
      </c>
      <c r="L4042" s="71" t="n">
        <v>71.05</v>
      </c>
      <c r="M4042" s="71" t="n">
        <v>64333288.25</v>
      </c>
      <c r="N4042" s="71" t="n">
        <v>0</v>
      </c>
      <c r="O4042" s="71" t="n">
        <v>64333288.25</v>
      </c>
      <c r="P4042" s="71" t="n">
        <v>15751601.91</v>
      </c>
      <c r="Q4042" s="71" t="n">
        <v>48581686.34</v>
      </c>
      <c r="R4042" t="inlineStr">
        <is>
          <t>Crude</t>
        </is>
      </c>
      <c r="S4042" t="inlineStr">
        <is>
          <t>Yes</t>
        </is>
      </c>
      <c r="T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SA104034</t>
        </is>
      </c>
      <c r="B4043" s="68" t="n">
        <v>46247</v>
      </c>
      <c r="C4043" s="69" t="n">
        <v>2026</v>
      </c>
      <c r="D4043" t="inlineStr">
        <is>
          <t>Aug</t>
        </is>
      </c>
      <c r="E4043" t="inlineStr">
        <is>
          <t>Asia</t>
        </is>
      </c>
      <c r="F4043" t="inlineStr">
        <is>
          <t>South Korea</t>
        </is>
      </c>
      <c r="G4043" t="inlineStr">
        <is>
          <t>Arab Medium</t>
        </is>
      </c>
      <c r="H4043" t="inlineStr">
        <is>
          <t>Term contract</t>
        </is>
      </c>
      <c r="I4043" t="inlineStr">
        <is>
          <t>Refiner</t>
        </is>
      </c>
      <c r="J4043" t="inlineStr">
        <is>
          <t>Emma Clarke</t>
        </is>
      </c>
      <c r="K4043" s="70" t="n">
        <v>1782249</v>
      </c>
      <c r="L4043" s="71" t="n">
        <v>69.29000000000001</v>
      </c>
      <c r="M4043" s="71" t="n">
        <v>123492033.21</v>
      </c>
      <c r="N4043" s="71" t="n">
        <v>0</v>
      </c>
      <c r="O4043" s="71" t="n">
        <v>123492033.21</v>
      </c>
      <c r="P4043" s="71" t="n">
        <v>30194928.77</v>
      </c>
      <c r="Q4043" s="71" t="n">
        <v>93297104.44</v>
      </c>
      <c r="R4043" t="inlineStr">
        <is>
          <t>Crude</t>
        </is>
      </c>
      <c r="S4043" t="inlineStr">
        <is>
          <t>Yes</t>
        </is>
      </c>
      <c r="T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SA104035</t>
        </is>
      </c>
      <c r="B4044" s="68" t="n">
        <v>46247</v>
      </c>
      <c r="C4044" s="69" t="n">
        <v>2026</v>
      </c>
      <c r="D4044" t="inlineStr">
        <is>
          <t>Aug</t>
        </is>
      </c>
      <c r="E4044" t="inlineStr">
        <is>
          <t>Asia</t>
        </is>
      </c>
      <c r="F4044" t="inlineStr">
        <is>
          <t>India</t>
        </is>
      </c>
      <c r="G4044" t="inlineStr">
        <is>
          <t>Arab Extra Light</t>
        </is>
      </c>
      <c r="H4044" t="inlineStr">
        <is>
          <t>Term contract</t>
        </is>
      </c>
      <c r="I4044" t="inlineStr">
        <is>
          <t>National oil company</t>
        </is>
      </c>
      <c r="J4044" t="inlineStr">
        <is>
          <t>Zoya Ahmed</t>
        </is>
      </c>
      <c r="K4044" s="70" t="n">
        <v>863469</v>
      </c>
      <c r="L4044" s="71" t="n">
        <v>87.25</v>
      </c>
      <c r="M4044" s="71" t="n">
        <v>75337670.25</v>
      </c>
      <c r="N4044" s="71" t="n">
        <v>0</v>
      </c>
      <c r="O4044" s="71" t="n">
        <v>75337670.25</v>
      </c>
      <c r="P4044" s="71" t="n">
        <v>15915109.49</v>
      </c>
      <c r="Q4044" s="71" t="n">
        <v>59422560.76</v>
      </c>
      <c r="R4044" t="inlineStr">
        <is>
          <t>Crude</t>
        </is>
      </c>
      <c r="S4044" t="inlineStr">
        <is>
          <t>Yes</t>
        </is>
      </c>
      <c r="T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SA104036</t>
        </is>
      </c>
      <c r="B4045" s="68" t="n">
        <v>46247</v>
      </c>
      <c r="C4045" s="69" t="n">
        <v>2026</v>
      </c>
      <c r="D4045" t="inlineStr">
        <is>
          <t>Aug</t>
        </is>
      </c>
      <c r="E4045" t="inlineStr">
        <is>
          <t>Asia</t>
        </is>
      </c>
      <c r="F4045" t="inlineStr">
        <is>
          <t>Japan</t>
        </is>
      </c>
      <c r="G4045" t="inlineStr">
        <is>
          <t>Arab Light</t>
        </is>
      </c>
      <c r="H4045" t="inlineStr">
        <is>
          <t>Term contract</t>
        </is>
      </c>
      <c r="I4045" t="inlineStr">
        <is>
          <t>National oil company</t>
        </is>
      </c>
      <c r="J4045" t="inlineStr">
        <is>
          <t>Wei Chen</t>
        </is>
      </c>
      <c r="K4045" s="70" t="n">
        <v>591010</v>
      </c>
      <c r="L4045" s="71" t="n">
        <v>84.69</v>
      </c>
      <c r="M4045" s="71" t="n">
        <v>50052636.9</v>
      </c>
      <c r="N4045" s="71" t="n">
        <v>0</v>
      </c>
      <c r="O4045" s="71" t="n">
        <v>50052636.9</v>
      </c>
      <c r="P4045" s="71" t="n">
        <v>10952068.99</v>
      </c>
      <c r="Q4045" s="71" t="n">
        <v>39100567.91</v>
      </c>
      <c r="R4045" t="inlineStr">
        <is>
          <t>Crude</t>
        </is>
      </c>
      <c r="S4045" t="inlineStr">
        <is>
          <t>Yes</t>
        </is>
      </c>
      <c r="T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SA104037</t>
        </is>
      </c>
      <c r="B4046" s="68" t="n">
        <v>46248</v>
      </c>
      <c r="C4046" s="69" t="n">
        <v>2026</v>
      </c>
      <c r="D4046" t="inlineStr">
        <is>
          <t>Aug</t>
        </is>
      </c>
      <c r="E4046" t="inlineStr">
        <is>
          <t>Asia</t>
        </is>
      </c>
      <c r="F4046" t="inlineStr">
        <is>
          <t>India</t>
        </is>
      </c>
      <c r="G4046" t="inlineStr">
        <is>
          <t>Arab Light</t>
        </is>
      </c>
      <c r="H4046" t="inlineStr">
        <is>
          <t>Spot</t>
        </is>
      </c>
      <c r="I4046" t="inlineStr">
        <is>
          <t>Trader</t>
        </is>
      </c>
      <c r="J4046" t="inlineStr">
        <is>
          <t>Lucas Martin</t>
        </is>
      </c>
      <c r="K4046" s="70" t="n">
        <v>561306</v>
      </c>
      <c r="L4046" s="71" t="n">
        <v>78.22</v>
      </c>
      <c r="M4046" s="71" t="n">
        <v>43905355.32</v>
      </c>
      <c r="N4046" s="71" t="n">
        <v>0</v>
      </c>
      <c r="O4046" s="71" t="n">
        <v>43905355.32</v>
      </c>
      <c r="P4046" s="71" t="n">
        <v>10500821.97</v>
      </c>
      <c r="Q4046" s="71" t="n">
        <v>33404533.35</v>
      </c>
      <c r="R4046" t="inlineStr">
        <is>
          <t>Crude</t>
        </is>
      </c>
      <c r="S4046" t="inlineStr">
        <is>
          <t>Yes</t>
        </is>
      </c>
      <c r="T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SA104038</t>
        </is>
      </c>
      <c r="B4047" s="68" t="n">
        <v>46248</v>
      </c>
      <c r="C4047" s="69" t="n">
        <v>2026</v>
      </c>
      <c r="D4047" t="inlineStr">
        <is>
          <t>Aug</t>
        </is>
      </c>
      <c r="E4047" t="inlineStr">
        <is>
          <t>Asia</t>
        </is>
      </c>
      <c r="F4047" t="inlineStr">
        <is>
          <t>China</t>
        </is>
      </c>
      <c r="G4047" t="inlineStr">
        <is>
          <t>Gasoline</t>
        </is>
      </c>
      <c r="H4047" t="inlineStr">
        <is>
          <t>Term contract</t>
        </is>
      </c>
      <c r="I4047" t="inlineStr">
        <is>
          <t>National oil company</t>
        </is>
      </c>
      <c r="J4047" t="inlineStr">
        <is>
          <t>Mei Lin</t>
        </is>
      </c>
      <c r="K4047" s="70" t="n">
        <v>226366</v>
      </c>
      <c r="L4047" s="71" t="n">
        <v>87.34999999999999</v>
      </c>
      <c r="M4047" s="71" t="n">
        <v>19773070.1</v>
      </c>
      <c r="N4047" s="71" t="n">
        <v>197730.7</v>
      </c>
      <c r="O4047" s="71" t="n">
        <v>19575339.4</v>
      </c>
      <c r="P4047" s="71" t="n">
        <v>15886203.92</v>
      </c>
      <c r="Q4047" s="71" t="n">
        <v>3689135.48</v>
      </c>
      <c r="R4047" t="inlineStr">
        <is>
          <t>Refined</t>
        </is>
      </c>
      <c r="S4047" t="inlineStr">
        <is>
          <t>Yes</t>
        </is>
      </c>
      <c r="T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SA104039</t>
        </is>
      </c>
      <c r="B4048" s="68" t="n">
        <v>46248</v>
      </c>
      <c r="C4048" s="69" t="n">
        <v>2026</v>
      </c>
      <c r="D4048" t="inlineStr">
        <is>
          <t>Aug</t>
        </is>
      </c>
      <c r="E4048" t="inlineStr">
        <is>
          <t>Asia</t>
        </is>
      </c>
      <c r="F4048" t="inlineStr">
        <is>
          <t>South Korea</t>
        </is>
      </c>
      <c r="G4048" t="inlineStr">
        <is>
          <t>Arab Light</t>
        </is>
      </c>
      <c r="H4048" t="inlineStr">
        <is>
          <t>Term contract</t>
        </is>
      </c>
      <c r="I4048" t="inlineStr">
        <is>
          <t>Trader</t>
        </is>
      </c>
      <c r="J4048" t="inlineStr">
        <is>
          <t>Sara Rossi</t>
        </is>
      </c>
      <c r="K4048" s="70" t="n">
        <v>1961499</v>
      </c>
      <c r="L4048" s="71" t="n">
        <v>76.48</v>
      </c>
      <c r="M4048" s="71" t="n">
        <v>150015443.52</v>
      </c>
      <c r="N4048" s="71" t="n">
        <v>1500154.44</v>
      </c>
      <c r="O4048" s="71" t="n">
        <v>148515289.08</v>
      </c>
      <c r="P4048" s="71" t="n">
        <v>34904580.83</v>
      </c>
      <c r="Q4048" s="71" t="n">
        <v>113610708.25</v>
      </c>
      <c r="R4048" t="inlineStr">
        <is>
          <t>Crude</t>
        </is>
      </c>
      <c r="S4048" t="inlineStr">
        <is>
          <t>Yes</t>
        </is>
      </c>
      <c r="T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SA104040</t>
        </is>
      </c>
      <c r="B4049" s="68" t="n">
        <v>46248</v>
      </c>
      <c r="C4049" s="69" t="n">
        <v>2026</v>
      </c>
      <c r="D4049" t="inlineStr">
        <is>
          <t>Aug</t>
        </is>
      </c>
      <c r="E4049" t="inlineStr">
        <is>
          <t>Middle East</t>
        </is>
      </c>
      <c r="F4049" t="inlineStr">
        <is>
          <t>UAE</t>
        </is>
      </c>
      <c r="G4049" t="inlineStr">
        <is>
          <t>Arab Extra Light</t>
        </is>
      </c>
      <c r="H4049" t="inlineStr">
        <is>
          <t>Term contract</t>
        </is>
      </c>
      <c r="I4049" t="inlineStr">
        <is>
          <t>National oil company</t>
        </is>
      </c>
      <c r="J4049" t="inlineStr">
        <is>
          <t>Arjun Mehta</t>
        </is>
      </c>
      <c r="K4049" s="70" t="n">
        <v>1086762</v>
      </c>
      <c r="L4049" s="71" t="n">
        <v>86.92</v>
      </c>
      <c r="M4049" s="71" t="n">
        <v>94461353.04000001</v>
      </c>
      <c r="N4049" s="71" t="n">
        <v>0</v>
      </c>
      <c r="O4049" s="71" t="n">
        <v>94461353.04000001</v>
      </c>
      <c r="P4049" s="71" t="n">
        <v>20284075.93</v>
      </c>
      <c r="Q4049" s="71" t="n">
        <v>74177277.11</v>
      </c>
      <c r="R4049" t="inlineStr">
        <is>
          <t>Crude</t>
        </is>
      </c>
      <c r="S4049" t="inlineStr">
        <is>
          <t>Yes</t>
        </is>
      </c>
      <c r="T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SA104041</t>
        </is>
      </c>
      <c r="B4050" s="68" t="n">
        <v>46248</v>
      </c>
      <c r="C4050" s="69" t="n">
        <v>2026</v>
      </c>
      <c r="D4050" t="inlineStr">
        <is>
          <t>Aug</t>
        </is>
      </c>
      <c r="E4050" t="inlineStr">
        <is>
          <t>Asia</t>
        </is>
      </c>
      <c r="F4050" t="inlineStr">
        <is>
          <t>India</t>
        </is>
      </c>
      <c r="G4050" t="inlineStr">
        <is>
          <t>Arab Extra Light</t>
        </is>
      </c>
      <c r="H4050" t="inlineStr">
        <is>
          <t>Term contract</t>
        </is>
      </c>
      <c r="I4050" t="inlineStr">
        <is>
          <t>Trader</t>
        </is>
      </c>
      <c r="J4050" t="inlineStr">
        <is>
          <t>Liam O'Brien</t>
        </is>
      </c>
      <c r="K4050" s="70" t="n">
        <v>419955</v>
      </c>
      <c r="L4050" s="71" t="n">
        <v>85.65000000000001</v>
      </c>
      <c r="M4050" s="71" t="n">
        <v>35969145.75</v>
      </c>
      <c r="N4050" s="71" t="n">
        <v>0</v>
      </c>
      <c r="O4050" s="71" t="n">
        <v>35969145.75</v>
      </c>
      <c r="P4050" s="71" t="n">
        <v>7825374.53</v>
      </c>
      <c r="Q4050" s="71" t="n">
        <v>28143771.22</v>
      </c>
      <c r="R4050" t="inlineStr">
        <is>
          <t>Crude</t>
        </is>
      </c>
      <c r="S4050" t="inlineStr">
        <is>
          <t>Yes</t>
        </is>
      </c>
      <c r="T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SA104042</t>
        </is>
      </c>
      <c r="B4051" s="68" t="n">
        <v>46248</v>
      </c>
      <c r="C4051" s="69" t="n">
        <v>2026</v>
      </c>
      <c r="D4051" t="inlineStr">
        <is>
          <t>Aug</t>
        </is>
      </c>
      <c r="E4051" t="inlineStr">
        <is>
          <t>Asia</t>
        </is>
      </c>
      <c r="F4051" t="inlineStr">
        <is>
          <t>Japan</t>
        </is>
      </c>
      <c r="G4051" t="inlineStr">
        <is>
          <t>Arab Light</t>
        </is>
      </c>
      <c r="H4051" t="inlineStr">
        <is>
          <t>Spot</t>
        </is>
      </c>
      <c r="I4051" t="inlineStr">
        <is>
          <t>National oil company</t>
        </is>
      </c>
      <c r="J4051" t="inlineStr">
        <is>
          <t>Arjun Mehta</t>
        </is>
      </c>
      <c r="K4051" s="70" t="n">
        <v>1200458</v>
      </c>
      <c r="L4051" s="71" t="n">
        <v>84.13</v>
      </c>
      <c r="M4051" s="71" t="n">
        <v>100994531.54</v>
      </c>
      <c r="N4051" s="71" t="n">
        <v>0</v>
      </c>
      <c r="O4051" s="71" t="n">
        <v>100994531.54</v>
      </c>
      <c r="P4051" s="71" t="n">
        <v>22327434.97</v>
      </c>
      <c r="Q4051" s="71" t="n">
        <v>78667096.56999999</v>
      </c>
      <c r="R4051" t="inlineStr">
        <is>
          <t>Crude</t>
        </is>
      </c>
      <c r="S4051" t="inlineStr">
        <is>
          <t>Yes</t>
        </is>
      </c>
      <c r="T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SA104043</t>
        </is>
      </c>
      <c r="B4052" s="68" t="n">
        <v>46248</v>
      </c>
      <c r="C4052" s="69" t="n">
        <v>2026</v>
      </c>
      <c r="D4052" t="inlineStr">
        <is>
          <t>Aug</t>
        </is>
      </c>
      <c r="E4052" t="inlineStr">
        <is>
          <t>Europe</t>
        </is>
      </c>
      <c r="F4052" t="inlineStr">
        <is>
          <t>Netherlands</t>
        </is>
      </c>
      <c r="G4052" t="inlineStr">
        <is>
          <t>Gasoline</t>
        </is>
      </c>
      <c r="H4052" t="inlineStr">
        <is>
          <t>Term contract</t>
        </is>
      </c>
      <c r="I4052" t="inlineStr">
        <is>
          <t>Trader</t>
        </is>
      </c>
      <c r="J4052" t="inlineStr">
        <is>
          <t>Sara Rossi</t>
        </is>
      </c>
      <c r="K4052" s="70" t="n">
        <v>238658</v>
      </c>
      <c r="L4052" s="71" t="n">
        <v>98.7</v>
      </c>
      <c r="M4052" s="71" t="n">
        <v>23555544.6</v>
      </c>
      <c r="N4052" s="71" t="n">
        <v>0</v>
      </c>
      <c r="O4052" s="71" t="n">
        <v>23555544.6</v>
      </c>
      <c r="P4052" s="71" t="n">
        <v>16153121.58</v>
      </c>
      <c r="Q4052" s="71" t="n">
        <v>7402423.02</v>
      </c>
      <c r="R4052" t="inlineStr">
        <is>
          <t>Refined</t>
        </is>
      </c>
      <c r="S4052" t="inlineStr">
        <is>
          <t>Yes</t>
        </is>
      </c>
      <c r="T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SA104044</t>
        </is>
      </c>
      <c r="B4053" s="68" t="n">
        <v>46248</v>
      </c>
      <c r="C4053" s="69" t="n">
        <v>2026</v>
      </c>
      <c r="D4053" t="inlineStr">
        <is>
          <t>Aug</t>
        </is>
      </c>
      <c r="E4053" t="inlineStr">
        <is>
          <t>Asia</t>
        </is>
      </c>
      <c r="F4053" t="inlineStr">
        <is>
          <t>India</t>
        </is>
      </c>
      <c r="G4053" t="inlineStr">
        <is>
          <t>Arab Extra Light</t>
        </is>
      </c>
      <c r="H4053" t="inlineStr">
        <is>
          <t>Term contract</t>
        </is>
      </c>
      <c r="I4053" t="inlineStr">
        <is>
          <t>National oil company</t>
        </is>
      </c>
      <c r="J4053" t="inlineStr">
        <is>
          <t>Kofi Mensah</t>
        </is>
      </c>
      <c r="K4053" s="70" t="n">
        <v>964873</v>
      </c>
      <c r="L4053" s="71" t="n">
        <v>75.95999999999999</v>
      </c>
      <c r="M4053" s="71" t="n">
        <v>73291753.08</v>
      </c>
      <c r="N4053" s="71" t="n">
        <v>0</v>
      </c>
      <c r="O4053" s="71" t="n">
        <v>73291753.08</v>
      </c>
      <c r="P4053" s="71" t="n">
        <v>17324628.13</v>
      </c>
      <c r="Q4053" s="71" t="n">
        <v>55967124.95</v>
      </c>
      <c r="R4053" t="inlineStr">
        <is>
          <t>Crude</t>
        </is>
      </c>
      <c r="S4053" t="inlineStr">
        <is>
          <t>Yes</t>
        </is>
      </c>
      <c r="T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SA104045</t>
        </is>
      </c>
      <c r="B4054" s="68" t="n">
        <v>46249</v>
      </c>
      <c r="C4054" s="69" t="n">
        <v>2026</v>
      </c>
      <c r="D4054" t="inlineStr">
        <is>
          <t>Aug</t>
        </is>
      </c>
      <c r="E4054" t="inlineStr">
        <is>
          <t>Asia</t>
        </is>
      </c>
      <c r="F4054" t="inlineStr">
        <is>
          <t>Japan</t>
        </is>
      </c>
      <c r="G4054" t="inlineStr">
        <is>
          <t>Arab Light</t>
        </is>
      </c>
      <c r="H4054" t="inlineStr">
        <is>
          <t>Term contract</t>
        </is>
      </c>
      <c r="I4054" t="inlineStr">
        <is>
          <t>Refiner</t>
        </is>
      </c>
      <c r="J4054" t="inlineStr">
        <is>
          <t>Amir Khan</t>
        </is>
      </c>
      <c r="K4054" s="70" t="n">
        <v>1247575</v>
      </c>
      <c r="L4054" s="71" t="n">
        <v>83.18000000000001</v>
      </c>
      <c r="M4054" s="71" t="n">
        <v>103773288.5</v>
      </c>
      <c r="N4054" s="71" t="n">
        <v>1037732.89</v>
      </c>
      <c r="O4054" s="71" t="n">
        <v>102735555.61</v>
      </c>
      <c r="P4054" s="71" t="n">
        <v>22895766.84</v>
      </c>
      <c r="Q4054" s="71" t="n">
        <v>79839788.77</v>
      </c>
      <c r="R4054" t="inlineStr">
        <is>
          <t>Crude</t>
        </is>
      </c>
      <c r="S4054" t="inlineStr">
        <is>
          <t>Yes</t>
        </is>
      </c>
      <c r="T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SA104046</t>
        </is>
      </c>
      <c r="B4055" s="68" t="n">
        <v>46249</v>
      </c>
      <c r="C4055" s="69" t="n">
        <v>2026</v>
      </c>
      <c r="D4055" t="inlineStr">
        <is>
          <t>Aug</t>
        </is>
      </c>
      <c r="E4055" t="inlineStr">
        <is>
          <t>Asia</t>
        </is>
      </c>
      <c r="F4055" t="inlineStr">
        <is>
          <t>India</t>
        </is>
      </c>
      <c r="G4055" t="inlineStr">
        <is>
          <t>Diesel</t>
        </is>
      </c>
      <c r="H4055" t="inlineStr">
        <is>
          <t>Term contract</t>
        </is>
      </c>
      <c r="I4055" t="inlineStr">
        <is>
          <t>National oil company</t>
        </is>
      </c>
      <c r="J4055" t="inlineStr">
        <is>
          <t>Fatima Al-Saud</t>
        </is>
      </c>
      <c r="K4055" s="70" t="n">
        <v>284240</v>
      </c>
      <c r="L4055" s="71" t="n">
        <v>88.93000000000001</v>
      </c>
      <c r="M4055" s="71" t="n">
        <v>25277463.2</v>
      </c>
      <c r="N4055" s="71" t="n">
        <v>252774.63</v>
      </c>
      <c r="O4055" s="71" t="n">
        <v>25024688.57</v>
      </c>
      <c r="P4055" s="71" t="n">
        <v>20051350.61</v>
      </c>
      <c r="Q4055" s="71" t="n">
        <v>4973337.96</v>
      </c>
      <c r="R4055" t="inlineStr">
        <is>
          <t>Refined</t>
        </is>
      </c>
      <c r="S4055" t="inlineStr">
        <is>
          <t>Yes</t>
        </is>
      </c>
      <c r="T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SA104047</t>
        </is>
      </c>
      <c r="B4056" s="68" t="n">
        <v>46249</v>
      </c>
      <c r="C4056" s="69" t="n">
        <v>2026</v>
      </c>
      <c r="D4056" t="inlineStr">
        <is>
          <t>Aug</t>
        </is>
      </c>
      <c r="E4056" t="inlineStr">
        <is>
          <t>Middle East</t>
        </is>
      </c>
      <c r="F4056" t="inlineStr">
        <is>
          <t>Bahrain</t>
        </is>
      </c>
      <c r="G4056" t="inlineStr">
        <is>
          <t>Arab Medium</t>
        </is>
      </c>
      <c r="H4056" t="inlineStr">
        <is>
          <t>Term contract</t>
        </is>
      </c>
      <c r="I4056" t="inlineStr">
        <is>
          <t>Refiner</t>
        </is>
      </c>
      <c r="J4056" t="inlineStr">
        <is>
          <t>Sara Rossi</t>
        </is>
      </c>
      <c r="K4056" s="70" t="n">
        <v>380008</v>
      </c>
      <c r="L4056" s="71" t="n">
        <v>74.15000000000001</v>
      </c>
      <c r="M4056" s="71" t="n">
        <v>28177593.2</v>
      </c>
      <c r="N4056" s="71" t="n">
        <v>281775.93</v>
      </c>
      <c r="O4056" s="71" t="n">
        <v>27895817.27</v>
      </c>
      <c r="P4056" s="71" t="n">
        <v>6680380.58</v>
      </c>
      <c r="Q4056" s="71" t="n">
        <v>21215436.69</v>
      </c>
      <c r="R4056" t="inlineStr">
        <is>
          <t>Crude</t>
        </is>
      </c>
      <c r="S4056" t="inlineStr">
        <is>
          <t>Yes</t>
        </is>
      </c>
      <c r="T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SA104048</t>
        </is>
      </c>
      <c r="B4057" s="68" t="n">
        <v>46249</v>
      </c>
      <c r="C4057" s="69" t="n">
        <v>2026</v>
      </c>
      <c r="D4057" t="inlineStr">
        <is>
          <t>Aug</t>
        </is>
      </c>
      <c r="E4057" t="inlineStr">
        <is>
          <t>Asia</t>
        </is>
      </c>
      <c r="F4057" t="inlineStr">
        <is>
          <t>India</t>
        </is>
      </c>
      <c r="G4057" t="inlineStr">
        <is>
          <t>Arab Heavy</t>
        </is>
      </c>
      <c r="H4057" t="inlineStr">
        <is>
          <t>Spot</t>
        </is>
      </c>
      <c r="I4057" t="inlineStr">
        <is>
          <t>Refiner</t>
        </is>
      </c>
      <c r="J4057" t="inlineStr">
        <is>
          <t>Carlos Silva</t>
        </is>
      </c>
      <c r="K4057" s="70" t="n">
        <v>573597</v>
      </c>
      <c r="L4057" s="71" t="n">
        <v>66.63</v>
      </c>
      <c r="M4057" s="71" t="n">
        <v>38218768.11</v>
      </c>
      <c r="N4057" s="71" t="n">
        <v>0</v>
      </c>
      <c r="O4057" s="71" t="n">
        <v>38218768.11</v>
      </c>
      <c r="P4057" s="71" t="n">
        <v>9772113.33</v>
      </c>
      <c r="Q4057" s="71" t="n">
        <v>28446654.78</v>
      </c>
      <c r="R4057" t="inlineStr">
        <is>
          <t>Crude</t>
        </is>
      </c>
      <c r="S4057" t="inlineStr">
        <is>
          <t>Yes</t>
        </is>
      </c>
      <c r="T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SA104049</t>
        </is>
      </c>
      <c r="B4058" s="68" t="n">
        <v>46249</v>
      </c>
      <c r="C4058" s="69" t="n">
        <v>2026</v>
      </c>
      <c r="D4058" t="inlineStr">
        <is>
          <t>Aug</t>
        </is>
      </c>
      <c r="E4058" t="inlineStr">
        <is>
          <t>Asia</t>
        </is>
      </c>
      <c r="F4058" t="inlineStr">
        <is>
          <t>India</t>
        </is>
      </c>
      <c r="G4058" t="inlineStr">
        <is>
          <t>Arab Extra Light</t>
        </is>
      </c>
      <c r="H4058" t="inlineStr">
        <is>
          <t>Spot</t>
        </is>
      </c>
      <c r="I4058" t="inlineStr">
        <is>
          <t>Refiner</t>
        </is>
      </c>
      <c r="J4058" t="inlineStr">
        <is>
          <t>Yuki Sato</t>
        </is>
      </c>
      <c r="K4058" s="70" t="n">
        <v>723143</v>
      </c>
      <c r="L4058" s="71" t="n">
        <v>73.58</v>
      </c>
      <c r="M4058" s="71" t="n">
        <v>53208861.94</v>
      </c>
      <c r="N4058" s="71" t="n">
        <v>0</v>
      </c>
      <c r="O4058" s="71" t="n">
        <v>53208861.94</v>
      </c>
      <c r="P4058" s="71" t="n">
        <v>13517238.45</v>
      </c>
      <c r="Q4058" s="71" t="n">
        <v>39691623.49</v>
      </c>
      <c r="R4058" t="inlineStr">
        <is>
          <t>Crude</t>
        </is>
      </c>
      <c r="S4058" t="inlineStr">
        <is>
          <t>Yes</t>
        </is>
      </c>
      <c r="T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SA104050</t>
        </is>
      </c>
      <c r="B4059" s="68" t="n">
        <v>46249</v>
      </c>
      <c r="C4059" s="69" t="n">
        <v>2026</v>
      </c>
      <c r="D4059" t="inlineStr">
        <is>
          <t>Aug</t>
        </is>
      </c>
      <c r="E4059" t="inlineStr">
        <is>
          <t>Middle East</t>
        </is>
      </c>
      <c r="F4059" t="inlineStr">
        <is>
          <t>Saudi Arabia</t>
        </is>
      </c>
      <c r="G4059" t="inlineStr">
        <is>
          <t>Arab Light</t>
        </is>
      </c>
      <c r="H4059" t="inlineStr">
        <is>
          <t>Domestic</t>
        </is>
      </c>
      <c r="I4059" t="inlineStr">
        <is>
          <t>Refiner</t>
        </is>
      </c>
      <c r="J4059" t="inlineStr">
        <is>
          <t>Sophie Müller</t>
        </is>
      </c>
      <c r="K4059" s="70" t="n">
        <v>2047538</v>
      </c>
      <c r="L4059" s="71" t="n">
        <v>73.05</v>
      </c>
      <c r="M4059" s="71" t="n">
        <v>149572650.9</v>
      </c>
      <c r="N4059" s="71" t="n">
        <v>0</v>
      </c>
      <c r="O4059" s="71" t="n">
        <v>149572650.9</v>
      </c>
      <c r="P4059" s="71" t="n">
        <v>37618750.21</v>
      </c>
      <c r="Q4059" s="71" t="n">
        <v>111953900.69</v>
      </c>
      <c r="R4059" t="inlineStr">
        <is>
          <t>Crude</t>
        </is>
      </c>
      <c r="S4059" t="inlineStr">
        <is>
          <t>No</t>
        </is>
      </c>
      <c r="T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SA104051</t>
        </is>
      </c>
      <c r="B4060" s="68" t="n">
        <v>46249</v>
      </c>
      <c r="C4060" s="69" t="n">
        <v>2026</v>
      </c>
      <c r="D4060" t="inlineStr">
        <is>
          <t>Aug</t>
        </is>
      </c>
      <c r="E4060" t="inlineStr">
        <is>
          <t>North America</t>
        </is>
      </c>
      <c r="F4060" t="inlineStr">
        <is>
          <t>USA</t>
        </is>
      </c>
      <c r="G4060" t="inlineStr">
        <is>
          <t>Arab Medium</t>
        </is>
      </c>
      <c r="H4060" t="inlineStr">
        <is>
          <t>Term contract</t>
        </is>
      </c>
      <c r="I4060" t="inlineStr">
        <is>
          <t>Refiner</t>
        </is>
      </c>
      <c r="J4060" t="inlineStr">
        <is>
          <t>Arjun Mehta</t>
        </is>
      </c>
      <c r="K4060" s="70" t="n">
        <v>1422727</v>
      </c>
      <c r="L4060" s="71" t="n">
        <v>79.93000000000001</v>
      </c>
      <c r="M4060" s="71" t="n">
        <v>113718569.11</v>
      </c>
      <c r="N4060" s="71" t="n">
        <v>0</v>
      </c>
      <c r="O4060" s="71" t="n">
        <v>113718569.11</v>
      </c>
      <c r="P4060" s="71" t="n">
        <v>24423564.71</v>
      </c>
      <c r="Q4060" s="71" t="n">
        <v>89295004.40000001</v>
      </c>
      <c r="R4060" t="inlineStr">
        <is>
          <t>Crude</t>
        </is>
      </c>
      <c r="S4060" t="inlineStr">
        <is>
          <t>Yes</t>
        </is>
      </c>
      <c r="T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SA104052</t>
        </is>
      </c>
      <c r="B4061" s="68" t="n">
        <v>46249</v>
      </c>
      <c r="C4061" s="69" t="n">
        <v>2026</v>
      </c>
      <c r="D4061" t="inlineStr">
        <is>
          <t>Aug</t>
        </is>
      </c>
      <c r="E4061" t="inlineStr">
        <is>
          <t>Asia</t>
        </is>
      </c>
      <c r="F4061" t="inlineStr">
        <is>
          <t>India</t>
        </is>
      </c>
      <c r="G4061" t="inlineStr">
        <is>
          <t>Arab Medium</t>
        </is>
      </c>
      <c r="H4061" t="inlineStr">
        <is>
          <t>Spot</t>
        </is>
      </c>
      <c r="I4061" t="inlineStr">
        <is>
          <t>Trader</t>
        </is>
      </c>
      <c r="J4061" t="inlineStr">
        <is>
          <t>Shraddha Kulkarni</t>
        </is>
      </c>
      <c r="K4061" s="70" t="n">
        <v>1411460</v>
      </c>
      <c r="L4061" s="71" t="n">
        <v>83.17</v>
      </c>
      <c r="M4061" s="71" t="n">
        <v>117391128.2</v>
      </c>
      <c r="N4061" s="71" t="n">
        <v>0</v>
      </c>
      <c r="O4061" s="71" t="n">
        <v>117391128.2</v>
      </c>
      <c r="P4061" s="71" t="n">
        <v>24234489.23</v>
      </c>
      <c r="Q4061" s="71" t="n">
        <v>93156638.97</v>
      </c>
      <c r="R4061" t="inlineStr">
        <is>
          <t>Crude</t>
        </is>
      </c>
      <c r="S4061" t="inlineStr">
        <is>
          <t>Yes</t>
        </is>
      </c>
      <c r="T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SA104053</t>
        </is>
      </c>
      <c r="B4062" s="68" t="n">
        <v>46250</v>
      </c>
      <c r="C4062" s="69" t="n">
        <v>2026</v>
      </c>
      <c r="D4062" t="inlineStr">
        <is>
          <t>Aug</t>
        </is>
      </c>
      <c r="E4062" t="inlineStr">
        <is>
          <t>Asia</t>
        </is>
      </c>
      <c r="F4062" t="inlineStr">
        <is>
          <t>India</t>
        </is>
      </c>
      <c r="G4062" t="inlineStr">
        <is>
          <t>Diesel</t>
        </is>
      </c>
      <c r="H4062" t="inlineStr">
        <is>
          <t>Spot</t>
        </is>
      </c>
      <c r="I4062" t="inlineStr">
        <is>
          <t>National oil company</t>
        </is>
      </c>
      <c r="J4062" t="inlineStr">
        <is>
          <t>Sara Rossi</t>
        </is>
      </c>
      <c r="K4062" s="70" t="n">
        <v>353178</v>
      </c>
      <c r="L4062" s="71" t="n">
        <v>104.66</v>
      </c>
      <c r="M4062" s="71" t="n">
        <v>36963609.48</v>
      </c>
      <c r="N4062" s="71" t="n">
        <v>369636.09</v>
      </c>
      <c r="O4062" s="71" t="n">
        <v>36593973.39</v>
      </c>
      <c r="P4062" s="71" t="n">
        <v>24059483.74</v>
      </c>
      <c r="Q4062" s="71" t="n">
        <v>12534489.65</v>
      </c>
      <c r="R4062" t="inlineStr">
        <is>
          <t>Refined</t>
        </is>
      </c>
      <c r="S4062" t="inlineStr">
        <is>
          <t>Yes</t>
        </is>
      </c>
      <c r="T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SA104054</t>
        </is>
      </c>
      <c r="B4063" s="68" t="n">
        <v>46250</v>
      </c>
      <c r="C4063" s="69" t="n">
        <v>2026</v>
      </c>
      <c r="D4063" t="inlineStr">
        <is>
          <t>Aug</t>
        </is>
      </c>
      <c r="E4063" t="inlineStr">
        <is>
          <t>Asia</t>
        </is>
      </c>
      <c r="F4063" t="inlineStr">
        <is>
          <t>South Korea</t>
        </is>
      </c>
      <c r="G4063" t="inlineStr">
        <is>
          <t>Arab Light</t>
        </is>
      </c>
      <c r="H4063" t="inlineStr">
        <is>
          <t>Term contract</t>
        </is>
      </c>
      <c r="I4063" t="inlineStr">
        <is>
          <t>National oil company</t>
        </is>
      </c>
      <c r="J4063" t="inlineStr">
        <is>
          <t>Ana Costa</t>
        </is>
      </c>
      <c r="K4063" s="70" t="n">
        <v>1057058</v>
      </c>
      <c r="L4063" s="71" t="n">
        <v>78.81999999999999</v>
      </c>
      <c r="M4063" s="71" t="n">
        <v>83317311.56</v>
      </c>
      <c r="N4063" s="71" t="n">
        <v>1666346.23</v>
      </c>
      <c r="O4063" s="71" t="n">
        <v>81650965.33</v>
      </c>
      <c r="P4063" s="71" t="n">
        <v>19475563.08</v>
      </c>
      <c r="Q4063" s="71" t="n">
        <v>62175402.25</v>
      </c>
      <c r="R4063" t="inlineStr">
        <is>
          <t>Crude</t>
        </is>
      </c>
      <c r="S4063" t="inlineStr">
        <is>
          <t>Yes</t>
        </is>
      </c>
      <c r="T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SA104055</t>
        </is>
      </c>
      <c r="B4064" s="68" t="n">
        <v>46250</v>
      </c>
      <c r="C4064" s="69" t="n">
        <v>2026</v>
      </c>
      <c r="D4064" t="inlineStr">
        <is>
          <t>Aug</t>
        </is>
      </c>
      <c r="E4064" t="inlineStr">
        <is>
          <t>Middle East</t>
        </is>
      </c>
      <c r="F4064" t="inlineStr">
        <is>
          <t>UAE</t>
        </is>
      </c>
      <c r="G4064" t="inlineStr">
        <is>
          <t>Diesel</t>
        </is>
      </c>
      <c r="H4064" t="inlineStr">
        <is>
          <t>Spot</t>
        </is>
      </c>
      <c r="I4064" t="inlineStr">
        <is>
          <t>Refiner</t>
        </is>
      </c>
      <c r="J4064" t="inlineStr">
        <is>
          <t>Yuki Sato</t>
        </is>
      </c>
      <c r="K4064" s="70" t="n">
        <v>144241</v>
      </c>
      <c r="L4064" s="71" t="n">
        <v>100.15</v>
      </c>
      <c r="M4064" s="71" t="n">
        <v>14445736.15</v>
      </c>
      <c r="N4064" s="71" t="n">
        <v>288914.72</v>
      </c>
      <c r="O4064" s="71" t="n">
        <v>14156821.43</v>
      </c>
      <c r="P4064" s="71" t="n">
        <v>10210758.44</v>
      </c>
      <c r="Q4064" s="71" t="n">
        <v>3946062.99</v>
      </c>
      <c r="R4064" t="inlineStr">
        <is>
          <t>Refined</t>
        </is>
      </c>
      <c r="S4064" t="inlineStr">
        <is>
          <t>Yes</t>
        </is>
      </c>
      <c r="T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SA104056</t>
        </is>
      </c>
      <c r="B4065" s="68" t="n">
        <v>46250</v>
      </c>
      <c r="C4065" s="69" t="n">
        <v>2026</v>
      </c>
      <c r="D4065" t="inlineStr">
        <is>
          <t>Aug</t>
        </is>
      </c>
      <c r="E4065" t="inlineStr">
        <is>
          <t>Asia</t>
        </is>
      </c>
      <c r="F4065" t="inlineStr">
        <is>
          <t>India</t>
        </is>
      </c>
      <c r="G4065" t="inlineStr">
        <is>
          <t>Gasoline</t>
        </is>
      </c>
      <c r="H4065" t="inlineStr">
        <is>
          <t>Term contract</t>
        </is>
      </c>
      <c r="I4065" t="inlineStr">
        <is>
          <t>National oil company</t>
        </is>
      </c>
      <c r="J4065" t="inlineStr">
        <is>
          <t>Yuki Sato</t>
        </is>
      </c>
      <c r="K4065" s="70" t="n">
        <v>512141</v>
      </c>
      <c r="L4065" s="71" t="n">
        <v>85.72</v>
      </c>
      <c r="M4065" s="71" t="n">
        <v>43900726.52</v>
      </c>
      <c r="N4065" s="71" t="n">
        <v>439007.27</v>
      </c>
      <c r="O4065" s="71" t="n">
        <v>43461719.25</v>
      </c>
      <c r="P4065" s="71" t="n">
        <v>35858391.88</v>
      </c>
      <c r="Q4065" s="71" t="n">
        <v>7603327.37</v>
      </c>
      <c r="R4065" t="inlineStr">
        <is>
          <t>Refined</t>
        </is>
      </c>
      <c r="S4065" t="inlineStr">
        <is>
          <t>Yes</t>
        </is>
      </c>
      <c r="T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SA104057</t>
        </is>
      </c>
      <c r="B4066" s="68" t="n">
        <v>46250</v>
      </c>
      <c r="C4066" s="69" t="n">
        <v>2026</v>
      </c>
      <c r="D4066" t="inlineStr">
        <is>
          <t>Aug</t>
        </is>
      </c>
      <c r="E4066" t="inlineStr">
        <is>
          <t>Asia</t>
        </is>
      </c>
      <c r="F4066" t="inlineStr">
        <is>
          <t>China</t>
        </is>
      </c>
      <c r="G4066" t="inlineStr">
        <is>
          <t>Arab Medium</t>
        </is>
      </c>
      <c r="H4066" t="inlineStr">
        <is>
          <t>Spot</t>
        </is>
      </c>
      <c r="I4066" t="inlineStr">
        <is>
          <t>Trader</t>
        </is>
      </c>
      <c r="J4066" t="inlineStr">
        <is>
          <t>Mei Lin</t>
        </is>
      </c>
      <c r="K4066" s="70" t="n">
        <v>1407362</v>
      </c>
      <c r="L4066" s="71" t="n">
        <v>79.09</v>
      </c>
      <c r="M4066" s="71" t="n">
        <v>111308260.58</v>
      </c>
      <c r="N4066" s="71" t="n">
        <v>2226165.21</v>
      </c>
      <c r="O4066" s="71" t="n">
        <v>109082095.37</v>
      </c>
      <c r="P4066" s="71" t="n">
        <v>24759516.71</v>
      </c>
      <c r="Q4066" s="71" t="n">
        <v>84322578.66</v>
      </c>
      <c r="R4066" t="inlineStr">
        <is>
          <t>Crude</t>
        </is>
      </c>
      <c r="S4066" t="inlineStr">
        <is>
          <t>Yes</t>
        </is>
      </c>
      <c r="T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SA104058</t>
        </is>
      </c>
      <c r="B4067" s="68" t="n">
        <v>46250</v>
      </c>
      <c r="C4067" s="69" t="n">
        <v>2026</v>
      </c>
      <c r="D4067" t="inlineStr">
        <is>
          <t>Aug</t>
        </is>
      </c>
      <c r="E4067" t="inlineStr">
        <is>
          <t>Asia</t>
        </is>
      </c>
      <c r="F4067" t="inlineStr">
        <is>
          <t>Japan</t>
        </is>
      </c>
      <c r="G4067" t="inlineStr">
        <is>
          <t>Diesel</t>
        </is>
      </c>
      <c r="H4067" t="inlineStr">
        <is>
          <t>Spot</t>
        </is>
      </c>
      <c r="I4067" t="inlineStr">
        <is>
          <t>National oil company</t>
        </is>
      </c>
      <c r="J4067" t="inlineStr">
        <is>
          <t>Liam O'Brien</t>
        </is>
      </c>
      <c r="K4067" s="70" t="n">
        <v>405148</v>
      </c>
      <c r="L4067" s="71" t="n">
        <v>90.84</v>
      </c>
      <c r="M4067" s="71" t="n">
        <v>36803644.32</v>
      </c>
      <c r="N4067" s="71" t="n">
        <v>0</v>
      </c>
      <c r="O4067" s="71" t="n">
        <v>36803644.32</v>
      </c>
      <c r="P4067" s="71" t="n">
        <v>29120006.38</v>
      </c>
      <c r="Q4067" s="71" t="n">
        <v>7683637.94</v>
      </c>
      <c r="R4067" t="inlineStr">
        <is>
          <t>Refined</t>
        </is>
      </c>
      <c r="S4067" t="inlineStr">
        <is>
          <t>Yes</t>
        </is>
      </c>
      <c r="T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SA104059</t>
        </is>
      </c>
      <c r="B4068" s="68" t="n">
        <v>46251</v>
      </c>
      <c r="C4068" s="69" t="n">
        <v>2026</v>
      </c>
      <c r="D4068" t="inlineStr">
        <is>
          <t>Aug</t>
        </is>
      </c>
      <c r="E4068" t="inlineStr">
        <is>
          <t>Asia</t>
        </is>
      </c>
      <c r="F4068" t="inlineStr">
        <is>
          <t>China</t>
        </is>
      </c>
      <c r="G4068" t="inlineStr">
        <is>
          <t>Arab Light</t>
        </is>
      </c>
      <c r="H4068" t="inlineStr">
        <is>
          <t>Term contract</t>
        </is>
      </c>
      <c r="I4068" t="inlineStr">
        <is>
          <t>National oil company</t>
        </is>
      </c>
      <c r="J4068" t="inlineStr">
        <is>
          <t>Sara Rossi</t>
        </is>
      </c>
      <c r="K4068" s="70" t="n">
        <v>486534</v>
      </c>
      <c r="L4068" s="71" t="n">
        <v>75.41</v>
      </c>
      <c r="M4068" s="71" t="n">
        <v>36689528.94</v>
      </c>
      <c r="N4068" s="71" t="n">
        <v>366895.29</v>
      </c>
      <c r="O4068" s="71" t="n">
        <v>36322633.65</v>
      </c>
      <c r="P4068" s="71" t="n">
        <v>8618747.210000001</v>
      </c>
      <c r="Q4068" s="71" t="n">
        <v>27703886.44</v>
      </c>
      <c r="R4068" t="inlineStr">
        <is>
          <t>Crude</t>
        </is>
      </c>
      <c r="S4068" t="inlineStr">
        <is>
          <t>Yes</t>
        </is>
      </c>
      <c r="T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SA104060</t>
        </is>
      </c>
      <c r="B4069" s="68" t="n">
        <v>46251</v>
      </c>
      <c r="C4069" s="69" t="n">
        <v>2026</v>
      </c>
      <c r="D4069" t="inlineStr">
        <is>
          <t>Aug</t>
        </is>
      </c>
      <c r="E4069" t="inlineStr">
        <is>
          <t>Asia</t>
        </is>
      </c>
      <c r="F4069" t="inlineStr">
        <is>
          <t>South Korea</t>
        </is>
      </c>
      <c r="G4069" t="inlineStr">
        <is>
          <t>Jet fuel</t>
        </is>
      </c>
      <c r="H4069" t="inlineStr">
        <is>
          <t>Term contract</t>
        </is>
      </c>
      <c r="I4069" t="inlineStr">
        <is>
          <t>Trader</t>
        </is>
      </c>
      <c r="J4069" t="inlineStr">
        <is>
          <t>Arjun Mehta</t>
        </is>
      </c>
      <c r="K4069" s="70" t="n">
        <v>197017</v>
      </c>
      <c r="L4069" s="71" t="n">
        <v>92.17</v>
      </c>
      <c r="M4069" s="71" t="n">
        <v>18159056.89</v>
      </c>
      <c r="N4069" s="71" t="n">
        <v>181590.57</v>
      </c>
      <c r="O4069" s="71" t="n">
        <v>17977466.32</v>
      </c>
      <c r="P4069" s="71" t="n">
        <v>14345278.95</v>
      </c>
      <c r="Q4069" s="71" t="n">
        <v>3632187.37</v>
      </c>
      <c r="R4069" t="inlineStr">
        <is>
          <t>Refined</t>
        </is>
      </c>
      <c r="S4069" t="inlineStr">
        <is>
          <t>Yes</t>
        </is>
      </c>
      <c r="T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SA104061</t>
        </is>
      </c>
      <c r="B4070" s="68" t="n">
        <v>46251</v>
      </c>
      <c r="C4070" s="69" t="n">
        <v>2026</v>
      </c>
      <c r="D4070" t="inlineStr">
        <is>
          <t>Aug</t>
        </is>
      </c>
      <c r="E4070" t="inlineStr">
        <is>
          <t>Asia</t>
        </is>
      </c>
      <c r="F4070" t="inlineStr">
        <is>
          <t>Japan</t>
        </is>
      </c>
      <c r="G4070" t="inlineStr">
        <is>
          <t>Arab Light</t>
        </is>
      </c>
      <c r="H4070" t="inlineStr">
        <is>
          <t>Term contract</t>
        </is>
      </c>
      <c r="I4070" t="inlineStr">
        <is>
          <t>National oil company</t>
        </is>
      </c>
      <c r="J4070" t="inlineStr">
        <is>
          <t>Mei Lin</t>
        </is>
      </c>
      <c r="K4070" s="70" t="n">
        <v>350304</v>
      </c>
      <c r="L4070" s="71" t="n">
        <v>71.56</v>
      </c>
      <c r="M4070" s="71" t="n">
        <v>25067754.24</v>
      </c>
      <c r="N4070" s="71" t="n">
        <v>250677.54</v>
      </c>
      <c r="O4070" s="71" t="n">
        <v>24817076.7</v>
      </c>
      <c r="P4070" s="71" t="n">
        <v>6332820.53</v>
      </c>
      <c r="Q4070" s="71" t="n">
        <v>18484256.17</v>
      </c>
      <c r="R4070" t="inlineStr">
        <is>
          <t>Crude</t>
        </is>
      </c>
      <c r="S4070" t="inlineStr">
        <is>
          <t>Yes</t>
        </is>
      </c>
      <c r="T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SA104062</t>
        </is>
      </c>
      <c r="B4071" s="68" t="n">
        <v>46251</v>
      </c>
      <c r="C4071" s="69" t="n">
        <v>2026</v>
      </c>
      <c r="D4071" t="inlineStr">
        <is>
          <t>Aug</t>
        </is>
      </c>
      <c r="E4071" t="inlineStr">
        <is>
          <t>Asia</t>
        </is>
      </c>
      <c r="F4071" t="inlineStr">
        <is>
          <t>Japan</t>
        </is>
      </c>
      <c r="G4071" t="inlineStr">
        <is>
          <t>Arab Extra Light</t>
        </is>
      </c>
      <c r="H4071" t="inlineStr">
        <is>
          <t>Spot</t>
        </is>
      </c>
      <c r="I4071" t="inlineStr">
        <is>
          <t>National oil company</t>
        </is>
      </c>
      <c r="J4071" t="inlineStr">
        <is>
          <t>Aisha Bello</t>
        </is>
      </c>
      <c r="K4071" s="70" t="n">
        <v>1150268</v>
      </c>
      <c r="L4071" s="71" t="n">
        <v>75.34999999999999</v>
      </c>
      <c r="M4071" s="71" t="n">
        <v>86672693.8</v>
      </c>
      <c r="N4071" s="71" t="n">
        <v>0</v>
      </c>
      <c r="O4071" s="71" t="n">
        <v>86672693.8</v>
      </c>
      <c r="P4071" s="71" t="n">
        <v>20720435.13</v>
      </c>
      <c r="Q4071" s="71" t="n">
        <v>65952258.67</v>
      </c>
      <c r="R4071" t="inlineStr">
        <is>
          <t>Crude</t>
        </is>
      </c>
      <c r="S4071" t="inlineStr">
        <is>
          <t>Yes</t>
        </is>
      </c>
      <c r="T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SA104063</t>
        </is>
      </c>
      <c r="B4072" s="68" t="n">
        <v>46251</v>
      </c>
      <c r="C4072" s="69" t="n">
        <v>2026</v>
      </c>
      <c r="D4072" t="inlineStr">
        <is>
          <t>Aug</t>
        </is>
      </c>
      <c r="E4072" t="inlineStr">
        <is>
          <t>Asia</t>
        </is>
      </c>
      <c r="F4072" t="inlineStr">
        <is>
          <t>South Korea</t>
        </is>
      </c>
      <c r="G4072" t="inlineStr">
        <is>
          <t>Arab Extra Light</t>
        </is>
      </c>
      <c r="H4072" t="inlineStr">
        <is>
          <t>Spot</t>
        </is>
      </c>
      <c r="I4072" t="inlineStr">
        <is>
          <t>Refiner</t>
        </is>
      </c>
      <c r="J4072" t="inlineStr">
        <is>
          <t>Emma Clarke</t>
        </is>
      </c>
      <c r="K4072" s="70" t="n">
        <v>1245526</v>
      </c>
      <c r="L4072" s="71" t="n">
        <v>81.81</v>
      </c>
      <c r="M4072" s="71" t="n">
        <v>101896482.06</v>
      </c>
      <c r="N4072" s="71" t="n">
        <v>0</v>
      </c>
      <c r="O4072" s="71" t="n">
        <v>101896482.06</v>
      </c>
      <c r="P4072" s="71" t="n">
        <v>22669357.22</v>
      </c>
      <c r="Q4072" s="71" t="n">
        <v>79227124.84</v>
      </c>
      <c r="R4072" t="inlineStr">
        <is>
          <t>Crude</t>
        </is>
      </c>
      <c r="S4072" t="inlineStr">
        <is>
          <t>Yes</t>
        </is>
      </c>
      <c r="T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SA104064</t>
        </is>
      </c>
      <c r="B4073" s="68" t="n">
        <v>46252</v>
      </c>
      <c r="C4073" s="69" t="n">
        <v>2026</v>
      </c>
      <c r="D4073" t="inlineStr">
        <is>
          <t>Aug</t>
        </is>
      </c>
      <c r="E4073" t="inlineStr">
        <is>
          <t>North America</t>
        </is>
      </c>
      <c r="F4073" t="inlineStr">
        <is>
          <t>USA</t>
        </is>
      </c>
      <c r="G4073" t="inlineStr">
        <is>
          <t>Arab Medium</t>
        </is>
      </c>
      <c r="H4073" t="inlineStr">
        <is>
          <t>Term contract</t>
        </is>
      </c>
      <c r="I4073" t="inlineStr">
        <is>
          <t>Refiner</t>
        </is>
      </c>
      <c r="J4073" t="inlineStr">
        <is>
          <t>Fatima Al-Saud</t>
        </is>
      </c>
      <c r="K4073" s="70" t="n">
        <v>1583539</v>
      </c>
      <c r="L4073" s="71" t="n">
        <v>81.95</v>
      </c>
      <c r="M4073" s="71" t="n">
        <v>129771021.05</v>
      </c>
      <c r="N4073" s="71" t="n">
        <v>2595420.42</v>
      </c>
      <c r="O4073" s="71" t="n">
        <v>127175600.63</v>
      </c>
      <c r="P4073" s="71" t="n">
        <v>28604978.46</v>
      </c>
      <c r="Q4073" s="71" t="n">
        <v>98570622.17</v>
      </c>
      <c r="R4073" t="inlineStr">
        <is>
          <t>Crude</t>
        </is>
      </c>
      <c r="S4073" t="inlineStr">
        <is>
          <t>Yes</t>
        </is>
      </c>
      <c r="T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SA104065</t>
        </is>
      </c>
      <c r="B4074" s="68" t="n">
        <v>46252</v>
      </c>
      <c r="C4074" s="69" t="n">
        <v>2026</v>
      </c>
      <c r="D4074" t="inlineStr">
        <is>
          <t>Aug</t>
        </is>
      </c>
      <c r="E4074" t="inlineStr">
        <is>
          <t>Asia</t>
        </is>
      </c>
      <c r="F4074" t="inlineStr">
        <is>
          <t>South Korea</t>
        </is>
      </c>
      <c r="G4074" t="inlineStr">
        <is>
          <t>Arab Heavy</t>
        </is>
      </c>
      <c r="H4074" t="inlineStr">
        <is>
          <t>Spot</t>
        </is>
      </c>
      <c r="I4074" t="inlineStr">
        <is>
          <t>National oil company</t>
        </is>
      </c>
      <c r="J4074" t="inlineStr">
        <is>
          <t>Aisha Bello</t>
        </is>
      </c>
      <c r="K4074" s="70" t="n">
        <v>322649</v>
      </c>
      <c r="L4074" s="71" t="n">
        <v>75.84999999999999</v>
      </c>
      <c r="M4074" s="71" t="n">
        <v>24472926.65</v>
      </c>
      <c r="N4074" s="71" t="n">
        <v>0</v>
      </c>
      <c r="O4074" s="71" t="n">
        <v>24472926.65</v>
      </c>
      <c r="P4074" s="71" t="n">
        <v>5516233.72</v>
      </c>
      <c r="Q4074" s="71" t="n">
        <v>18956692.93</v>
      </c>
      <c r="R4074" t="inlineStr">
        <is>
          <t>Crude</t>
        </is>
      </c>
      <c r="S4074" t="inlineStr">
        <is>
          <t>Yes</t>
        </is>
      </c>
      <c r="T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SA104066</t>
        </is>
      </c>
      <c r="B4075" s="68" t="n">
        <v>46252</v>
      </c>
      <c r="C4075" s="69" t="n">
        <v>2026</v>
      </c>
      <c r="D4075" t="inlineStr">
        <is>
          <t>Aug</t>
        </is>
      </c>
      <c r="E4075" t="inlineStr">
        <is>
          <t>Europe</t>
        </is>
      </c>
      <c r="F4075" t="inlineStr">
        <is>
          <t>Italy</t>
        </is>
      </c>
      <c r="G4075" t="inlineStr">
        <is>
          <t>Arab Heavy</t>
        </is>
      </c>
      <c r="H4075" t="inlineStr">
        <is>
          <t>Spot</t>
        </is>
      </c>
      <c r="I4075" t="inlineStr">
        <is>
          <t>Refiner</t>
        </is>
      </c>
      <c r="J4075" t="inlineStr">
        <is>
          <t>Zoya Ahmed</t>
        </is>
      </c>
      <c r="K4075" s="70" t="n">
        <v>490631</v>
      </c>
      <c r="L4075" s="71" t="n">
        <v>68.41</v>
      </c>
      <c r="M4075" s="71" t="n">
        <v>33564066.71</v>
      </c>
      <c r="N4075" s="71" t="n">
        <v>0</v>
      </c>
      <c r="O4075" s="71" t="n">
        <v>33564066.71</v>
      </c>
      <c r="P4075" s="71" t="n">
        <v>8686040.35</v>
      </c>
      <c r="Q4075" s="71" t="n">
        <v>24878026.36</v>
      </c>
      <c r="R4075" t="inlineStr">
        <is>
          <t>Crude</t>
        </is>
      </c>
      <c r="S4075" t="inlineStr">
        <is>
          <t>Yes</t>
        </is>
      </c>
      <c r="T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SA104067</t>
        </is>
      </c>
      <c r="B4076" s="68" t="n">
        <v>46252</v>
      </c>
      <c r="C4076" s="69" t="n">
        <v>2026</v>
      </c>
      <c r="D4076" t="inlineStr">
        <is>
          <t>Aug</t>
        </is>
      </c>
      <c r="E4076" t="inlineStr">
        <is>
          <t>Middle East</t>
        </is>
      </c>
      <c r="F4076" t="inlineStr">
        <is>
          <t>Saudi Arabia</t>
        </is>
      </c>
      <c r="G4076" t="inlineStr">
        <is>
          <t>Arab Light</t>
        </is>
      </c>
      <c r="H4076" t="inlineStr">
        <is>
          <t>Domestic</t>
        </is>
      </c>
      <c r="I4076" t="inlineStr">
        <is>
          <t>National oil company</t>
        </is>
      </c>
      <c r="J4076" t="inlineStr">
        <is>
          <t>Ana Costa</t>
        </is>
      </c>
      <c r="K4076" s="70" t="n">
        <v>1761764</v>
      </c>
      <c r="L4076" s="71" t="n">
        <v>83.34</v>
      </c>
      <c r="M4076" s="71" t="n">
        <v>146825411.76</v>
      </c>
      <c r="N4076" s="71" t="n">
        <v>2936508.24</v>
      </c>
      <c r="O4076" s="71" t="n">
        <v>143888903.52</v>
      </c>
      <c r="P4076" s="71" t="n">
        <v>31311242.22</v>
      </c>
      <c r="Q4076" s="71" t="n">
        <v>112577661.3</v>
      </c>
      <c r="R4076" t="inlineStr">
        <is>
          <t>Crude</t>
        </is>
      </c>
      <c r="S4076" t="inlineStr">
        <is>
          <t>No</t>
        </is>
      </c>
      <c r="T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SA104068</t>
        </is>
      </c>
      <c r="B4077" s="68" t="n">
        <v>46252</v>
      </c>
      <c r="C4077" s="69" t="n">
        <v>2026</v>
      </c>
      <c r="D4077" t="inlineStr">
        <is>
          <t>Aug</t>
        </is>
      </c>
      <c r="E4077" t="inlineStr">
        <is>
          <t>Europe</t>
        </is>
      </c>
      <c r="F4077" t="inlineStr">
        <is>
          <t>Italy</t>
        </is>
      </c>
      <c r="G4077" t="inlineStr">
        <is>
          <t>Arab Light</t>
        </is>
      </c>
      <c r="H4077" t="inlineStr">
        <is>
          <t>Term contract</t>
        </is>
      </c>
      <c r="I4077" t="inlineStr">
        <is>
          <t>Trader</t>
        </is>
      </c>
      <c r="J4077" t="inlineStr">
        <is>
          <t>Arjun Mehta</t>
        </is>
      </c>
      <c r="K4077" s="70" t="n">
        <v>724167</v>
      </c>
      <c r="L4077" s="71" t="n">
        <v>84.48999999999999</v>
      </c>
      <c r="M4077" s="71" t="n">
        <v>61184869.83</v>
      </c>
      <c r="N4077" s="71" t="n">
        <v>611848.7</v>
      </c>
      <c r="O4077" s="71" t="n">
        <v>60573021.13</v>
      </c>
      <c r="P4077" s="71" t="n">
        <v>13447867.12</v>
      </c>
      <c r="Q4077" s="71" t="n">
        <v>47125154.01</v>
      </c>
      <c r="R4077" t="inlineStr">
        <is>
          <t>Crude</t>
        </is>
      </c>
      <c r="S4077" t="inlineStr">
        <is>
          <t>Yes</t>
        </is>
      </c>
      <c r="T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SA104069</t>
        </is>
      </c>
      <c r="B4078" s="68" t="n">
        <v>46252</v>
      </c>
      <c r="C4078" s="69" t="n">
        <v>2026</v>
      </c>
      <c r="D4078" t="inlineStr">
        <is>
          <t>Aug</t>
        </is>
      </c>
      <c r="E4078" t="inlineStr">
        <is>
          <t>Middle East</t>
        </is>
      </c>
      <c r="F4078" t="inlineStr">
        <is>
          <t>Saudi Arabia</t>
        </is>
      </c>
      <c r="G4078" t="inlineStr">
        <is>
          <t>Gasoline</t>
        </is>
      </c>
      <c r="H4078" t="inlineStr">
        <is>
          <t>Domestic</t>
        </is>
      </c>
      <c r="I4078" t="inlineStr">
        <is>
          <t>National oil company</t>
        </is>
      </c>
      <c r="J4078" t="inlineStr">
        <is>
          <t>Shraddha Kulkarni</t>
        </is>
      </c>
      <c r="K4078" s="70" t="n">
        <v>145448</v>
      </c>
      <c r="L4078" s="71" t="n">
        <v>94.61</v>
      </c>
      <c r="M4078" s="71" t="n">
        <v>13760835.28</v>
      </c>
      <c r="N4078" s="71" t="n">
        <v>0</v>
      </c>
      <c r="O4078" s="71" t="n">
        <v>13760835.28</v>
      </c>
      <c r="P4078" s="71" t="n">
        <v>10018017.17</v>
      </c>
      <c r="Q4078" s="71" t="n">
        <v>3742818.11</v>
      </c>
      <c r="R4078" t="inlineStr">
        <is>
          <t>Refined</t>
        </is>
      </c>
      <c r="S4078" t="inlineStr">
        <is>
          <t>No</t>
        </is>
      </c>
      <c r="T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SA104070</t>
        </is>
      </c>
      <c r="B4079" s="68" t="n">
        <v>46252</v>
      </c>
      <c r="C4079" s="69" t="n">
        <v>2026</v>
      </c>
      <c r="D4079" t="inlineStr">
        <is>
          <t>Aug</t>
        </is>
      </c>
      <c r="E4079" t="inlineStr">
        <is>
          <t>Europe</t>
        </is>
      </c>
      <c r="F4079" t="inlineStr">
        <is>
          <t>Netherlands</t>
        </is>
      </c>
      <c r="G4079" t="inlineStr">
        <is>
          <t>Arab Light</t>
        </is>
      </c>
      <c r="H4079" t="inlineStr">
        <is>
          <t>Term contract</t>
        </is>
      </c>
      <c r="I4079" t="inlineStr">
        <is>
          <t>National oil company</t>
        </is>
      </c>
      <c r="J4079" t="inlineStr">
        <is>
          <t>Carlos Silva</t>
        </is>
      </c>
      <c r="K4079" s="70" t="n">
        <v>1524130</v>
      </c>
      <c r="L4079" s="71" t="n">
        <v>72.95999999999999</v>
      </c>
      <c r="M4079" s="71" t="n">
        <v>111200524.8</v>
      </c>
      <c r="N4079" s="71" t="n">
        <v>2224010.5</v>
      </c>
      <c r="O4079" s="71" t="n">
        <v>108976514.3</v>
      </c>
      <c r="P4079" s="71" t="n">
        <v>27980038.37</v>
      </c>
      <c r="Q4079" s="71" t="n">
        <v>80996475.93000001</v>
      </c>
      <c r="R4079" t="inlineStr">
        <is>
          <t>Crude</t>
        </is>
      </c>
      <c r="S4079" t="inlineStr">
        <is>
          <t>Yes</t>
        </is>
      </c>
      <c r="T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SA104071</t>
        </is>
      </c>
      <c r="B4080" s="68" t="n">
        <v>46252</v>
      </c>
      <c r="C4080" s="69" t="n">
        <v>2026</v>
      </c>
      <c r="D4080" t="inlineStr">
        <is>
          <t>Aug</t>
        </is>
      </c>
      <c r="E4080" t="inlineStr">
        <is>
          <t>Asia</t>
        </is>
      </c>
      <c r="F4080" t="inlineStr">
        <is>
          <t>China</t>
        </is>
      </c>
      <c r="G4080" t="inlineStr">
        <is>
          <t>Arab Light</t>
        </is>
      </c>
      <c r="H4080" t="inlineStr">
        <is>
          <t>Term contract</t>
        </is>
      </c>
      <c r="I4080" t="inlineStr">
        <is>
          <t>Refiner</t>
        </is>
      </c>
      <c r="J4080" t="inlineStr">
        <is>
          <t>Ana Costa</t>
        </is>
      </c>
      <c r="K4080" s="70" t="n">
        <v>1105199</v>
      </c>
      <c r="L4080" s="71" t="n">
        <v>82.89</v>
      </c>
      <c r="M4080" s="71" t="n">
        <v>91609945.11</v>
      </c>
      <c r="N4080" s="71" t="n">
        <v>916099.45</v>
      </c>
      <c r="O4080" s="71" t="n">
        <v>90693845.66</v>
      </c>
      <c r="P4080" s="71" t="n">
        <v>19336230.84</v>
      </c>
      <c r="Q4080" s="71" t="n">
        <v>71357614.81999999</v>
      </c>
      <c r="R4080" t="inlineStr">
        <is>
          <t>Crude</t>
        </is>
      </c>
      <c r="S4080" t="inlineStr">
        <is>
          <t>Yes</t>
        </is>
      </c>
      <c r="T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SA104072</t>
        </is>
      </c>
      <c r="B4081" s="68" t="n">
        <v>46253</v>
      </c>
      <c r="C4081" s="69" t="n">
        <v>2026</v>
      </c>
      <c r="D4081" t="inlineStr">
        <is>
          <t>Aug</t>
        </is>
      </c>
      <c r="E4081" t="inlineStr">
        <is>
          <t>Europe</t>
        </is>
      </c>
      <c r="F4081" t="inlineStr">
        <is>
          <t>France</t>
        </is>
      </c>
      <c r="G4081" t="inlineStr">
        <is>
          <t>Arab Medium</t>
        </is>
      </c>
      <c r="H4081" t="inlineStr">
        <is>
          <t>Term contract</t>
        </is>
      </c>
      <c r="I4081" t="inlineStr">
        <is>
          <t>National oil company</t>
        </is>
      </c>
      <c r="J4081" t="inlineStr">
        <is>
          <t>Carlos Silva</t>
        </is>
      </c>
      <c r="K4081" s="70" t="n">
        <v>558233</v>
      </c>
      <c r="L4081" s="71" t="n">
        <v>71.11</v>
      </c>
      <c r="M4081" s="71" t="n">
        <v>39695948.63</v>
      </c>
      <c r="N4081" s="71" t="n">
        <v>0</v>
      </c>
      <c r="O4081" s="71" t="n">
        <v>39695948.63</v>
      </c>
      <c r="P4081" s="71" t="n">
        <v>10097210.47</v>
      </c>
      <c r="Q4081" s="71" t="n">
        <v>29598738.16</v>
      </c>
      <c r="R4081" t="inlineStr">
        <is>
          <t>Crude</t>
        </is>
      </c>
      <c r="S4081" t="inlineStr">
        <is>
          <t>Yes</t>
        </is>
      </c>
      <c r="T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SA104073</t>
        </is>
      </c>
      <c r="B4082" s="68" t="n">
        <v>46253</v>
      </c>
      <c r="C4082" s="69" t="n">
        <v>2026</v>
      </c>
      <c r="D4082" t="inlineStr">
        <is>
          <t>Aug</t>
        </is>
      </c>
      <c r="E4082" t="inlineStr">
        <is>
          <t>Asia</t>
        </is>
      </c>
      <c r="F4082" t="inlineStr">
        <is>
          <t>Japan</t>
        </is>
      </c>
      <c r="G4082" t="inlineStr">
        <is>
          <t>Gasoline</t>
        </is>
      </c>
      <c r="H4082" t="inlineStr">
        <is>
          <t>Term contract</t>
        </is>
      </c>
      <c r="I4082" t="inlineStr">
        <is>
          <t>National oil company</t>
        </is>
      </c>
      <c r="J4082" t="inlineStr">
        <is>
          <t>Priya Nair</t>
        </is>
      </c>
      <c r="K4082" s="70" t="n">
        <v>564379</v>
      </c>
      <c r="L4082" s="71" t="n">
        <v>83.48</v>
      </c>
      <c r="M4082" s="71" t="n">
        <v>47114358.92</v>
      </c>
      <c r="N4082" s="71" t="n">
        <v>471143.59</v>
      </c>
      <c r="O4082" s="71" t="n">
        <v>46643215.33</v>
      </c>
      <c r="P4082" s="71" t="n">
        <v>40268728.07</v>
      </c>
      <c r="Q4082" s="71" t="n">
        <v>6374487.26</v>
      </c>
      <c r="R4082" t="inlineStr">
        <is>
          <t>Refined</t>
        </is>
      </c>
      <c r="S4082" t="inlineStr">
        <is>
          <t>Yes</t>
        </is>
      </c>
      <c r="T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SA104074</t>
        </is>
      </c>
      <c r="B4083" s="68" t="n">
        <v>46253</v>
      </c>
      <c r="C4083" s="69" t="n">
        <v>2026</v>
      </c>
      <c r="D4083" t="inlineStr">
        <is>
          <t>Aug</t>
        </is>
      </c>
      <c r="E4083" t="inlineStr">
        <is>
          <t>Asia</t>
        </is>
      </c>
      <c r="F4083" t="inlineStr">
        <is>
          <t>India</t>
        </is>
      </c>
      <c r="G4083" t="inlineStr">
        <is>
          <t>Arab Heavy</t>
        </is>
      </c>
      <c r="H4083" t="inlineStr">
        <is>
          <t>Term contract</t>
        </is>
      </c>
      <c r="I4083" t="inlineStr">
        <is>
          <t>National oil company</t>
        </is>
      </c>
      <c r="J4083" t="inlineStr">
        <is>
          <t>Liam O'Brien</t>
        </is>
      </c>
      <c r="K4083" s="70" t="n">
        <v>1069350</v>
      </c>
      <c r="L4083" s="71" t="n">
        <v>66.28</v>
      </c>
      <c r="M4083" s="71" t="n">
        <v>70876518</v>
      </c>
      <c r="N4083" s="71" t="n">
        <v>708765.1800000001</v>
      </c>
      <c r="O4083" s="71" t="n">
        <v>70167752.81999999</v>
      </c>
      <c r="P4083" s="71" t="n">
        <v>18390601.52</v>
      </c>
      <c r="Q4083" s="71" t="n">
        <v>51777151.3</v>
      </c>
      <c r="R4083" t="inlineStr">
        <is>
          <t>Crude</t>
        </is>
      </c>
      <c r="S4083" t="inlineStr">
        <is>
          <t>Yes</t>
        </is>
      </c>
      <c r="T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SA104075</t>
        </is>
      </c>
      <c r="B4084" s="68" t="n">
        <v>46253</v>
      </c>
      <c r="C4084" s="69" t="n">
        <v>2026</v>
      </c>
      <c r="D4084" t="inlineStr">
        <is>
          <t>Aug</t>
        </is>
      </c>
      <c r="E4084" t="inlineStr">
        <is>
          <t>Middle East</t>
        </is>
      </c>
      <c r="F4084" t="inlineStr">
        <is>
          <t>Bahrain</t>
        </is>
      </c>
      <c r="G4084" t="inlineStr">
        <is>
          <t>Arab Extra Light</t>
        </is>
      </c>
      <c r="H4084" t="inlineStr">
        <is>
          <t>Term contract</t>
        </is>
      </c>
      <c r="I4084" t="inlineStr">
        <is>
          <t>Refiner</t>
        </is>
      </c>
      <c r="J4084" t="inlineStr">
        <is>
          <t>Ruhi Shaikh</t>
        </is>
      </c>
      <c r="K4084" s="70" t="n">
        <v>1164608</v>
      </c>
      <c r="L4084" s="71" t="n">
        <v>76.42</v>
      </c>
      <c r="M4084" s="71" t="n">
        <v>88999343.36</v>
      </c>
      <c r="N4084" s="71" t="n">
        <v>0</v>
      </c>
      <c r="O4084" s="71" t="n">
        <v>88999343.36</v>
      </c>
      <c r="P4084" s="71" t="n">
        <v>20884517.27</v>
      </c>
      <c r="Q4084" s="71" t="n">
        <v>68114826.09</v>
      </c>
      <c r="R4084" t="inlineStr">
        <is>
          <t>Crude</t>
        </is>
      </c>
      <c r="S4084" t="inlineStr">
        <is>
          <t>Yes</t>
        </is>
      </c>
      <c r="T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SA104076</t>
        </is>
      </c>
      <c r="B4085" s="68" t="n">
        <v>46253</v>
      </c>
      <c r="C4085" s="69" t="n">
        <v>2026</v>
      </c>
      <c r="D4085" t="inlineStr">
        <is>
          <t>Aug</t>
        </is>
      </c>
      <c r="E4085" t="inlineStr">
        <is>
          <t>Asia</t>
        </is>
      </c>
      <c r="F4085" t="inlineStr">
        <is>
          <t>Japan</t>
        </is>
      </c>
      <c r="G4085" t="inlineStr">
        <is>
          <t>Arab Extra Light</t>
        </is>
      </c>
      <c r="H4085" t="inlineStr">
        <is>
          <t>Term contract</t>
        </is>
      </c>
      <c r="I4085" t="inlineStr">
        <is>
          <t>National oil company</t>
        </is>
      </c>
      <c r="J4085" t="inlineStr">
        <is>
          <t>Carlos Silva</t>
        </is>
      </c>
      <c r="K4085" s="70" t="n">
        <v>1224016</v>
      </c>
      <c r="L4085" s="71" t="n">
        <v>71.62</v>
      </c>
      <c r="M4085" s="71" t="n">
        <v>87664025.92</v>
      </c>
      <c r="N4085" s="71" t="n">
        <v>0</v>
      </c>
      <c r="O4085" s="71" t="n">
        <v>87664025.92</v>
      </c>
      <c r="P4085" s="71" t="n">
        <v>23165845.91</v>
      </c>
      <c r="Q4085" s="71" t="n">
        <v>64498180.01</v>
      </c>
      <c r="R4085" t="inlineStr">
        <is>
          <t>Crude</t>
        </is>
      </c>
      <c r="S4085" t="inlineStr">
        <is>
          <t>Yes</t>
        </is>
      </c>
      <c r="T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SA104077</t>
        </is>
      </c>
      <c r="B4086" s="68" t="n">
        <v>46253</v>
      </c>
      <c r="C4086" s="69" t="n">
        <v>2026</v>
      </c>
      <c r="D4086" t="inlineStr">
        <is>
          <t>Aug</t>
        </is>
      </c>
      <c r="E4086" t="inlineStr">
        <is>
          <t>Asia</t>
        </is>
      </c>
      <c r="F4086" t="inlineStr">
        <is>
          <t>Japan</t>
        </is>
      </c>
      <c r="G4086" t="inlineStr">
        <is>
          <t>Diesel</t>
        </is>
      </c>
      <c r="H4086" t="inlineStr">
        <is>
          <t>Term contract</t>
        </is>
      </c>
      <c r="I4086" t="inlineStr">
        <is>
          <t>National oil company</t>
        </is>
      </c>
      <c r="J4086" t="inlineStr">
        <is>
          <t>Carlos Silva</t>
        </is>
      </c>
      <c r="K4086" s="70" t="n">
        <v>222725</v>
      </c>
      <c r="L4086" s="71" t="n">
        <v>98.94</v>
      </c>
      <c r="M4086" s="71" t="n">
        <v>22036411.5</v>
      </c>
      <c r="N4086" s="71" t="n">
        <v>0</v>
      </c>
      <c r="O4086" s="71" t="n">
        <v>22036411.5</v>
      </c>
      <c r="P4086" s="71" t="n">
        <v>15155575.95</v>
      </c>
      <c r="Q4086" s="71" t="n">
        <v>6880835.55</v>
      </c>
      <c r="R4086" t="inlineStr">
        <is>
          <t>Refined</t>
        </is>
      </c>
      <c r="S4086" t="inlineStr">
        <is>
          <t>Yes</t>
        </is>
      </c>
      <c r="T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SA104078</t>
        </is>
      </c>
      <c r="B4087" s="68" t="n">
        <v>46253</v>
      </c>
      <c r="C4087" s="69" t="n">
        <v>2026</v>
      </c>
      <c r="D4087" t="inlineStr">
        <is>
          <t>Aug</t>
        </is>
      </c>
      <c r="E4087" t="inlineStr">
        <is>
          <t>Asia</t>
        </is>
      </c>
      <c r="F4087" t="inlineStr">
        <is>
          <t>Japan</t>
        </is>
      </c>
      <c r="G4087" t="inlineStr">
        <is>
          <t>Jet fuel</t>
        </is>
      </c>
      <c r="H4087" t="inlineStr">
        <is>
          <t>Spot</t>
        </is>
      </c>
      <c r="I4087" t="inlineStr">
        <is>
          <t>Trader</t>
        </is>
      </c>
      <c r="J4087" t="inlineStr">
        <is>
          <t>Lucas Martin</t>
        </is>
      </c>
      <c r="K4087" s="70" t="n">
        <v>143480</v>
      </c>
      <c r="L4087" s="71" t="n">
        <v>107.44</v>
      </c>
      <c r="M4087" s="71" t="n">
        <v>15415491.2</v>
      </c>
      <c r="N4087" s="71" t="n">
        <v>308309.82</v>
      </c>
      <c r="O4087" s="71" t="n">
        <v>15107181.38</v>
      </c>
      <c r="P4087" s="71" t="n">
        <v>10292579</v>
      </c>
      <c r="Q4087" s="71" t="n">
        <v>4814602.38</v>
      </c>
      <c r="R4087" t="inlineStr">
        <is>
          <t>Refined</t>
        </is>
      </c>
      <c r="S4087" t="inlineStr">
        <is>
          <t>Yes</t>
        </is>
      </c>
      <c r="T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SA104079</t>
        </is>
      </c>
      <c r="B4088" s="68" t="n">
        <v>46253</v>
      </c>
      <c r="C4088" s="69" t="n">
        <v>2026</v>
      </c>
      <c r="D4088" t="inlineStr">
        <is>
          <t>Aug</t>
        </is>
      </c>
      <c r="E4088" t="inlineStr">
        <is>
          <t>North America</t>
        </is>
      </c>
      <c r="F4088" t="inlineStr">
        <is>
          <t>USA</t>
        </is>
      </c>
      <c r="G4088" t="inlineStr">
        <is>
          <t>Arab Heavy</t>
        </is>
      </c>
      <c r="H4088" t="inlineStr">
        <is>
          <t>Term contract</t>
        </is>
      </c>
      <c r="I4088" t="inlineStr">
        <is>
          <t>National oil company</t>
        </is>
      </c>
      <c r="J4088" t="inlineStr">
        <is>
          <t>Carlos Silva</t>
        </is>
      </c>
      <c r="K4088" s="70" t="n">
        <v>319576</v>
      </c>
      <c r="L4088" s="71" t="n">
        <v>73.69</v>
      </c>
      <c r="M4088" s="71" t="n">
        <v>23549555.44</v>
      </c>
      <c r="N4088" s="71" t="n">
        <v>0</v>
      </c>
      <c r="O4088" s="71" t="n">
        <v>23549555.44</v>
      </c>
      <c r="P4088" s="71" t="n">
        <v>5551488.56</v>
      </c>
      <c r="Q4088" s="71" t="n">
        <v>17998066.88</v>
      </c>
      <c r="R4088" t="inlineStr">
        <is>
          <t>Crude</t>
        </is>
      </c>
      <c r="S4088" t="inlineStr">
        <is>
          <t>Yes</t>
        </is>
      </c>
      <c r="T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SA104080</t>
        </is>
      </c>
      <c r="B4089" s="68" t="n">
        <v>46253</v>
      </c>
      <c r="C4089" s="69" t="n">
        <v>2026</v>
      </c>
      <c r="D4089" t="inlineStr">
        <is>
          <t>Aug</t>
        </is>
      </c>
      <c r="E4089" t="inlineStr">
        <is>
          <t>Middle East</t>
        </is>
      </c>
      <c r="F4089" t="inlineStr">
        <is>
          <t>UAE</t>
        </is>
      </c>
      <c r="G4089" t="inlineStr">
        <is>
          <t>Arab Light</t>
        </is>
      </c>
      <c r="H4089" t="inlineStr">
        <is>
          <t>Term contract</t>
        </is>
      </c>
      <c r="I4089" t="inlineStr">
        <is>
          <t>National oil company</t>
        </is>
      </c>
      <c r="J4089" t="inlineStr">
        <is>
          <t>Emma Clarke</t>
        </is>
      </c>
      <c r="K4089" s="70" t="n">
        <v>1297764</v>
      </c>
      <c r="L4089" s="71" t="n">
        <v>72.90000000000001</v>
      </c>
      <c r="M4089" s="71" t="n">
        <v>94606995.59999999</v>
      </c>
      <c r="N4089" s="71" t="n">
        <v>0</v>
      </c>
      <c r="O4089" s="71" t="n">
        <v>94606995.59999999</v>
      </c>
      <c r="P4089" s="71" t="n">
        <v>22760538.92</v>
      </c>
      <c r="Q4089" s="71" t="n">
        <v>71846456.68000001</v>
      </c>
      <c r="R4089" t="inlineStr">
        <is>
          <t>Crude</t>
        </is>
      </c>
      <c r="S4089" t="inlineStr">
        <is>
          <t>Yes</t>
        </is>
      </c>
      <c r="T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SA104081</t>
        </is>
      </c>
      <c r="B4090" s="68" t="n">
        <v>46254</v>
      </c>
      <c r="C4090" s="69" t="n">
        <v>2026</v>
      </c>
      <c r="D4090" t="inlineStr">
        <is>
          <t>Aug</t>
        </is>
      </c>
      <c r="E4090" t="inlineStr">
        <is>
          <t>Middle East</t>
        </is>
      </c>
      <c r="F4090" t="inlineStr">
        <is>
          <t>UAE</t>
        </is>
      </c>
      <c r="G4090" t="inlineStr">
        <is>
          <t>Arab Light</t>
        </is>
      </c>
      <c r="H4090" t="inlineStr">
        <is>
          <t>Term contract</t>
        </is>
      </c>
      <c r="I4090" t="inlineStr">
        <is>
          <t>Refiner</t>
        </is>
      </c>
      <c r="J4090" t="inlineStr">
        <is>
          <t>Noah Smith</t>
        </is>
      </c>
      <c r="K4090" s="70" t="n">
        <v>1592757</v>
      </c>
      <c r="L4090" s="71" t="n">
        <v>71.3</v>
      </c>
      <c r="M4090" s="71" t="n">
        <v>113563574.1</v>
      </c>
      <c r="N4090" s="71" t="n">
        <v>1135635.74</v>
      </c>
      <c r="O4090" s="71" t="n">
        <v>112427938.36</v>
      </c>
      <c r="P4090" s="71" t="n">
        <v>28827622.94</v>
      </c>
      <c r="Q4090" s="71" t="n">
        <v>83600315.42</v>
      </c>
      <c r="R4090" t="inlineStr">
        <is>
          <t>Crude</t>
        </is>
      </c>
      <c r="S4090" t="inlineStr">
        <is>
          <t>Yes</t>
        </is>
      </c>
      <c r="T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SA104082</t>
        </is>
      </c>
      <c r="B4091" s="68" t="n">
        <v>46254</v>
      </c>
      <c r="C4091" s="69" t="n">
        <v>2026</v>
      </c>
      <c r="D4091" t="inlineStr">
        <is>
          <t>Aug</t>
        </is>
      </c>
      <c r="E4091" t="inlineStr">
        <is>
          <t>North America</t>
        </is>
      </c>
      <c r="F4091" t="inlineStr">
        <is>
          <t>USA</t>
        </is>
      </c>
      <c r="G4091" t="inlineStr">
        <is>
          <t>Arab Light</t>
        </is>
      </c>
      <c r="H4091" t="inlineStr">
        <is>
          <t>Term contract</t>
        </is>
      </c>
      <c r="I4091" t="inlineStr">
        <is>
          <t>Trader</t>
        </is>
      </c>
      <c r="J4091" t="inlineStr">
        <is>
          <t>Hiroshi Tanaka</t>
        </is>
      </c>
      <c r="K4091" s="70" t="n">
        <v>1534373</v>
      </c>
      <c r="L4091" s="71" t="n">
        <v>76.08</v>
      </c>
      <c r="M4091" s="71" t="n">
        <v>116735097.84</v>
      </c>
      <c r="N4091" s="71" t="n">
        <v>2334701.96</v>
      </c>
      <c r="O4091" s="71" t="n">
        <v>114400395.88</v>
      </c>
      <c r="P4091" s="71" t="n">
        <v>27594154.85</v>
      </c>
      <c r="Q4091" s="71" t="n">
        <v>86806241.03</v>
      </c>
      <c r="R4091" t="inlineStr">
        <is>
          <t>Crude</t>
        </is>
      </c>
      <c r="S4091" t="inlineStr">
        <is>
          <t>Yes</t>
        </is>
      </c>
      <c r="T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SA104083</t>
        </is>
      </c>
      <c r="B4092" s="68" t="n">
        <v>46254</v>
      </c>
      <c r="C4092" s="69" t="n">
        <v>2026</v>
      </c>
      <c r="D4092" t="inlineStr">
        <is>
          <t>Aug</t>
        </is>
      </c>
      <c r="E4092" t="inlineStr">
        <is>
          <t>Asia</t>
        </is>
      </c>
      <c r="F4092" t="inlineStr">
        <is>
          <t>China</t>
        </is>
      </c>
      <c r="G4092" t="inlineStr">
        <is>
          <t>Arab Medium</t>
        </is>
      </c>
      <c r="H4092" t="inlineStr">
        <is>
          <t>Term contract</t>
        </is>
      </c>
      <c r="I4092" t="inlineStr">
        <is>
          <t>National oil company</t>
        </is>
      </c>
      <c r="J4092" t="inlineStr">
        <is>
          <t>Ana Costa</t>
        </is>
      </c>
      <c r="K4092" s="70" t="n">
        <v>317527</v>
      </c>
      <c r="L4092" s="71" t="n">
        <v>75.11</v>
      </c>
      <c r="M4092" s="71" t="n">
        <v>23849452.97</v>
      </c>
      <c r="N4092" s="71" t="n">
        <v>0</v>
      </c>
      <c r="O4092" s="71" t="n">
        <v>23849452.97</v>
      </c>
      <c r="P4092" s="71" t="n">
        <v>5713474.96</v>
      </c>
      <c r="Q4092" s="71" t="n">
        <v>18135978.01</v>
      </c>
      <c r="R4092" t="inlineStr">
        <is>
          <t>Crude</t>
        </is>
      </c>
      <c r="S4092" t="inlineStr">
        <is>
          <t>Yes</t>
        </is>
      </c>
      <c r="T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SA104084</t>
        </is>
      </c>
      <c r="B4093" s="68" t="n">
        <v>46254</v>
      </c>
      <c r="C4093" s="69" t="n">
        <v>2026</v>
      </c>
      <c r="D4093" t="inlineStr">
        <is>
          <t>Aug</t>
        </is>
      </c>
      <c r="E4093" t="inlineStr">
        <is>
          <t>Asia</t>
        </is>
      </c>
      <c r="F4093" t="inlineStr">
        <is>
          <t>South Korea</t>
        </is>
      </c>
      <c r="G4093" t="inlineStr">
        <is>
          <t>Arab Light</t>
        </is>
      </c>
      <c r="H4093" t="inlineStr">
        <is>
          <t>Term contract</t>
        </is>
      </c>
      <c r="I4093" t="inlineStr">
        <is>
          <t>Refiner</t>
        </is>
      </c>
      <c r="J4093" t="inlineStr">
        <is>
          <t>Kofi Mensah</t>
        </is>
      </c>
      <c r="K4093" s="70" t="n">
        <v>529553</v>
      </c>
      <c r="L4093" s="71" t="n">
        <v>75.66</v>
      </c>
      <c r="M4093" s="71" t="n">
        <v>40065979.98</v>
      </c>
      <c r="N4093" s="71" t="n">
        <v>0</v>
      </c>
      <c r="O4093" s="71" t="n">
        <v>40065979.98</v>
      </c>
      <c r="P4093" s="71" t="n">
        <v>9524234.720000001</v>
      </c>
      <c r="Q4093" s="71" t="n">
        <v>30541745.26</v>
      </c>
      <c r="R4093" t="inlineStr">
        <is>
          <t>Crude</t>
        </is>
      </c>
      <c r="S4093" t="inlineStr">
        <is>
          <t>Yes</t>
        </is>
      </c>
      <c r="T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SA104085</t>
        </is>
      </c>
      <c r="B4094" s="68" t="n">
        <v>46254</v>
      </c>
      <c r="C4094" s="69" t="n">
        <v>2026</v>
      </c>
      <c r="D4094" t="inlineStr">
        <is>
          <t>Aug</t>
        </is>
      </c>
      <c r="E4094" t="inlineStr">
        <is>
          <t>Asia</t>
        </is>
      </c>
      <c r="F4094" t="inlineStr">
        <is>
          <t>China</t>
        </is>
      </c>
      <c r="G4094" t="inlineStr">
        <is>
          <t>Arab Medium</t>
        </is>
      </c>
      <c r="H4094" t="inlineStr">
        <is>
          <t>Spot</t>
        </is>
      </c>
      <c r="I4094" t="inlineStr">
        <is>
          <t>Trader</t>
        </is>
      </c>
      <c r="J4094" t="inlineStr">
        <is>
          <t>Liam O'Brien</t>
        </is>
      </c>
      <c r="K4094" s="70" t="n">
        <v>1594806</v>
      </c>
      <c r="L4094" s="71" t="n">
        <v>79.11</v>
      </c>
      <c r="M4094" s="71" t="n">
        <v>126165102.66</v>
      </c>
      <c r="N4094" s="71" t="n">
        <v>0</v>
      </c>
      <c r="O4094" s="71" t="n">
        <v>126165102.66</v>
      </c>
      <c r="P4094" s="71" t="n">
        <v>27862594.52</v>
      </c>
      <c r="Q4094" s="71" t="n">
        <v>98302508.14</v>
      </c>
      <c r="R4094" t="inlineStr">
        <is>
          <t>Crude</t>
        </is>
      </c>
      <c r="S4094" t="inlineStr">
        <is>
          <t>Yes</t>
        </is>
      </c>
      <c r="T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SA104086</t>
        </is>
      </c>
      <c r="B4095" s="68" t="n">
        <v>46254</v>
      </c>
      <c r="C4095" s="69" t="n">
        <v>2026</v>
      </c>
      <c r="D4095" t="inlineStr">
        <is>
          <t>Aug</t>
        </is>
      </c>
      <c r="E4095" t="inlineStr">
        <is>
          <t>Asia</t>
        </is>
      </c>
      <c r="F4095" t="inlineStr">
        <is>
          <t>China</t>
        </is>
      </c>
      <c r="G4095" t="inlineStr">
        <is>
          <t>Jet fuel</t>
        </is>
      </c>
      <c r="H4095" t="inlineStr">
        <is>
          <t>Term contract</t>
        </is>
      </c>
      <c r="I4095" t="inlineStr">
        <is>
          <t>Refiner</t>
        </is>
      </c>
      <c r="J4095" t="inlineStr">
        <is>
          <t>Lucas Martin</t>
        </is>
      </c>
      <c r="K4095" s="70" t="n">
        <v>444359</v>
      </c>
      <c r="L4095" s="71" t="n">
        <v>89.37</v>
      </c>
      <c r="M4095" s="71" t="n">
        <v>39712363.83</v>
      </c>
      <c r="N4095" s="71" t="n">
        <v>397123.64</v>
      </c>
      <c r="O4095" s="71" t="n">
        <v>39315240.19</v>
      </c>
      <c r="P4095" s="71" t="n">
        <v>31690286.3</v>
      </c>
      <c r="Q4095" s="71" t="n">
        <v>7624953.89</v>
      </c>
      <c r="R4095" t="inlineStr">
        <is>
          <t>Refined</t>
        </is>
      </c>
      <c r="S4095" t="inlineStr">
        <is>
          <t>Yes</t>
        </is>
      </c>
      <c r="T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SA104087</t>
        </is>
      </c>
      <c r="B4096" s="68" t="n">
        <v>46255</v>
      </c>
      <c r="C4096" s="69" t="n">
        <v>2026</v>
      </c>
      <c r="D4096" t="inlineStr">
        <is>
          <t>Aug</t>
        </is>
      </c>
      <c r="E4096" t="inlineStr">
        <is>
          <t>Asia</t>
        </is>
      </c>
      <c r="F4096" t="inlineStr">
        <is>
          <t>China</t>
        </is>
      </c>
      <c r="G4096" t="inlineStr">
        <is>
          <t>Arab Extra Light</t>
        </is>
      </c>
      <c r="H4096" t="inlineStr">
        <is>
          <t>Term contract</t>
        </is>
      </c>
      <c r="I4096" t="inlineStr">
        <is>
          <t>Refiner</t>
        </is>
      </c>
      <c r="J4096" t="inlineStr">
        <is>
          <t>Sara Rossi</t>
        </is>
      </c>
      <c r="K4096" s="70" t="n">
        <v>1665481</v>
      </c>
      <c r="L4096" s="71" t="n">
        <v>73.13</v>
      </c>
      <c r="M4096" s="71" t="n">
        <v>121796625.53</v>
      </c>
      <c r="N4096" s="71" t="n">
        <v>1217966.26</v>
      </c>
      <c r="O4096" s="71" t="n">
        <v>120578659.27</v>
      </c>
      <c r="P4096" s="71" t="n">
        <v>29719600.59</v>
      </c>
      <c r="Q4096" s="71" t="n">
        <v>90859058.68000001</v>
      </c>
      <c r="R4096" t="inlineStr">
        <is>
          <t>Crude</t>
        </is>
      </c>
      <c r="S4096" t="inlineStr">
        <is>
          <t>Yes</t>
        </is>
      </c>
      <c r="T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SA104088</t>
        </is>
      </c>
      <c r="B4097" s="68" t="n">
        <v>46255</v>
      </c>
      <c r="C4097" s="69" t="n">
        <v>2026</v>
      </c>
      <c r="D4097" t="inlineStr">
        <is>
          <t>Aug</t>
        </is>
      </c>
      <c r="E4097" t="inlineStr">
        <is>
          <t>Asia</t>
        </is>
      </c>
      <c r="F4097" t="inlineStr">
        <is>
          <t>China</t>
        </is>
      </c>
      <c r="G4097" t="inlineStr">
        <is>
          <t>Gasoline</t>
        </is>
      </c>
      <c r="H4097" t="inlineStr">
        <is>
          <t>Term contract</t>
        </is>
      </c>
      <c r="I4097" t="inlineStr">
        <is>
          <t>National oil company</t>
        </is>
      </c>
      <c r="J4097" t="inlineStr">
        <is>
          <t>Liam O'Brien</t>
        </is>
      </c>
      <c r="K4097" s="70" t="n">
        <v>237633</v>
      </c>
      <c r="L4097" s="71" t="n">
        <v>98.23</v>
      </c>
      <c r="M4097" s="71" t="n">
        <v>23342689.59</v>
      </c>
      <c r="N4097" s="71" t="n">
        <v>466853.79</v>
      </c>
      <c r="O4097" s="71" t="n">
        <v>22875835.8</v>
      </c>
      <c r="P4097" s="71" t="n">
        <v>16857126.06</v>
      </c>
      <c r="Q4097" s="71" t="n">
        <v>6018709.74</v>
      </c>
      <c r="R4097" t="inlineStr">
        <is>
          <t>Refined</t>
        </is>
      </c>
      <c r="S4097" t="inlineStr">
        <is>
          <t>Yes</t>
        </is>
      </c>
      <c r="T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SA104089</t>
        </is>
      </c>
      <c r="B4098" s="68" t="n">
        <v>46255</v>
      </c>
      <c r="C4098" s="69" t="n">
        <v>2026</v>
      </c>
      <c r="D4098" t="inlineStr">
        <is>
          <t>Aug</t>
        </is>
      </c>
      <c r="E4098" t="inlineStr">
        <is>
          <t>Europe</t>
        </is>
      </c>
      <c r="F4098" t="inlineStr">
        <is>
          <t>Italy</t>
        </is>
      </c>
      <c r="G4098" t="inlineStr">
        <is>
          <t>Arab Medium</t>
        </is>
      </c>
      <c r="H4098" t="inlineStr">
        <is>
          <t>Term contract</t>
        </is>
      </c>
      <c r="I4098" t="inlineStr">
        <is>
          <t>Trader</t>
        </is>
      </c>
      <c r="J4098" t="inlineStr">
        <is>
          <t>Arjun Mehta</t>
        </is>
      </c>
      <c r="K4098" s="70" t="n">
        <v>670904</v>
      </c>
      <c r="L4098" s="71" t="n">
        <v>69.84</v>
      </c>
      <c r="M4098" s="71" t="n">
        <v>46855935.36</v>
      </c>
      <c r="N4098" s="71" t="n">
        <v>0</v>
      </c>
      <c r="O4098" s="71" t="n">
        <v>46855935.36</v>
      </c>
      <c r="P4098" s="71" t="n">
        <v>12032403.49</v>
      </c>
      <c r="Q4098" s="71" t="n">
        <v>34823531.87</v>
      </c>
      <c r="R4098" t="inlineStr">
        <is>
          <t>Crude</t>
        </is>
      </c>
      <c r="S4098" t="inlineStr">
        <is>
          <t>Yes</t>
        </is>
      </c>
      <c r="T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SA104090</t>
        </is>
      </c>
      <c r="B4099" s="68" t="n">
        <v>46255</v>
      </c>
      <c r="C4099" s="69" t="n">
        <v>2026</v>
      </c>
      <c r="D4099" t="inlineStr">
        <is>
          <t>Aug</t>
        </is>
      </c>
      <c r="E4099" t="inlineStr">
        <is>
          <t>Europe</t>
        </is>
      </c>
      <c r="F4099" t="inlineStr">
        <is>
          <t>Italy</t>
        </is>
      </c>
      <c r="G4099" t="inlineStr">
        <is>
          <t>Arab Heavy</t>
        </is>
      </c>
      <c r="H4099" t="inlineStr">
        <is>
          <t>Spot</t>
        </is>
      </c>
      <c r="I4099" t="inlineStr">
        <is>
          <t>National oil company</t>
        </is>
      </c>
      <c r="J4099" t="inlineStr">
        <is>
          <t>Arjun Mehta</t>
        </is>
      </c>
      <c r="K4099" s="70" t="n">
        <v>1784298</v>
      </c>
      <c r="L4099" s="71" t="n">
        <v>72.62</v>
      </c>
      <c r="M4099" s="71" t="n">
        <v>129575720.76</v>
      </c>
      <c r="N4099" s="71" t="n">
        <v>0</v>
      </c>
      <c r="O4099" s="71" t="n">
        <v>129575720.76</v>
      </c>
      <c r="P4099" s="71" t="n">
        <v>32606533.52</v>
      </c>
      <c r="Q4099" s="71" t="n">
        <v>96969187.23999999</v>
      </c>
      <c r="R4099" t="inlineStr">
        <is>
          <t>Crude</t>
        </is>
      </c>
      <c r="S4099" t="inlineStr">
        <is>
          <t>Yes</t>
        </is>
      </c>
      <c r="T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SA104091</t>
        </is>
      </c>
      <c r="B4100" s="68" t="n">
        <v>46255</v>
      </c>
      <c r="C4100" s="69" t="n">
        <v>2026</v>
      </c>
      <c r="D4100" t="inlineStr">
        <is>
          <t>Aug</t>
        </is>
      </c>
      <c r="E4100" t="inlineStr">
        <is>
          <t>Asia</t>
        </is>
      </c>
      <c r="F4100" t="inlineStr">
        <is>
          <t>South Korea</t>
        </is>
      </c>
      <c r="G4100" t="inlineStr">
        <is>
          <t>Diesel</t>
        </is>
      </c>
      <c r="H4100" t="inlineStr">
        <is>
          <t>Term contract</t>
        </is>
      </c>
      <c r="I4100" t="inlineStr">
        <is>
          <t>Trader</t>
        </is>
      </c>
      <c r="J4100" t="inlineStr">
        <is>
          <t>Olivia Brown</t>
        </is>
      </c>
      <c r="K4100" s="70" t="n">
        <v>574843</v>
      </c>
      <c r="L4100" s="71" t="n">
        <v>87.64</v>
      </c>
      <c r="M4100" s="71" t="n">
        <v>50379240.52</v>
      </c>
      <c r="N4100" s="71" t="n">
        <v>0</v>
      </c>
      <c r="O4100" s="71" t="n">
        <v>50379240.52</v>
      </c>
      <c r="P4100" s="71" t="n">
        <v>39044110.43</v>
      </c>
      <c r="Q4100" s="71" t="n">
        <v>11335130.09</v>
      </c>
      <c r="R4100" t="inlineStr">
        <is>
          <t>Refined</t>
        </is>
      </c>
      <c r="S4100" t="inlineStr">
        <is>
          <t>Yes</t>
        </is>
      </c>
      <c r="T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SA104092</t>
        </is>
      </c>
      <c r="B4101" s="68" t="n">
        <v>46255</v>
      </c>
      <c r="C4101" s="69" t="n">
        <v>2026</v>
      </c>
      <c r="D4101" t="inlineStr">
        <is>
          <t>Aug</t>
        </is>
      </c>
      <c r="E4101" t="inlineStr">
        <is>
          <t>Asia</t>
        </is>
      </c>
      <c r="F4101" t="inlineStr">
        <is>
          <t>South Korea</t>
        </is>
      </c>
      <c r="G4101" t="inlineStr">
        <is>
          <t>Arab Extra Light</t>
        </is>
      </c>
      <c r="H4101" t="inlineStr">
        <is>
          <t>Term contract</t>
        </is>
      </c>
      <c r="I4101" t="inlineStr">
        <is>
          <t>Trader</t>
        </is>
      </c>
      <c r="J4101" t="inlineStr">
        <is>
          <t>Kofi Mensah</t>
        </is>
      </c>
      <c r="K4101" s="70" t="n">
        <v>1830391</v>
      </c>
      <c r="L4101" s="71" t="n">
        <v>83.84999999999999</v>
      </c>
      <c r="M4101" s="71" t="n">
        <v>153478285.35</v>
      </c>
      <c r="N4101" s="71" t="n">
        <v>3069565.71</v>
      </c>
      <c r="O4101" s="71" t="n">
        <v>150408719.64</v>
      </c>
      <c r="P4101" s="71" t="n">
        <v>32974060.08</v>
      </c>
      <c r="Q4101" s="71" t="n">
        <v>117434659.56</v>
      </c>
      <c r="R4101" t="inlineStr">
        <is>
          <t>Crude</t>
        </is>
      </c>
      <c r="S4101" t="inlineStr">
        <is>
          <t>Yes</t>
        </is>
      </c>
      <c r="T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SA104093</t>
        </is>
      </c>
      <c r="B4102" s="68" t="n">
        <v>46255</v>
      </c>
      <c r="C4102" s="69" t="n">
        <v>2026</v>
      </c>
      <c r="D4102" t="inlineStr">
        <is>
          <t>Aug</t>
        </is>
      </c>
      <c r="E4102" t="inlineStr">
        <is>
          <t>Asia</t>
        </is>
      </c>
      <c r="F4102" t="inlineStr">
        <is>
          <t>China</t>
        </is>
      </c>
      <c r="G4102" t="inlineStr">
        <is>
          <t>Jet fuel</t>
        </is>
      </c>
      <c r="H4102" t="inlineStr">
        <is>
          <t>Term contract</t>
        </is>
      </c>
      <c r="I4102" t="inlineStr">
        <is>
          <t>National oil company</t>
        </is>
      </c>
      <c r="J4102" t="inlineStr">
        <is>
          <t>Olivia Brown</t>
        </is>
      </c>
      <c r="K4102" s="70" t="n">
        <v>485048</v>
      </c>
      <c r="L4102" s="71" t="n">
        <v>89.06999999999999</v>
      </c>
      <c r="M4102" s="71" t="n">
        <v>43203225.36</v>
      </c>
      <c r="N4102" s="71" t="n">
        <v>864064.51</v>
      </c>
      <c r="O4102" s="71" t="n">
        <v>42339160.85</v>
      </c>
      <c r="P4102" s="71" t="n">
        <v>34667145.96</v>
      </c>
      <c r="Q4102" s="71" t="n">
        <v>7672014.89</v>
      </c>
      <c r="R4102" t="inlineStr">
        <is>
          <t>Refined</t>
        </is>
      </c>
      <c r="S4102" t="inlineStr">
        <is>
          <t>Yes</t>
        </is>
      </c>
      <c r="T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SA104094</t>
        </is>
      </c>
      <c r="B4103" s="68" t="n">
        <v>46256</v>
      </c>
      <c r="C4103" s="69" t="n">
        <v>2026</v>
      </c>
      <c r="D4103" t="inlineStr">
        <is>
          <t>Aug</t>
        </is>
      </c>
      <c r="E4103" t="inlineStr">
        <is>
          <t>Asia</t>
        </is>
      </c>
      <c r="F4103" t="inlineStr">
        <is>
          <t>India</t>
        </is>
      </c>
      <c r="G4103" t="inlineStr">
        <is>
          <t>Arab Extra Light</t>
        </is>
      </c>
      <c r="H4103" t="inlineStr">
        <is>
          <t>Term contract</t>
        </is>
      </c>
      <c r="I4103" t="inlineStr">
        <is>
          <t>Trader</t>
        </is>
      </c>
      <c r="J4103" t="inlineStr">
        <is>
          <t>Noah Smith</t>
        </is>
      </c>
      <c r="K4103" s="70" t="n">
        <v>403567</v>
      </c>
      <c r="L4103" s="71" t="n">
        <v>73.54000000000001</v>
      </c>
      <c r="M4103" s="71" t="n">
        <v>29678317.18</v>
      </c>
      <c r="N4103" s="71" t="n">
        <v>0</v>
      </c>
      <c r="O4103" s="71" t="n">
        <v>29678317.18</v>
      </c>
      <c r="P4103" s="71" t="n">
        <v>7744273.41</v>
      </c>
      <c r="Q4103" s="71" t="n">
        <v>21934043.77</v>
      </c>
      <c r="R4103" t="inlineStr">
        <is>
          <t>Crude</t>
        </is>
      </c>
      <c r="S4103" t="inlineStr">
        <is>
          <t>Yes</t>
        </is>
      </c>
      <c r="T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SA104095</t>
        </is>
      </c>
      <c r="B4104" s="68" t="n">
        <v>46256</v>
      </c>
      <c r="C4104" s="69" t="n">
        <v>2026</v>
      </c>
      <c r="D4104" t="inlineStr">
        <is>
          <t>Aug</t>
        </is>
      </c>
      <c r="E4104" t="inlineStr">
        <is>
          <t>Middle East</t>
        </is>
      </c>
      <c r="F4104" t="inlineStr">
        <is>
          <t>Bahrain</t>
        </is>
      </c>
      <c r="G4104" t="inlineStr">
        <is>
          <t>Arab Medium</t>
        </is>
      </c>
      <c r="H4104" t="inlineStr">
        <is>
          <t>Spot</t>
        </is>
      </c>
      <c r="I4104" t="inlineStr">
        <is>
          <t>National oil company</t>
        </is>
      </c>
      <c r="J4104" t="inlineStr">
        <is>
          <t>Carlos Silva</t>
        </is>
      </c>
      <c r="K4104" s="70" t="n">
        <v>1800686</v>
      </c>
      <c r="L4104" s="71" t="n">
        <v>68.61</v>
      </c>
      <c r="M4104" s="71" t="n">
        <v>123545066.46</v>
      </c>
      <c r="N4104" s="71" t="n">
        <v>0</v>
      </c>
      <c r="O4104" s="71" t="n">
        <v>123545066.46</v>
      </c>
      <c r="P4104" s="71" t="n">
        <v>31075236.42</v>
      </c>
      <c r="Q4104" s="71" t="n">
        <v>92469830.04000001</v>
      </c>
      <c r="R4104" t="inlineStr">
        <is>
          <t>Crude</t>
        </is>
      </c>
      <c r="S4104" t="inlineStr">
        <is>
          <t>Yes</t>
        </is>
      </c>
      <c r="T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SA104096</t>
        </is>
      </c>
      <c r="B4105" s="68" t="n">
        <v>46256</v>
      </c>
      <c r="C4105" s="69" t="n">
        <v>2026</v>
      </c>
      <c r="D4105" t="inlineStr">
        <is>
          <t>Aug</t>
        </is>
      </c>
      <c r="E4105" t="inlineStr">
        <is>
          <t>North America</t>
        </is>
      </c>
      <c r="F4105" t="inlineStr">
        <is>
          <t>USA</t>
        </is>
      </c>
      <c r="G4105" t="inlineStr">
        <is>
          <t>Gasoline</t>
        </is>
      </c>
      <c r="H4105" t="inlineStr">
        <is>
          <t>Spot</t>
        </is>
      </c>
      <c r="I4105" t="inlineStr">
        <is>
          <t>Refiner</t>
        </is>
      </c>
      <c r="J4105" t="inlineStr">
        <is>
          <t>Zoya Ahmed</t>
        </is>
      </c>
      <c r="K4105" s="70" t="n">
        <v>122914</v>
      </c>
      <c r="L4105" s="71" t="n">
        <v>93.34999999999999</v>
      </c>
      <c r="M4105" s="71" t="n">
        <v>11474021.9</v>
      </c>
      <c r="N4105" s="71" t="n">
        <v>0</v>
      </c>
      <c r="O4105" s="71" t="n">
        <v>11474021.9</v>
      </c>
      <c r="P4105" s="71" t="n">
        <v>8797281.48</v>
      </c>
      <c r="Q4105" s="71" t="n">
        <v>2676740.42</v>
      </c>
      <c r="R4105" t="inlineStr">
        <is>
          <t>Refined</t>
        </is>
      </c>
      <c r="S4105" t="inlineStr">
        <is>
          <t>Yes</t>
        </is>
      </c>
      <c r="T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SA104097</t>
        </is>
      </c>
      <c r="B4106" s="68" t="n">
        <v>46256</v>
      </c>
      <c r="C4106" s="69" t="n">
        <v>2026</v>
      </c>
      <c r="D4106" t="inlineStr">
        <is>
          <t>Aug</t>
        </is>
      </c>
      <c r="E4106" t="inlineStr">
        <is>
          <t>Middle East</t>
        </is>
      </c>
      <c r="F4106" t="inlineStr">
        <is>
          <t>Bahrain</t>
        </is>
      </c>
      <c r="G4106" t="inlineStr">
        <is>
          <t>Arab Light</t>
        </is>
      </c>
      <c r="H4106" t="inlineStr">
        <is>
          <t>Term contract</t>
        </is>
      </c>
      <c r="I4106" t="inlineStr">
        <is>
          <t>Refiner</t>
        </is>
      </c>
      <c r="J4106" t="inlineStr">
        <is>
          <t>Aisha Bello</t>
        </is>
      </c>
      <c r="K4106" s="70" t="n">
        <v>1155389</v>
      </c>
      <c r="L4106" s="71" t="n">
        <v>83.67</v>
      </c>
      <c r="M4106" s="71" t="n">
        <v>96671397.63</v>
      </c>
      <c r="N4106" s="71" t="n">
        <v>0</v>
      </c>
      <c r="O4106" s="71" t="n">
        <v>96671397.63</v>
      </c>
      <c r="P4106" s="71" t="n">
        <v>20846568.18</v>
      </c>
      <c r="Q4106" s="71" t="n">
        <v>75824829.45</v>
      </c>
      <c r="R4106" t="inlineStr">
        <is>
          <t>Crude</t>
        </is>
      </c>
      <c r="S4106" t="inlineStr">
        <is>
          <t>Yes</t>
        </is>
      </c>
      <c r="T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SA104098</t>
        </is>
      </c>
      <c r="B4107" s="68" t="n">
        <v>46256</v>
      </c>
      <c r="C4107" s="69" t="n">
        <v>2026</v>
      </c>
      <c r="D4107" t="inlineStr">
        <is>
          <t>Aug</t>
        </is>
      </c>
      <c r="E4107" t="inlineStr">
        <is>
          <t>Asia</t>
        </is>
      </c>
      <c r="F4107" t="inlineStr">
        <is>
          <t>China</t>
        </is>
      </c>
      <c r="G4107" t="inlineStr">
        <is>
          <t>Arab Extra Light</t>
        </is>
      </c>
      <c r="H4107" t="inlineStr">
        <is>
          <t>Spot</t>
        </is>
      </c>
      <c r="I4107" t="inlineStr">
        <is>
          <t>Refiner</t>
        </is>
      </c>
      <c r="J4107" t="inlineStr">
        <is>
          <t>Fatima Al-Saud</t>
        </is>
      </c>
      <c r="K4107" s="70" t="n">
        <v>1365367</v>
      </c>
      <c r="L4107" s="71" t="n">
        <v>86.77</v>
      </c>
      <c r="M4107" s="71" t="n">
        <v>118472894.59</v>
      </c>
      <c r="N4107" s="71" t="n">
        <v>0</v>
      </c>
      <c r="O4107" s="71" t="n">
        <v>118472894.59</v>
      </c>
      <c r="P4107" s="71" t="n">
        <v>24618779.63</v>
      </c>
      <c r="Q4107" s="71" t="n">
        <v>93854114.95999999</v>
      </c>
      <c r="R4107" t="inlineStr">
        <is>
          <t>Crude</t>
        </is>
      </c>
      <c r="S4107" t="inlineStr">
        <is>
          <t>Yes</t>
        </is>
      </c>
      <c r="T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SA104099</t>
        </is>
      </c>
      <c r="B4108" s="68" t="n">
        <v>46256</v>
      </c>
      <c r="C4108" s="69" t="n">
        <v>2026</v>
      </c>
      <c r="D4108" t="inlineStr">
        <is>
          <t>Aug</t>
        </is>
      </c>
      <c r="E4108" t="inlineStr">
        <is>
          <t>Europe</t>
        </is>
      </c>
      <c r="F4108" t="inlineStr">
        <is>
          <t>Netherlands</t>
        </is>
      </c>
      <c r="G4108" t="inlineStr">
        <is>
          <t>Jet fuel</t>
        </is>
      </c>
      <c r="H4108" t="inlineStr">
        <is>
          <t>Term contract</t>
        </is>
      </c>
      <c r="I4108" t="inlineStr">
        <is>
          <t>National oil company</t>
        </is>
      </c>
      <c r="J4108" t="inlineStr">
        <is>
          <t>Priya Nair</t>
        </is>
      </c>
      <c r="K4108" s="70" t="n">
        <v>601759</v>
      </c>
      <c r="L4108" s="71" t="n">
        <v>96.86</v>
      </c>
      <c r="M4108" s="71" t="n">
        <v>58286376.74</v>
      </c>
      <c r="N4108" s="71" t="n">
        <v>1165727.53</v>
      </c>
      <c r="O4108" s="71" t="n">
        <v>57120649.21</v>
      </c>
      <c r="P4108" s="71" t="n">
        <v>42983183.73</v>
      </c>
      <c r="Q4108" s="71" t="n">
        <v>14137465.48</v>
      </c>
      <c r="R4108" t="inlineStr">
        <is>
          <t>Refined</t>
        </is>
      </c>
      <c r="S4108" t="inlineStr">
        <is>
          <t>Yes</t>
        </is>
      </c>
      <c r="T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SA104100</t>
        </is>
      </c>
      <c r="B4109" s="68" t="n">
        <v>46256</v>
      </c>
      <c r="C4109" s="69" t="n">
        <v>2026</v>
      </c>
      <c r="D4109" t="inlineStr">
        <is>
          <t>Aug</t>
        </is>
      </c>
      <c r="E4109" t="inlineStr">
        <is>
          <t>North America</t>
        </is>
      </c>
      <c r="F4109" t="inlineStr">
        <is>
          <t>USA</t>
        </is>
      </c>
      <c r="G4109" t="inlineStr">
        <is>
          <t>Arab Extra Light</t>
        </is>
      </c>
      <c r="H4109" t="inlineStr">
        <is>
          <t>Term contract</t>
        </is>
      </c>
      <c r="I4109" t="inlineStr">
        <is>
          <t>National oil company</t>
        </is>
      </c>
      <c r="J4109" t="inlineStr">
        <is>
          <t>Hiroshi Tanaka</t>
        </is>
      </c>
      <c r="K4109" s="70" t="n">
        <v>555160</v>
      </c>
      <c r="L4109" s="71" t="n">
        <v>78.69</v>
      </c>
      <c r="M4109" s="71" t="n">
        <v>43685540.4</v>
      </c>
      <c r="N4109" s="71" t="n">
        <v>436855.4</v>
      </c>
      <c r="O4109" s="71" t="n">
        <v>43248685</v>
      </c>
      <c r="P4109" s="71" t="n">
        <v>10594663.69</v>
      </c>
      <c r="Q4109" s="71" t="n">
        <v>32654021.31</v>
      </c>
      <c r="R4109" t="inlineStr">
        <is>
          <t>Crude</t>
        </is>
      </c>
      <c r="S4109" t="inlineStr">
        <is>
          <t>Yes</t>
        </is>
      </c>
      <c r="T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SA104101</t>
        </is>
      </c>
      <c r="B4110" s="68" t="n">
        <v>46256</v>
      </c>
      <c r="C4110" s="69" t="n">
        <v>2026</v>
      </c>
      <c r="D4110" t="inlineStr">
        <is>
          <t>Aug</t>
        </is>
      </c>
      <c r="E4110" t="inlineStr">
        <is>
          <t>Europe</t>
        </is>
      </c>
      <c r="F4110" t="inlineStr">
        <is>
          <t>Netherlands</t>
        </is>
      </c>
      <c r="G4110" t="inlineStr">
        <is>
          <t>Arab Medium</t>
        </is>
      </c>
      <c r="H4110" t="inlineStr">
        <is>
          <t>Spot</t>
        </is>
      </c>
      <c r="I4110" t="inlineStr">
        <is>
          <t>National oil company</t>
        </is>
      </c>
      <c r="J4110" t="inlineStr">
        <is>
          <t>Fatima Al-Saud</t>
        </is>
      </c>
      <c r="K4110" s="70" t="n">
        <v>1158462</v>
      </c>
      <c r="L4110" s="71" t="n">
        <v>74.77</v>
      </c>
      <c r="M4110" s="71" t="n">
        <v>86618203.73999999</v>
      </c>
      <c r="N4110" s="71" t="n">
        <v>0</v>
      </c>
      <c r="O4110" s="71" t="n">
        <v>86618203.73999999</v>
      </c>
      <c r="P4110" s="71" t="n">
        <v>20129342.35</v>
      </c>
      <c r="Q4110" s="71" t="n">
        <v>66488861.39</v>
      </c>
      <c r="R4110" t="inlineStr">
        <is>
          <t>Crude</t>
        </is>
      </c>
      <c r="S4110" t="inlineStr">
        <is>
          <t>Yes</t>
        </is>
      </c>
      <c r="T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SA104102</t>
        </is>
      </c>
      <c r="B4111" s="68" t="n">
        <v>46256</v>
      </c>
      <c r="C4111" s="69" t="n">
        <v>2026</v>
      </c>
      <c r="D4111" t="inlineStr">
        <is>
          <t>Aug</t>
        </is>
      </c>
      <c r="E4111" t="inlineStr">
        <is>
          <t>Europe</t>
        </is>
      </c>
      <c r="F4111" t="inlineStr">
        <is>
          <t>France</t>
        </is>
      </c>
      <c r="G4111" t="inlineStr">
        <is>
          <t>Arab Light</t>
        </is>
      </c>
      <c r="H4111" t="inlineStr">
        <is>
          <t>Term contract</t>
        </is>
      </c>
      <c r="I4111" t="inlineStr">
        <is>
          <t>National oil company</t>
        </is>
      </c>
      <c r="J4111" t="inlineStr">
        <is>
          <t>Wei Chen</t>
        </is>
      </c>
      <c r="K4111" s="70" t="n">
        <v>1796589</v>
      </c>
      <c r="L4111" s="71" t="n">
        <v>77.56999999999999</v>
      </c>
      <c r="M4111" s="71" t="n">
        <v>139361408.73</v>
      </c>
      <c r="N4111" s="71" t="n">
        <v>0</v>
      </c>
      <c r="O4111" s="71" t="n">
        <v>139361408.73</v>
      </c>
      <c r="P4111" s="71" t="n">
        <v>33347390.86</v>
      </c>
      <c r="Q4111" s="71" t="n">
        <v>106014017.87</v>
      </c>
      <c r="R4111" t="inlineStr">
        <is>
          <t>Crude</t>
        </is>
      </c>
      <c r="S4111" t="inlineStr">
        <is>
          <t>Yes</t>
        </is>
      </c>
      <c r="T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SA104103</t>
        </is>
      </c>
      <c r="B4112" s="68" t="n">
        <v>46256</v>
      </c>
      <c r="C4112" s="69" t="n">
        <v>2026</v>
      </c>
      <c r="D4112" t="inlineStr">
        <is>
          <t>Aug</t>
        </is>
      </c>
      <c r="E4112" t="inlineStr">
        <is>
          <t>Asia</t>
        </is>
      </c>
      <c r="F4112" t="inlineStr">
        <is>
          <t>India</t>
        </is>
      </c>
      <c r="G4112" t="inlineStr">
        <is>
          <t>Diesel</t>
        </is>
      </c>
      <c r="H4112" t="inlineStr">
        <is>
          <t>Term contract</t>
        </is>
      </c>
      <c r="I4112" t="inlineStr">
        <is>
          <t>National oil company</t>
        </is>
      </c>
      <c r="J4112" t="inlineStr">
        <is>
          <t>Noah Smith</t>
        </is>
      </c>
      <c r="K4112" s="70" t="n">
        <v>224846</v>
      </c>
      <c r="L4112" s="71" t="n">
        <v>100.29</v>
      </c>
      <c r="M4112" s="71" t="n">
        <v>22549805.34</v>
      </c>
      <c r="N4112" s="71" t="n">
        <v>0</v>
      </c>
      <c r="O4112" s="71" t="n">
        <v>22549805.34</v>
      </c>
      <c r="P4112" s="71" t="n">
        <v>15600056.44</v>
      </c>
      <c r="Q4112" s="71" t="n">
        <v>6949748.9</v>
      </c>
      <c r="R4112" t="inlineStr">
        <is>
          <t>Refined</t>
        </is>
      </c>
      <c r="S4112" t="inlineStr">
        <is>
          <t>Yes</t>
        </is>
      </c>
      <c r="T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SA104104</t>
        </is>
      </c>
      <c r="B4113" s="68" t="n">
        <v>46256</v>
      </c>
      <c r="C4113" s="69" t="n">
        <v>2026</v>
      </c>
      <c r="D4113" t="inlineStr">
        <is>
          <t>Aug</t>
        </is>
      </c>
      <c r="E4113" t="inlineStr">
        <is>
          <t>Asia</t>
        </is>
      </c>
      <c r="F4113" t="inlineStr">
        <is>
          <t>China</t>
        </is>
      </c>
      <c r="G4113" t="inlineStr">
        <is>
          <t>Arab Extra Light</t>
        </is>
      </c>
      <c r="H4113" t="inlineStr">
        <is>
          <t>Term contract</t>
        </is>
      </c>
      <c r="I4113" t="inlineStr">
        <is>
          <t>National oil company</t>
        </is>
      </c>
      <c r="J4113" t="inlineStr">
        <is>
          <t>Ruhi Shaikh</t>
        </is>
      </c>
      <c r="K4113" s="70" t="n">
        <v>2043441</v>
      </c>
      <c r="L4113" s="71" t="n">
        <v>73.81999999999999</v>
      </c>
      <c r="M4113" s="71" t="n">
        <v>150846814.62</v>
      </c>
      <c r="N4113" s="71" t="n">
        <v>0</v>
      </c>
      <c r="O4113" s="71" t="n">
        <v>150846814.62</v>
      </c>
      <c r="P4113" s="71" t="n">
        <v>37878931.73</v>
      </c>
      <c r="Q4113" s="71" t="n">
        <v>112967882.89</v>
      </c>
      <c r="R4113" t="inlineStr">
        <is>
          <t>Crude</t>
        </is>
      </c>
      <c r="S4113" t="inlineStr">
        <is>
          <t>Yes</t>
        </is>
      </c>
      <c r="T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SA104105</t>
        </is>
      </c>
      <c r="B4114" s="68" t="n">
        <v>46256</v>
      </c>
      <c r="C4114" s="69" t="n">
        <v>2026</v>
      </c>
      <c r="D4114" t="inlineStr">
        <is>
          <t>Aug</t>
        </is>
      </c>
      <c r="E4114" t="inlineStr">
        <is>
          <t>Middle East</t>
        </is>
      </c>
      <c r="F4114" t="inlineStr">
        <is>
          <t>UAE</t>
        </is>
      </c>
      <c r="G4114" t="inlineStr">
        <is>
          <t>Arab Light</t>
        </is>
      </c>
      <c r="H4114" t="inlineStr">
        <is>
          <t>Term contract</t>
        </is>
      </c>
      <c r="I4114" t="inlineStr">
        <is>
          <t>Refiner</t>
        </is>
      </c>
      <c r="J4114" t="inlineStr">
        <is>
          <t>Amir Khan</t>
        </is>
      </c>
      <c r="K4114" s="70" t="n">
        <v>1347954</v>
      </c>
      <c r="L4114" s="71" t="n">
        <v>80.40000000000001</v>
      </c>
      <c r="M4114" s="71" t="n">
        <v>108375501.6</v>
      </c>
      <c r="N4114" s="71" t="n">
        <v>1083755.02</v>
      </c>
      <c r="O4114" s="71" t="n">
        <v>107291746.58</v>
      </c>
      <c r="P4114" s="71" t="n">
        <v>24563068.03</v>
      </c>
      <c r="Q4114" s="71" t="n">
        <v>82728678.55</v>
      </c>
      <c r="R4114" t="inlineStr">
        <is>
          <t>Crude</t>
        </is>
      </c>
      <c r="S4114" t="inlineStr">
        <is>
          <t>Yes</t>
        </is>
      </c>
      <c r="T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SA104106</t>
        </is>
      </c>
      <c r="B4115" s="68" t="n">
        <v>46257</v>
      </c>
      <c r="C4115" s="69" t="n">
        <v>2026</v>
      </c>
      <c r="D4115" t="inlineStr">
        <is>
          <t>Aug</t>
        </is>
      </c>
      <c r="E4115" t="inlineStr">
        <is>
          <t>Europe</t>
        </is>
      </c>
      <c r="F4115" t="inlineStr">
        <is>
          <t>France</t>
        </is>
      </c>
      <c r="G4115" t="inlineStr">
        <is>
          <t>Arab Light</t>
        </is>
      </c>
      <c r="H4115" t="inlineStr">
        <is>
          <t>Term contract</t>
        </is>
      </c>
      <c r="I4115" t="inlineStr">
        <is>
          <t>Refiner</t>
        </is>
      </c>
      <c r="J4115" t="inlineStr">
        <is>
          <t>Lucas Martin</t>
        </is>
      </c>
      <c r="K4115" s="70" t="n">
        <v>2040368</v>
      </c>
      <c r="L4115" s="71" t="n">
        <v>71.28</v>
      </c>
      <c r="M4115" s="71" t="n">
        <v>145437431.04</v>
      </c>
      <c r="N4115" s="71" t="n">
        <v>2908748.62</v>
      </c>
      <c r="O4115" s="71" t="n">
        <v>142528682.42</v>
      </c>
      <c r="P4115" s="71" t="n">
        <v>35542684.65</v>
      </c>
      <c r="Q4115" s="71" t="n">
        <v>106985997.77</v>
      </c>
      <c r="R4115" t="inlineStr">
        <is>
          <t>Crude</t>
        </is>
      </c>
      <c r="S4115" t="inlineStr">
        <is>
          <t>Yes</t>
        </is>
      </c>
      <c r="T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SA104107</t>
        </is>
      </c>
      <c r="B4116" s="68" t="n">
        <v>46257</v>
      </c>
      <c r="C4116" s="69" t="n">
        <v>2026</v>
      </c>
      <c r="D4116" t="inlineStr">
        <is>
          <t>Aug</t>
        </is>
      </c>
      <c r="E4116" t="inlineStr">
        <is>
          <t>Middle East</t>
        </is>
      </c>
      <c r="F4116" t="inlineStr">
        <is>
          <t>Bahrain</t>
        </is>
      </c>
      <c r="G4116" t="inlineStr">
        <is>
          <t>Arab Light</t>
        </is>
      </c>
      <c r="H4116" t="inlineStr">
        <is>
          <t>Term contract</t>
        </is>
      </c>
      <c r="I4116" t="inlineStr">
        <is>
          <t>National oil company</t>
        </is>
      </c>
      <c r="J4116" t="inlineStr">
        <is>
          <t>Ruhi Shaikh</t>
        </is>
      </c>
      <c r="K4116" s="70" t="n">
        <v>413810</v>
      </c>
      <c r="L4116" s="71" t="n">
        <v>80.83</v>
      </c>
      <c r="M4116" s="71" t="n">
        <v>33448262.3</v>
      </c>
      <c r="N4116" s="71" t="n">
        <v>0</v>
      </c>
      <c r="O4116" s="71" t="n">
        <v>33448262.3</v>
      </c>
      <c r="P4116" s="71" t="n">
        <v>7314846.33</v>
      </c>
      <c r="Q4116" s="71" t="n">
        <v>26133415.97</v>
      </c>
      <c r="R4116" t="inlineStr">
        <is>
          <t>Crude</t>
        </is>
      </c>
      <c r="S4116" t="inlineStr">
        <is>
          <t>Yes</t>
        </is>
      </c>
      <c r="T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SA104108</t>
        </is>
      </c>
      <c r="B4117" s="68" t="n">
        <v>46257</v>
      </c>
      <c r="C4117" s="69" t="n">
        <v>2026</v>
      </c>
      <c r="D4117" t="inlineStr">
        <is>
          <t>Aug</t>
        </is>
      </c>
      <c r="E4117" t="inlineStr">
        <is>
          <t>Asia</t>
        </is>
      </c>
      <c r="F4117" t="inlineStr">
        <is>
          <t>South Korea</t>
        </is>
      </c>
      <c r="G4117" t="inlineStr">
        <is>
          <t>Arab Medium</t>
        </is>
      </c>
      <c r="H4117" t="inlineStr">
        <is>
          <t>Term contract</t>
        </is>
      </c>
      <c r="I4117" t="inlineStr">
        <is>
          <t>National oil company</t>
        </is>
      </c>
      <c r="J4117" t="inlineStr">
        <is>
          <t>Hiroshi Tanaka</t>
        </is>
      </c>
      <c r="K4117" s="70" t="n">
        <v>899319</v>
      </c>
      <c r="L4117" s="71" t="n">
        <v>77.67</v>
      </c>
      <c r="M4117" s="71" t="n">
        <v>69850106.73</v>
      </c>
      <c r="N4117" s="71" t="n">
        <v>0</v>
      </c>
      <c r="O4117" s="71" t="n">
        <v>69850106.73</v>
      </c>
      <c r="P4117" s="71" t="n">
        <v>15499674.39</v>
      </c>
      <c r="Q4117" s="71" t="n">
        <v>54350432.34</v>
      </c>
      <c r="R4117" t="inlineStr">
        <is>
          <t>Crude</t>
        </is>
      </c>
      <c r="S4117" t="inlineStr">
        <is>
          <t>Yes</t>
        </is>
      </c>
      <c r="T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SA104109</t>
        </is>
      </c>
      <c r="B4118" s="68" t="n">
        <v>46257</v>
      </c>
      <c r="C4118" s="69" t="n">
        <v>2026</v>
      </c>
      <c r="D4118" t="inlineStr">
        <is>
          <t>Aug</t>
        </is>
      </c>
      <c r="E4118" t="inlineStr">
        <is>
          <t>Asia</t>
        </is>
      </c>
      <c r="F4118" t="inlineStr">
        <is>
          <t>South Korea</t>
        </is>
      </c>
      <c r="G4118" t="inlineStr">
        <is>
          <t>Arab Light</t>
        </is>
      </c>
      <c r="H4118" t="inlineStr">
        <is>
          <t>Term contract</t>
        </is>
      </c>
      <c r="I4118" t="inlineStr">
        <is>
          <t>National oil company</t>
        </is>
      </c>
      <c r="J4118" t="inlineStr">
        <is>
          <t>Shraddha Kulkarni</t>
        </is>
      </c>
      <c r="K4118" s="70" t="n">
        <v>1251672</v>
      </c>
      <c r="L4118" s="71" t="n">
        <v>69.91</v>
      </c>
      <c r="M4118" s="71" t="n">
        <v>87504389.52</v>
      </c>
      <c r="N4118" s="71" t="n">
        <v>875043.9</v>
      </c>
      <c r="O4118" s="71" t="n">
        <v>86629345.62</v>
      </c>
      <c r="P4118" s="71" t="n">
        <v>23472645.44</v>
      </c>
      <c r="Q4118" s="71" t="n">
        <v>63156700.18</v>
      </c>
      <c r="R4118" t="inlineStr">
        <is>
          <t>Crude</t>
        </is>
      </c>
      <c r="S4118" t="inlineStr">
        <is>
          <t>Yes</t>
        </is>
      </c>
      <c r="T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SA104110</t>
        </is>
      </c>
      <c r="B4119" s="68" t="n">
        <v>46257</v>
      </c>
      <c r="C4119" s="69" t="n">
        <v>2026</v>
      </c>
      <c r="D4119" t="inlineStr">
        <is>
          <t>Aug</t>
        </is>
      </c>
      <c r="E4119" t="inlineStr">
        <is>
          <t>North America</t>
        </is>
      </c>
      <c r="F4119" t="inlineStr">
        <is>
          <t>USA</t>
        </is>
      </c>
      <c r="G4119" t="inlineStr">
        <is>
          <t>Arab Heavy</t>
        </is>
      </c>
      <c r="H4119" t="inlineStr">
        <is>
          <t>Term contract</t>
        </is>
      </c>
      <c r="I4119" t="inlineStr">
        <is>
          <t>Refiner</t>
        </is>
      </c>
      <c r="J4119" t="inlineStr">
        <is>
          <t>Aisha Bello</t>
        </is>
      </c>
      <c r="K4119" s="70" t="n">
        <v>362596</v>
      </c>
      <c r="L4119" s="71" t="n">
        <v>75.28</v>
      </c>
      <c r="M4119" s="71" t="n">
        <v>27296226.88</v>
      </c>
      <c r="N4119" s="71" t="n">
        <v>545924.54</v>
      </c>
      <c r="O4119" s="71" t="n">
        <v>26750302.34</v>
      </c>
      <c r="P4119" s="71" t="n">
        <v>6551428.16</v>
      </c>
      <c r="Q4119" s="71" t="n">
        <v>20198874.18</v>
      </c>
      <c r="R4119" t="inlineStr">
        <is>
          <t>Crude</t>
        </is>
      </c>
      <c r="S4119" t="inlineStr">
        <is>
          <t>Yes</t>
        </is>
      </c>
      <c r="T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SA104111</t>
        </is>
      </c>
      <c r="B4120" s="68" t="n">
        <v>46257</v>
      </c>
      <c r="C4120" s="69" t="n">
        <v>2026</v>
      </c>
      <c r="D4120" t="inlineStr">
        <is>
          <t>Aug</t>
        </is>
      </c>
      <c r="E4120" t="inlineStr">
        <is>
          <t>Asia</t>
        </is>
      </c>
      <c r="F4120" t="inlineStr">
        <is>
          <t>Japan</t>
        </is>
      </c>
      <c r="G4120" t="inlineStr">
        <is>
          <t>Diesel</t>
        </is>
      </c>
      <c r="H4120" t="inlineStr">
        <is>
          <t>Spot</t>
        </is>
      </c>
      <c r="I4120" t="inlineStr">
        <is>
          <t>National oil company</t>
        </is>
      </c>
      <c r="J4120" t="inlineStr">
        <is>
          <t>Zoya Ahmed</t>
        </is>
      </c>
      <c r="K4120" s="70" t="n">
        <v>399845</v>
      </c>
      <c r="L4120" s="71" t="n">
        <v>99.12</v>
      </c>
      <c r="M4120" s="71" t="n">
        <v>39632636.4</v>
      </c>
      <c r="N4120" s="71" t="n">
        <v>0</v>
      </c>
      <c r="O4120" s="71" t="n">
        <v>39632636.4</v>
      </c>
      <c r="P4120" s="71" t="n">
        <v>27566532.89</v>
      </c>
      <c r="Q4120" s="71" t="n">
        <v>12066103.51</v>
      </c>
      <c r="R4120" t="inlineStr">
        <is>
          <t>Refined</t>
        </is>
      </c>
      <c r="S4120" t="inlineStr">
        <is>
          <t>Yes</t>
        </is>
      </c>
      <c r="T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SA104112</t>
        </is>
      </c>
      <c r="B4121" s="68" t="n">
        <v>46257</v>
      </c>
      <c r="C4121" s="69" t="n">
        <v>2026</v>
      </c>
      <c r="D4121" t="inlineStr">
        <is>
          <t>Aug</t>
        </is>
      </c>
      <c r="E4121" t="inlineStr">
        <is>
          <t>Asia</t>
        </is>
      </c>
      <c r="F4121" t="inlineStr">
        <is>
          <t>China</t>
        </is>
      </c>
      <c r="G4121" t="inlineStr">
        <is>
          <t>Arab Light</t>
        </is>
      </c>
      <c r="H4121" t="inlineStr">
        <is>
          <t>Term contract</t>
        </is>
      </c>
      <c r="I4121" t="inlineStr">
        <is>
          <t>Trader</t>
        </is>
      </c>
      <c r="J4121" t="inlineStr">
        <is>
          <t>Arjun Mehta</t>
        </is>
      </c>
      <c r="K4121" s="70" t="n">
        <v>658613</v>
      </c>
      <c r="L4121" s="71" t="n">
        <v>85.16</v>
      </c>
      <c r="M4121" s="71" t="n">
        <v>56087483.08</v>
      </c>
      <c r="N4121" s="71" t="n">
        <v>1121749.66</v>
      </c>
      <c r="O4121" s="71" t="n">
        <v>54965733.42</v>
      </c>
      <c r="P4121" s="71" t="n">
        <v>11668415.56</v>
      </c>
      <c r="Q4121" s="71" t="n">
        <v>43297317.86</v>
      </c>
      <c r="R4121" t="inlineStr">
        <is>
          <t>Crude</t>
        </is>
      </c>
      <c r="S4121" t="inlineStr">
        <is>
          <t>Yes</t>
        </is>
      </c>
      <c r="T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SA104113</t>
        </is>
      </c>
      <c r="B4122" s="68" t="n">
        <v>46257</v>
      </c>
      <c r="C4122" s="69" t="n">
        <v>2026</v>
      </c>
      <c r="D4122" t="inlineStr">
        <is>
          <t>Aug</t>
        </is>
      </c>
      <c r="E4122" t="inlineStr">
        <is>
          <t>Asia</t>
        </is>
      </c>
      <c r="F4122" t="inlineStr">
        <is>
          <t>Japan</t>
        </is>
      </c>
      <c r="G4122" t="inlineStr">
        <is>
          <t>Arab Light</t>
        </is>
      </c>
      <c r="H4122" t="inlineStr">
        <is>
          <t>Term contract</t>
        </is>
      </c>
      <c r="I4122" t="inlineStr">
        <is>
          <t>Refiner</t>
        </is>
      </c>
      <c r="J4122" t="inlineStr">
        <is>
          <t>Yuki Sato</t>
        </is>
      </c>
      <c r="K4122" s="70" t="n">
        <v>512141</v>
      </c>
      <c r="L4122" s="71" t="n">
        <v>81.78</v>
      </c>
      <c r="M4122" s="71" t="n">
        <v>41882890.98</v>
      </c>
      <c r="N4122" s="71" t="n">
        <v>418828.91</v>
      </c>
      <c r="O4122" s="71" t="n">
        <v>41464062.07</v>
      </c>
      <c r="P4122" s="71" t="n">
        <v>9353605.07</v>
      </c>
      <c r="Q4122" s="71" t="n">
        <v>32110457</v>
      </c>
      <c r="R4122" t="inlineStr">
        <is>
          <t>Crude</t>
        </is>
      </c>
      <c r="S4122" t="inlineStr">
        <is>
          <t>Yes</t>
        </is>
      </c>
      <c r="T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SA104114</t>
        </is>
      </c>
      <c r="B4123" s="68" t="n">
        <v>46257</v>
      </c>
      <c r="C4123" s="69" t="n">
        <v>2026</v>
      </c>
      <c r="D4123" t="inlineStr">
        <is>
          <t>Aug</t>
        </is>
      </c>
      <c r="E4123" t="inlineStr">
        <is>
          <t>Europe</t>
        </is>
      </c>
      <c r="F4123" t="inlineStr">
        <is>
          <t>Netherlands</t>
        </is>
      </c>
      <c r="G4123" t="inlineStr">
        <is>
          <t>Jet fuel</t>
        </is>
      </c>
      <c r="H4123" t="inlineStr">
        <is>
          <t>Term contract</t>
        </is>
      </c>
      <c r="I4123" t="inlineStr">
        <is>
          <t>National oil company</t>
        </is>
      </c>
      <c r="J4123" t="inlineStr">
        <is>
          <t>Emma Clarke</t>
        </is>
      </c>
      <c r="K4123" s="70" t="n">
        <v>612466</v>
      </c>
      <c r="L4123" s="71" t="n">
        <v>106.34</v>
      </c>
      <c r="M4123" s="71" t="n">
        <v>65129634.44</v>
      </c>
      <c r="N4123" s="71" t="n">
        <v>1302592.69</v>
      </c>
      <c r="O4123" s="71" t="n">
        <v>63827041.75</v>
      </c>
      <c r="P4123" s="71" t="n">
        <v>43901591.02</v>
      </c>
      <c r="Q4123" s="71" t="n">
        <v>19925450.73</v>
      </c>
      <c r="R4123" t="inlineStr">
        <is>
          <t>Refined</t>
        </is>
      </c>
      <c r="S4123" t="inlineStr">
        <is>
          <t>Yes</t>
        </is>
      </c>
      <c r="T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SA104115</t>
        </is>
      </c>
      <c r="B4124" s="68" t="n">
        <v>46258</v>
      </c>
      <c r="C4124" s="69" t="n">
        <v>2026</v>
      </c>
      <c r="D4124" t="inlineStr">
        <is>
          <t>Aug</t>
        </is>
      </c>
      <c r="E4124" t="inlineStr">
        <is>
          <t>Asia</t>
        </is>
      </c>
      <c r="F4124" t="inlineStr">
        <is>
          <t>India</t>
        </is>
      </c>
      <c r="G4124" t="inlineStr">
        <is>
          <t>Arab Extra Light</t>
        </is>
      </c>
      <c r="H4124" t="inlineStr">
        <is>
          <t>Term contract</t>
        </is>
      </c>
      <c r="I4124" t="inlineStr">
        <is>
          <t>Refiner</t>
        </is>
      </c>
      <c r="J4124" t="inlineStr">
        <is>
          <t>Mei Lin</t>
        </is>
      </c>
      <c r="K4124" s="70" t="n">
        <v>1878532</v>
      </c>
      <c r="L4124" s="71" t="n">
        <v>85.64</v>
      </c>
      <c r="M4124" s="71" t="n">
        <v>160877480.48</v>
      </c>
      <c r="N4124" s="71" t="n">
        <v>3217549.61</v>
      </c>
      <c r="O4124" s="71" t="n">
        <v>157659930.87</v>
      </c>
      <c r="P4124" s="71" t="n">
        <v>33594180.56</v>
      </c>
      <c r="Q4124" s="71" t="n">
        <v>124065750.31</v>
      </c>
      <c r="R4124" t="inlineStr">
        <is>
          <t>Crude</t>
        </is>
      </c>
      <c r="S4124" t="inlineStr">
        <is>
          <t>Yes</t>
        </is>
      </c>
      <c r="T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SA104116</t>
        </is>
      </c>
      <c r="B4125" s="68" t="n">
        <v>46258</v>
      </c>
      <c r="C4125" s="69" t="n">
        <v>2026</v>
      </c>
      <c r="D4125" t="inlineStr">
        <is>
          <t>Aug</t>
        </is>
      </c>
      <c r="E4125" t="inlineStr">
        <is>
          <t>Europe</t>
        </is>
      </c>
      <c r="F4125" t="inlineStr">
        <is>
          <t>Italy</t>
        </is>
      </c>
      <c r="G4125" t="inlineStr">
        <is>
          <t>Jet fuel</t>
        </is>
      </c>
      <c r="H4125" t="inlineStr">
        <is>
          <t>Term contract</t>
        </is>
      </c>
      <c r="I4125" t="inlineStr">
        <is>
          <t>National oil company</t>
        </is>
      </c>
      <c r="J4125" t="inlineStr">
        <is>
          <t>Zoya Ahmed</t>
        </is>
      </c>
      <c r="K4125" s="70" t="n">
        <v>346922</v>
      </c>
      <c r="L4125" s="71" t="n">
        <v>93.73999999999999</v>
      </c>
      <c r="M4125" s="71" t="n">
        <v>32520468.28</v>
      </c>
      <c r="N4125" s="71" t="n">
        <v>0</v>
      </c>
      <c r="O4125" s="71" t="n">
        <v>32520468.28</v>
      </c>
      <c r="P4125" s="71" t="n">
        <v>24314201.71</v>
      </c>
      <c r="Q4125" s="71" t="n">
        <v>8206266.57</v>
      </c>
      <c r="R4125" t="inlineStr">
        <is>
          <t>Refined</t>
        </is>
      </c>
      <c r="S4125" t="inlineStr">
        <is>
          <t>Yes</t>
        </is>
      </c>
      <c r="T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SA104117</t>
        </is>
      </c>
      <c r="B4126" s="68" t="n">
        <v>46258</v>
      </c>
      <c r="C4126" s="69" t="n">
        <v>2026</v>
      </c>
      <c r="D4126" t="inlineStr">
        <is>
          <t>Aug</t>
        </is>
      </c>
      <c r="E4126" t="inlineStr">
        <is>
          <t>Asia</t>
        </is>
      </c>
      <c r="F4126" t="inlineStr">
        <is>
          <t>China</t>
        </is>
      </c>
      <c r="G4126" t="inlineStr">
        <is>
          <t>Arab Heavy</t>
        </is>
      </c>
      <c r="H4126" t="inlineStr">
        <is>
          <t>Spot</t>
        </is>
      </c>
      <c r="I4126" t="inlineStr">
        <is>
          <t>Refiner</t>
        </is>
      </c>
      <c r="J4126" t="inlineStr">
        <is>
          <t>Ravindra Patil</t>
        </is>
      </c>
      <c r="K4126" s="70" t="n">
        <v>856299</v>
      </c>
      <c r="L4126" s="71" t="n">
        <v>67.93000000000001</v>
      </c>
      <c r="M4126" s="71" t="n">
        <v>58168391.07</v>
      </c>
      <c r="N4126" s="71" t="n">
        <v>1163367.82</v>
      </c>
      <c r="O4126" s="71" t="n">
        <v>57005023.25</v>
      </c>
      <c r="P4126" s="71" t="n">
        <v>15381040.36</v>
      </c>
      <c r="Q4126" s="71" t="n">
        <v>41623982.89</v>
      </c>
      <c r="R4126" t="inlineStr">
        <is>
          <t>Crude</t>
        </is>
      </c>
      <c r="S4126" t="inlineStr">
        <is>
          <t>Yes</t>
        </is>
      </c>
      <c r="T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SA104118</t>
        </is>
      </c>
      <c r="B4127" s="68" t="n">
        <v>46258</v>
      </c>
      <c r="C4127" s="69" t="n">
        <v>2026</v>
      </c>
      <c r="D4127" t="inlineStr">
        <is>
          <t>Aug</t>
        </is>
      </c>
      <c r="E4127" t="inlineStr">
        <is>
          <t>Middle East</t>
        </is>
      </c>
      <c r="F4127" t="inlineStr">
        <is>
          <t>UAE</t>
        </is>
      </c>
      <c r="G4127" t="inlineStr">
        <is>
          <t>Arab Light</t>
        </is>
      </c>
      <c r="H4127" t="inlineStr">
        <is>
          <t>Term contract</t>
        </is>
      </c>
      <c r="I4127" t="inlineStr">
        <is>
          <t>Trader</t>
        </is>
      </c>
      <c r="J4127" t="inlineStr">
        <is>
          <t>Lucas Martin</t>
        </is>
      </c>
      <c r="K4127" s="70" t="n">
        <v>546966</v>
      </c>
      <c r="L4127" s="71" t="n">
        <v>80.90000000000001</v>
      </c>
      <c r="M4127" s="71" t="n">
        <v>44249549.4</v>
      </c>
      <c r="N4127" s="71" t="n">
        <v>884990.99</v>
      </c>
      <c r="O4127" s="71" t="n">
        <v>43364558.41</v>
      </c>
      <c r="P4127" s="71" t="n">
        <v>9978023.65</v>
      </c>
      <c r="Q4127" s="71" t="n">
        <v>33386534.76</v>
      </c>
      <c r="R4127" t="inlineStr">
        <is>
          <t>Crude</t>
        </is>
      </c>
      <c r="S4127" t="inlineStr">
        <is>
          <t>Yes</t>
        </is>
      </c>
      <c r="T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SA104119</t>
        </is>
      </c>
      <c r="B4128" s="68" t="n">
        <v>46258</v>
      </c>
      <c r="C4128" s="69" t="n">
        <v>2026</v>
      </c>
      <c r="D4128" t="inlineStr">
        <is>
          <t>Aug</t>
        </is>
      </c>
      <c r="E4128" t="inlineStr">
        <is>
          <t>Asia</t>
        </is>
      </c>
      <c r="F4128" t="inlineStr">
        <is>
          <t>Japan</t>
        </is>
      </c>
      <c r="G4128" t="inlineStr">
        <is>
          <t>Arab Extra Light</t>
        </is>
      </c>
      <c r="H4128" t="inlineStr">
        <is>
          <t>Spot</t>
        </is>
      </c>
      <c r="I4128" t="inlineStr">
        <is>
          <t>National oil company</t>
        </is>
      </c>
      <c r="J4128" t="inlineStr">
        <is>
          <t>Ana Costa</t>
        </is>
      </c>
      <c r="K4128" s="70" t="n">
        <v>1077544</v>
      </c>
      <c r="L4128" s="71" t="n">
        <v>74.15000000000001</v>
      </c>
      <c r="M4128" s="71" t="n">
        <v>79899887.59999999</v>
      </c>
      <c r="N4128" s="71" t="n">
        <v>1597997.75</v>
      </c>
      <c r="O4128" s="71" t="n">
        <v>78301889.84999999</v>
      </c>
      <c r="P4128" s="71" t="n">
        <v>20678273.86</v>
      </c>
      <c r="Q4128" s="71" t="n">
        <v>57623615.99</v>
      </c>
      <c r="R4128" t="inlineStr">
        <is>
          <t>Crude</t>
        </is>
      </c>
      <c r="S4128" t="inlineStr">
        <is>
          <t>Yes</t>
        </is>
      </c>
      <c r="T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SA104120</t>
        </is>
      </c>
      <c r="B4129" s="68" t="n">
        <v>46258</v>
      </c>
      <c r="C4129" s="69" t="n">
        <v>2026</v>
      </c>
      <c r="D4129" t="inlineStr">
        <is>
          <t>Aug</t>
        </is>
      </c>
      <c r="E4129" t="inlineStr">
        <is>
          <t>Middle East</t>
        </is>
      </c>
      <c r="F4129" t="inlineStr">
        <is>
          <t>UAE</t>
        </is>
      </c>
      <c r="G4129" t="inlineStr">
        <is>
          <t>Jet fuel</t>
        </is>
      </c>
      <c r="H4129" t="inlineStr">
        <is>
          <t>Spot</t>
        </is>
      </c>
      <c r="I4129" t="inlineStr">
        <is>
          <t>National oil company</t>
        </is>
      </c>
      <c r="J4129" t="inlineStr">
        <is>
          <t>Yuki Sato</t>
        </is>
      </c>
      <c r="K4129" s="70" t="n">
        <v>458279</v>
      </c>
      <c r="L4129" s="71" t="n">
        <v>95.31</v>
      </c>
      <c r="M4129" s="71" t="n">
        <v>43678571.49</v>
      </c>
      <c r="N4129" s="71" t="n">
        <v>436785.71</v>
      </c>
      <c r="O4129" s="71" t="n">
        <v>43241785.78</v>
      </c>
      <c r="P4129" s="71" t="n">
        <v>33681470.87</v>
      </c>
      <c r="Q4129" s="71" t="n">
        <v>9560314.91</v>
      </c>
      <c r="R4129" t="inlineStr">
        <is>
          <t>Refined</t>
        </is>
      </c>
      <c r="S4129" t="inlineStr">
        <is>
          <t>Yes</t>
        </is>
      </c>
      <c r="T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SA104121</t>
        </is>
      </c>
      <c r="B4130" s="68" t="n">
        <v>46258</v>
      </c>
      <c r="C4130" s="69" t="n">
        <v>2026</v>
      </c>
      <c r="D4130" t="inlineStr">
        <is>
          <t>Aug</t>
        </is>
      </c>
      <c r="E4130" t="inlineStr">
        <is>
          <t>Europe</t>
        </is>
      </c>
      <c r="F4130" t="inlineStr">
        <is>
          <t>Netherlands</t>
        </is>
      </c>
      <c r="G4130" t="inlineStr">
        <is>
          <t>Jet fuel</t>
        </is>
      </c>
      <c r="H4130" t="inlineStr">
        <is>
          <t>Term contract</t>
        </is>
      </c>
      <c r="I4130" t="inlineStr">
        <is>
          <t>Trader</t>
        </is>
      </c>
      <c r="J4130" t="inlineStr">
        <is>
          <t>Priya Nair</t>
        </is>
      </c>
      <c r="K4130" s="70" t="n">
        <v>92084</v>
      </c>
      <c r="L4130" s="71" t="n">
        <v>90.59999999999999</v>
      </c>
      <c r="M4130" s="71" t="n">
        <v>8342810.4</v>
      </c>
      <c r="N4130" s="71" t="n">
        <v>166856.21</v>
      </c>
      <c r="O4130" s="71" t="n">
        <v>8175954.19</v>
      </c>
      <c r="P4130" s="71" t="n">
        <v>6971057.79</v>
      </c>
      <c r="Q4130" s="71" t="n">
        <v>1204896.4</v>
      </c>
      <c r="R4130" t="inlineStr">
        <is>
          <t>Refined</t>
        </is>
      </c>
      <c r="S4130" t="inlineStr">
        <is>
          <t>Yes</t>
        </is>
      </c>
      <c r="T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SA104122</t>
        </is>
      </c>
      <c r="B4131" s="68" t="n">
        <v>46258</v>
      </c>
      <c r="C4131" s="69" t="n">
        <v>2026</v>
      </c>
      <c r="D4131" t="inlineStr">
        <is>
          <t>Aug</t>
        </is>
      </c>
      <c r="E4131" t="inlineStr">
        <is>
          <t>Asia</t>
        </is>
      </c>
      <c r="F4131" t="inlineStr">
        <is>
          <t>China</t>
        </is>
      </c>
      <c r="G4131" t="inlineStr">
        <is>
          <t>Arab Light</t>
        </is>
      </c>
      <c r="H4131" t="inlineStr">
        <is>
          <t>Spot</t>
        </is>
      </c>
      <c r="I4131" t="inlineStr">
        <is>
          <t>National oil company</t>
        </is>
      </c>
      <c r="J4131" t="inlineStr">
        <is>
          <t>Mei Lin</t>
        </is>
      </c>
      <c r="K4131" s="70" t="n">
        <v>579743</v>
      </c>
      <c r="L4131" s="71" t="n">
        <v>82.84</v>
      </c>
      <c r="M4131" s="71" t="n">
        <v>48025910.12</v>
      </c>
      <c r="N4131" s="71" t="n">
        <v>0</v>
      </c>
      <c r="O4131" s="71" t="n">
        <v>48025910.12</v>
      </c>
      <c r="P4131" s="71" t="n">
        <v>10427840.26</v>
      </c>
      <c r="Q4131" s="71" t="n">
        <v>37598069.86</v>
      </c>
      <c r="R4131" t="inlineStr">
        <is>
          <t>Crude</t>
        </is>
      </c>
      <c r="S4131" t="inlineStr">
        <is>
          <t>Yes</t>
        </is>
      </c>
      <c r="T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SA104123</t>
        </is>
      </c>
      <c r="B4132" s="68" t="n">
        <v>46258</v>
      </c>
      <c r="C4132" s="69" t="n">
        <v>2026</v>
      </c>
      <c r="D4132" t="inlineStr">
        <is>
          <t>Aug</t>
        </is>
      </c>
      <c r="E4132" t="inlineStr">
        <is>
          <t>Middle East</t>
        </is>
      </c>
      <c r="F4132" t="inlineStr">
        <is>
          <t>Saudi Arabia</t>
        </is>
      </c>
      <c r="G4132" t="inlineStr">
        <is>
          <t>Arab Light</t>
        </is>
      </c>
      <c r="H4132" t="inlineStr">
        <is>
          <t>Domestic</t>
        </is>
      </c>
      <c r="I4132" t="inlineStr">
        <is>
          <t>Refiner</t>
        </is>
      </c>
      <c r="J4132" t="inlineStr">
        <is>
          <t>Sara Rossi</t>
        </is>
      </c>
      <c r="K4132" s="70" t="n">
        <v>1981984</v>
      </c>
      <c r="L4132" s="71" t="n">
        <v>72.38</v>
      </c>
      <c r="M4132" s="71" t="n">
        <v>143456001.92</v>
      </c>
      <c r="N4132" s="71" t="n">
        <v>0</v>
      </c>
      <c r="O4132" s="71" t="n">
        <v>143456001.92</v>
      </c>
      <c r="P4132" s="71" t="n">
        <v>36720245.44</v>
      </c>
      <c r="Q4132" s="71" t="n">
        <v>106735756.48</v>
      </c>
      <c r="R4132" t="inlineStr">
        <is>
          <t>Crude</t>
        </is>
      </c>
      <c r="S4132" t="inlineStr">
        <is>
          <t>No</t>
        </is>
      </c>
      <c r="T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SA104124</t>
        </is>
      </c>
      <c r="B4133" s="68" t="n">
        <v>46259</v>
      </c>
      <c r="C4133" s="69" t="n">
        <v>2026</v>
      </c>
      <c r="D4133" t="inlineStr">
        <is>
          <t>Aug</t>
        </is>
      </c>
      <c r="E4133" t="inlineStr">
        <is>
          <t>Asia</t>
        </is>
      </c>
      <c r="F4133" t="inlineStr">
        <is>
          <t>Japan</t>
        </is>
      </c>
      <c r="G4133" t="inlineStr">
        <is>
          <t>Gasoline</t>
        </is>
      </c>
      <c r="H4133" t="inlineStr">
        <is>
          <t>Term contract</t>
        </is>
      </c>
      <c r="I4133" t="inlineStr">
        <is>
          <t>Trader</t>
        </is>
      </c>
      <c r="J4133" t="inlineStr">
        <is>
          <t>Fatima Al-Saud</t>
        </is>
      </c>
      <c r="K4133" s="70" t="n">
        <v>298066</v>
      </c>
      <c r="L4133" s="71" t="n">
        <v>81.91</v>
      </c>
      <c r="M4133" s="71" t="n">
        <v>24414586.06</v>
      </c>
      <c r="N4133" s="71" t="n">
        <v>0</v>
      </c>
      <c r="O4133" s="71" t="n">
        <v>24414586.06</v>
      </c>
      <c r="P4133" s="71" t="n">
        <v>20368022.74</v>
      </c>
      <c r="Q4133" s="71" t="n">
        <v>4046563.32</v>
      </c>
      <c r="R4133" t="inlineStr">
        <is>
          <t>Refined</t>
        </is>
      </c>
      <c r="S4133" t="inlineStr">
        <is>
          <t>Yes</t>
        </is>
      </c>
      <c r="T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SA104125</t>
        </is>
      </c>
      <c r="B4134" s="68" t="n">
        <v>46259</v>
      </c>
      <c r="C4134" s="69" t="n">
        <v>2026</v>
      </c>
      <c r="D4134" t="inlineStr">
        <is>
          <t>Aug</t>
        </is>
      </c>
      <c r="E4134" t="inlineStr">
        <is>
          <t>Asia</t>
        </is>
      </c>
      <c r="F4134" t="inlineStr">
        <is>
          <t>Japan</t>
        </is>
      </c>
      <c r="G4134" t="inlineStr">
        <is>
          <t>Arab Light</t>
        </is>
      </c>
      <c r="H4134" t="inlineStr">
        <is>
          <t>Term contract</t>
        </is>
      </c>
      <c r="I4134" t="inlineStr">
        <is>
          <t>Refiner</t>
        </is>
      </c>
      <c r="J4134" t="inlineStr">
        <is>
          <t>Amir Khan</t>
        </is>
      </c>
      <c r="K4134" s="70" t="n">
        <v>1170753</v>
      </c>
      <c r="L4134" s="71" t="n">
        <v>82.3</v>
      </c>
      <c r="M4134" s="71" t="n">
        <v>96352971.90000001</v>
      </c>
      <c r="N4134" s="71" t="n">
        <v>0</v>
      </c>
      <c r="O4134" s="71" t="n">
        <v>96352971.90000001</v>
      </c>
      <c r="P4134" s="71" t="n">
        <v>21487548.77</v>
      </c>
      <c r="Q4134" s="71" t="n">
        <v>74865423.13</v>
      </c>
      <c r="R4134" t="inlineStr">
        <is>
          <t>Crude</t>
        </is>
      </c>
      <c r="S4134" t="inlineStr">
        <is>
          <t>Yes</t>
        </is>
      </c>
      <c r="T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SA104126</t>
        </is>
      </c>
      <c r="B4135" s="68" t="n">
        <v>46260</v>
      </c>
      <c r="C4135" s="69" t="n">
        <v>2026</v>
      </c>
      <c r="D4135" t="inlineStr">
        <is>
          <t>Aug</t>
        </is>
      </c>
      <c r="E4135" t="inlineStr">
        <is>
          <t>Asia</t>
        </is>
      </c>
      <c r="F4135" t="inlineStr">
        <is>
          <t>Japan</t>
        </is>
      </c>
      <c r="G4135" t="inlineStr">
        <is>
          <t>Arab Light</t>
        </is>
      </c>
      <c r="H4135" t="inlineStr">
        <is>
          <t>Term contract</t>
        </is>
      </c>
      <c r="I4135" t="inlineStr">
        <is>
          <t>Refiner</t>
        </is>
      </c>
      <c r="J4135" t="inlineStr">
        <is>
          <t>Fatima Al-Saud</t>
        </is>
      </c>
      <c r="K4135" s="70" t="n">
        <v>1496475</v>
      </c>
      <c r="L4135" s="71" t="n">
        <v>85.23999999999999</v>
      </c>
      <c r="M4135" s="71" t="n">
        <v>127559529</v>
      </c>
      <c r="N4135" s="71" t="n">
        <v>2551190.58</v>
      </c>
      <c r="O4135" s="71" t="n">
        <v>125008338.42</v>
      </c>
      <c r="P4135" s="71" t="n">
        <v>26864918.93</v>
      </c>
      <c r="Q4135" s="71" t="n">
        <v>98143419.48999999</v>
      </c>
      <c r="R4135" t="inlineStr">
        <is>
          <t>Crude</t>
        </is>
      </c>
      <c r="S4135" t="inlineStr">
        <is>
          <t>Yes</t>
        </is>
      </c>
      <c r="T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SA104127</t>
        </is>
      </c>
      <c r="B4136" s="68" t="n">
        <v>46260</v>
      </c>
      <c r="C4136" s="69" t="n">
        <v>2026</v>
      </c>
      <c r="D4136" t="inlineStr">
        <is>
          <t>Aug</t>
        </is>
      </c>
      <c r="E4136" t="inlineStr">
        <is>
          <t>North America</t>
        </is>
      </c>
      <c r="F4136" t="inlineStr">
        <is>
          <t>USA</t>
        </is>
      </c>
      <c r="G4136" t="inlineStr">
        <is>
          <t>Arab Heavy</t>
        </is>
      </c>
      <c r="H4136" t="inlineStr">
        <is>
          <t>Spot</t>
        </is>
      </c>
      <c r="I4136" t="inlineStr">
        <is>
          <t>National oil company</t>
        </is>
      </c>
      <c r="J4136" t="inlineStr">
        <is>
          <t>Hiroshi Tanaka</t>
        </is>
      </c>
      <c r="K4136" s="70" t="n">
        <v>1923600</v>
      </c>
      <c r="L4136" s="71" t="n">
        <v>77.04000000000001</v>
      </c>
      <c r="M4136" s="71" t="n">
        <v>148194144</v>
      </c>
      <c r="N4136" s="71" t="n">
        <v>1481941.44</v>
      </c>
      <c r="O4136" s="71" t="n">
        <v>146712202.56</v>
      </c>
      <c r="P4136" s="71" t="n">
        <v>34281749.51</v>
      </c>
      <c r="Q4136" s="71" t="n">
        <v>112430453.05</v>
      </c>
      <c r="R4136" t="inlineStr">
        <is>
          <t>Crude</t>
        </is>
      </c>
      <c r="S4136" t="inlineStr">
        <is>
          <t>Yes</t>
        </is>
      </c>
      <c r="T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SA104128</t>
        </is>
      </c>
      <c r="B4137" s="68" t="n">
        <v>46260</v>
      </c>
      <c r="C4137" s="69" t="n">
        <v>2026</v>
      </c>
      <c r="D4137" t="inlineStr">
        <is>
          <t>Aug</t>
        </is>
      </c>
      <c r="E4137" t="inlineStr">
        <is>
          <t>Middle East</t>
        </is>
      </c>
      <c r="F4137" t="inlineStr">
        <is>
          <t>Saudi Arabia</t>
        </is>
      </c>
      <c r="G4137" t="inlineStr">
        <is>
          <t>Arab Extra Light</t>
        </is>
      </c>
      <c r="H4137" t="inlineStr">
        <is>
          <t>Domestic</t>
        </is>
      </c>
      <c r="I4137" t="inlineStr">
        <is>
          <t>Trader</t>
        </is>
      </c>
      <c r="J4137" t="inlineStr">
        <is>
          <t>Amir Khan</t>
        </is>
      </c>
      <c r="K4137" s="70" t="n">
        <v>1544616</v>
      </c>
      <c r="L4137" s="71" t="n">
        <v>74.15000000000001</v>
      </c>
      <c r="M4137" s="71" t="n">
        <v>114533276.4</v>
      </c>
      <c r="N4137" s="71" t="n">
        <v>0</v>
      </c>
      <c r="O4137" s="71" t="n">
        <v>114533276.4</v>
      </c>
      <c r="P4137" s="71" t="n">
        <v>28394795.16</v>
      </c>
      <c r="Q4137" s="71" t="n">
        <v>86138481.23999999</v>
      </c>
      <c r="R4137" t="inlineStr">
        <is>
          <t>Crude</t>
        </is>
      </c>
      <c r="S4137" t="inlineStr">
        <is>
          <t>No</t>
        </is>
      </c>
      <c r="T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SA104129</t>
        </is>
      </c>
      <c r="B4138" s="68" t="n">
        <v>46260</v>
      </c>
      <c r="C4138" s="69" t="n">
        <v>2026</v>
      </c>
      <c r="D4138" t="inlineStr">
        <is>
          <t>Aug</t>
        </is>
      </c>
      <c r="E4138" t="inlineStr">
        <is>
          <t>Asia</t>
        </is>
      </c>
      <c r="F4138" t="inlineStr">
        <is>
          <t>India</t>
        </is>
      </c>
      <c r="G4138" t="inlineStr">
        <is>
          <t>Arab Extra Light</t>
        </is>
      </c>
      <c r="H4138" t="inlineStr">
        <is>
          <t>Term contract</t>
        </is>
      </c>
      <c r="I4138" t="inlineStr">
        <is>
          <t>Refiner</t>
        </is>
      </c>
      <c r="J4138" t="inlineStr">
        <is>
          <t>Aisha Bello</t>
        </is>
      </c>
      <c r="K4138" s="70" t="n">
        <v>461951</v>
      </c>
      <c r="L4138" s="71" t="n">
        <v>83.37</v>
      </c>
      <c r="M4138" s="71" t="n">
        <v>38512854.87</v>
      </c>
      <c r="N4138" s="71" t="n">
        <v>0</v>
      </c>
      <c r="O4138" s="71" t="n">
        <v>38512854.87</v>
      </c>
      <c r="P4138" s="71" t="n">
        <v>8245163.51</v>
      </c>
      <c r="Q4138" s="71" t="n">
        <v>30267691.36</v>
      </c>
      <c r="R4138" t="inlineStr">
        <is>
          <t>Crude</t>
        </is>
      </c>
      <c r="S4138" t="inlineStr">
        <is>
          <t>Yes</t>
        </is>
      </c>
      <c r="T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SA104130</t>
        </is>
      </c>
      <c r="B4139" s="68" t="n">
        <v>46260</v>
      </c>
      <c r="C4139" s="69" t="n">
        <v>2026</v>
      </c>
      <c r="D4139" t="inlineStr">
        <is>
          <t>Aug</t>
        </is>
      </c>
      <c r="E4139" t="inlineStr">
        <is>
          <t>Asia</t>
        </is>
      </c>
      <c r="F4139" t="inlineStr">
        <is>
          <t>China</t>
        </is>
      </c>
      <c r="G4139" t="inlineStr">
        <is>
          <t>Arab Extra Light</t>
        </is>
      </c>
      <c r="H4139" t="inlineStr">
        <is>
          <t>Term contract</t>
        </is>
      </c>
      <c r="I4139" t="inlineStr">
        <is>
          <t>Refiner</t>
        </is>
      </c>
      <c r="J4139" t="inlineStr">
        <is>
          <t>Sara Rossi</t>
        </is>
      </c>
      <c r="K4139" s="70" t="n">
        <v>961800</v>
      </c>
      <c r="L4139" s="71" t="n">
        <v>80.26000000000001</v>
      </c>
      <c r="M4139" s="71" t="n">
        <v>77194068</v>
      </c>
      <c r="N4139" s="71" t="n">
        <v>0</v>
      </c>
      <c r="O4139" s="71" t="n">
        <v>77194068</v>
      </c>
      <c r="P4139" s="71" t="n">
        <v>17891277.27</v>
      </c>
      <c r="Q4139" s="71" t="n">
        <v>59302790.73</v>
      </c>
      <c r="R4139" t="inlineStr">
        <is>
          <t>Crude</t>
        </is>
      </c>
      <c r="S4139" t="inlineStr">
        <is>
          <t>Yes</t>
        </is>
      </c>
      <c r="T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SA104131</t>
        </is>
      </c>
      <c r="B4140" s="68" t="n">
        <v>46260</v>
      </c>
      <c r="C4140" s="69" t="n">
        <v>2026</v>
      </c>
      <c r="D4140" t="inlineStr">
        <is>
          <t>Aug</t>
        </is>
      </c>
      <c r="E4140" t="inlineStr">
        <is>
          <t>Asia</t>
        </is>
      </c>
      <c r="F4140" t="inlineStr">
        <is>
          <t>China</t>
        </is>
      </c>
      <c r="G4140" t="inlineStr">
        <is>
          <t>Arab Extra Light</t>
        </is>
      </c>
      <c r="H4140" t="inlineStr">
        <is>
          <t>Term contract</t>
        </is>
      </c>
      <c r="I4140" t="inlineStr">
        <is>
          <t>Refiner</t>
        </is>
      </c>
      <c r="J4140" t="inlineStr">
        <is>
          <t>Priya Nair</t>
        </is>
      </c>
      <c r="K4140" s="70" t="n">
        <v>1373561</v>
      </c>
      <c r="L4140" s="71" t="n">
        <v>82.64</v>
      </c>
      <c r="M4140" s="71" t="n">
        <v>113511081.04</v>
      </c>
      <c r="N4140" s="71" t="n">
        <v>0</v>
      </c>
      <c r="O4140" s="71" t="n">
        <v>113511081.04</v>
      </c>
      <c r="P4140" s="71" t="n">
        <v>24521318.97</v>
      </c>
      <c r="Q4140" s="71" t="n">
        <v>88989762.06999999</v>
      </c>
      <c r="R4140" t="inlineStr">
        <is>
          <t>Crude</t>
        </is>
      </c>
      <c r="S4140" t="inlineStr">
        <is>
          <t>Yes</t>
        </is>
      </c>
      <c r="T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SA104132</t>
        </is>
      </c>
      <c r="B4141" s="68" t="n">
        <v>46260</v>
      </c>
      <c r="C4141" s="69" t="n">
        <v>2026</v>
      </c>
      <c r="D4141" t="inlineStr">
        <is>
          <t>Aug</t>
        </is>
      </c>
      <c r="E4141" t="inlineStr">
        <is>
          <t>Asia</t>
        </is>
      </c>
      <c r="F4141" t="inlineStr">
        <is>
          <t>South Korea</t>
        </is>
      </c>
      <c r="G4141" t="inlineStr">
        <is>
          <t>Gasoline</t>
        </is>
      </c>
      <c r="H4141" t="inlineStr">
        <is>
          <t>Term contract</t>
        </is>
      </c>
      <c r="I4141" t="inlineStr">
        <is>
          <t>Refiner</t>
        </is>
      </c>
      <c r="J4141" t="inlineStr">
        <is>
          <t>Mei Lin</t>
        </is>
      </c>
      <c r="K4141" s="70" t="n">
        <v>592035</v>
      </c>
      <c r="L4141" s="71" t="n">
        <v>81.25</v>
      </c>
      <c r="M4141" s="71" t="n">
        <v>48102843.75</v>
      </c>
      <c r="N4141" s="71" t="n">
        <v>0</v>
      </c>
      <c r="O4141" s="71" t="n">
        <v>48102843.75</v>
      </c>
      <c r="P4141" s="71" t="n">
        <v>41290374.18</v>
      </c>
      <c r="Q4141" s="71" t="n">
        <v>6812469.57</v>
      </c>
      <c r="R4141" t="inlineStr">
        <is>
          <t>Refined</t>
        </is>
      </c>
      <c r="S4141" t="inlineStr">
        <is>
          <t>Yes</t>
        </is>
      </c>
      <c r="T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SA104133</t>
        </is>
      </c>
      <c r="B4142" s="68" t="n">
        <v>46260</v>
      </c>
      <c r="C4142" s="69" t="n">
        <v>2026</v>
      </c>
      <c r="D4142" t="inlineStr">
        <is>
          <t>Aug</t>
        </is>
      </c>
      <c r="E4142" t="inlineStr">
        <is>
          <t>Asia</t>
        </is>
      </c>
      <c r="F4142" t="inlineStr">
        <is>
          <t>South Korea</t>
        </is>
      </c>
      <c r="G4142" t="inlineStr">
        <is>
          <t>Arab Light</t>
        </is>
      </c>
      <c r="H4142" t="inlineStr">
        <is>
          <t>Term contract</t>
        </is>
      </c>
      <c r="I4142" t="inlineStr">
        <is>
          <t>Refiner</t>
        </is>
      </c>
      <c r="J4142" t="inlineStr">
        <is>
          <t>Zoya Ahmed</t>
        </is>
      </c>
      <c r="K4142" s="70" t="n">
        <v>1569199</v>
      </c>
      <c r="L4142" s="71" t="n">
        <v>71.69</v>
      </c>
      <c r="M4142" s="71" t="n">
        <v>112495876.31</v>
      </c>
      <c r="N4142" s="71" t="n">
        <v>0</v>
      </c>
      <c r="O4142" s="71" t="n">
        <v>112495876.31</v>
      </c>
      <c r="P4142" s="71" t="n">
        <v>28726298.73</v>
      </c>
      <c r="Q4142" s="71" t="n">
        <v>83769577.58</v>
      </c>
      <c r="R4142" t="inlineStr">
        <is>
          <t>Crude</t>
        </is>
      </c>
      <c r="S4142" t="inlineStr">
        <is>
          <t>Yes</t>
        </is>
      </c>
      <c r="T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SA104134</t>
        </is>
      </c>
      <c r="B4143" s="68" t="n">
        <v>46260</v>
      </c>
      <c r="C4143" s="69" t="n">
        <v>2026</v>
      </c>
      <c r="D4143" t="inlineStr">
        <is>
          <t>Aug</t>
        </is>
      </c>
      <c r="E4143" t="inlineStr">
        <is>
          <t>Asia</t>
        </is>
      </c>
      <c r="F4143" t="inlineStr">
        <is>
          <t>Japan</t>
        </is>
      </c>
      <c r="G4143" t="inlineStr">
        <is>
          <t>Arab Light</t>
        </is>
      </c>
      <c r="H4143" t="inlineStr">
        <is>
          <t>Spot</t>
        </is>
      </c>
      <c r="I4143" t="inlineStr">
        <is>
          <t>National oil company</t>
        </is>
      </c>
      <c r="J4143" t="inlineStr">
        <is>
          <t>Lucas Martin</t>
        </is>
      </c>
      <c r="K4143" s="70" t="n">
        <v>1011990</v>
      </c>
      <c r="L4143" s="71" t="n">
        <v>77.34999999999999</v>
      </c>
      <c r="M4143" s="71" t="n">
        <v>78277426.5</v>
      </c>
      <c r="N4143" s="71" t="n">
        <v>782774.27</v>
      </c>
      <c r="O4143" s="71" t="n">
        <v>77494652.23</v>
      </c>
      <c r="P4143" s="71" t="n">
        <v>17556616.89</v>
      </c>
      <c r="Q4143" s="71" t="n">
        <v>59938035.34</v>
      </c>
      <c r="R4143" t="inlineStr">
        <is>
          <t>Crude</t>
        </is>
      </c>
      <c r="S4143" t="inlineStr">
        <is>
          <t>Yes</t>
        </is>
      </c>
      <c r="T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SA104135</t>
        </is>
      </c>
      <c r="B4144" s="68" t="n">
        <v>46260</v>
      </c>
      <c r="C4144" s="69" t="n">
        <v>2026</v>
      </c>
      <c r="D4144" t="inlineStr">
        <is>
          <t>Aug</t>
        </is>
      </c>
      <c r="E4144" t="inlineStr">
        <is>
          <t>Europe</t>
        </is>
      </c>
      <c r="F4144" t="inlineStr">
        <is>
          <t>Italy</t>
        </is>
      </c>
      <c r="G4144" t="inlineStr">
        <is>
          <t>Arab Light</t>
        </is>
      </c>
      <c r="H4144" t="inlineStr">
        <is>
          <t>Term contract</t>
        </is>
      </c>
      <c r="I4144" t="inlineStr">
        <is>
          <t>National oil company</t>
        </is>
      </c>
      <c r="J4144" t="inlineStr">
        <is>
          <t>Priya Nair</t>
        </is>
      </c>
      <c r="K4144" s="70" t="n">
        <v>2040368</v>
      </c>
      <c r="L4144" s="71" t="n">
        <v>80.90000000000001</v>
      </c>
      <c r="M4144" s="71" t="n">
        <v>165065771.2</v>
      </c>
      <c r="N4144" s="71" t="n">
        <v>3301315.42</v>
      </c>
      <c r="O4144" s="71" t="n">
        <v>161764455.78</v>
      </c>
      <c r="P4144" s="71" t="n">
        <v>38253170.17</v>
      </c>
      <c r="Q4144" s="71" t="n">
        <v>123511285.61</v>
      </c>
      <c r="R4144" t="inlineStr">
        <is>
          <t>Crude</t>
        </is>
      </c>
      <c r="S4144" t="inlineStr">
        <is>
          <t>Yes</t>
        </is>
      </c>
      <c r="T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SA104136</t>
        </is>
      </c>
      <c r="B4145" s="68" t="n">
        <v>46260</v>
      </c>
      <c r="C4145" s="69" t="n">
        <v>2026</v>
      </c>
      <c r="D4145" t="inlineStr">
        <is>
          <t>Aug</t>
        </is>
      </c>
      <c r="E4145" t="inlineStr">
        <is>
          <t>Asia</t>
        </is>
      </c>
      <c r="F4145" t="inlineStr">
        <is>
          <t>South Korea</t>
        </is>
      </c>
      <c r="G4145" t="inlineStr">
        <is>
          <t>Arab Light</t>
        </is>
      </c>
      <c r="H4145" t="inlineStr">
        <is>
          <t>Term contract</t>
        </is>
      </c>
      <c r="I4145" t="inlineStr">
        <is>
          <t>Refiner</t>
        </is>
      </c>
      <c r="J4145" t="inlineStr">
        <is>
          <t>Ana Costa</t>
        </is>
      </c>
      <c r="K4145" s="70" t="n">
        <v>1535398</v>
      </c>
      <c r="L4145" s="71" t="n">
        <v>83.29000000000001</v>
      </c>
      <c r="M4145" s="71" t="n">
        <v>127883299.42</v>
      </c>
      <c r="N4145" s="71" t="n">
        <v>0</v>
      </c>
      <c r="O4145" s="71" t="n">
        <v>127883299.42</v>
      </c>
      <c r="P4145" s="71" t="n">
        <v>26595111.7</v>
      </c>
      <c r="Q4145" s="71" t="n">
        <v>101288187.72</v>
      </c>
      <c r="R4145" t="inlineStr">
        <is>
          <t>Crude</t>
        </is>
      </c>
      <c r="S4145" t="inlineStr">
        <is>
          <t>Yes</t>
        </is>
      </c>
      <c r="T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SA104137</t>
        </is>
      </c>
      <c r="B4146" s="68" t="n">
        <v>46260</v>
      </c>
      <c r="C4146" s="69" t="n">
        <v>2026</v>
      </c>
      <c r="D4146" t="inlineStr">
        <is>
          <t>Aug</t>
        </is>
      </c>
      <c r="E4146" t="inlineStr">
        <is>
          <t>Middle East</t>
        </is>
      </c>
      <c r="F4146" t="inlineStr">
        <is>
          <t>Saudi Arabia</t>
        </is>
      </c>
      <c r="G4146" t="inlineStr">
        <is>
          <t>Arab Light</t>
        </is>
      </c>
      <c r="H4146" t="inlineStr">
        <is>
          <t>Domestic</t>
        </is>
      </c>
      <c r="I4146" t="inlineStr">
        <is>
          <t>Trader</t>
        </is>
      </c>
      <c r="J4146" t="inlineStr">
        <is>
          <t>Sara Rossi</t>
        </is>
      </c>
      <c r="K4146" s="70" t="n">
        <v>1759715</v>
      </c>
      <c r="L4146" s="71" t="n">
        <v>74</v>
      </c>
      <c r="M4146" s="71" t="n">
        <v>130218910</v>
      </c>
      <c r="N4146" s="71" t="n">
        <v>2604378.2</v>
      </c>
      <c r="O4146" s="71" t="n">
        <v>127614531.8</v>
      </c>
      <c r="P4146" s="71" t="n">
        <v>32257196.04</v>
      </c>
      <c r="Q4146" s="71" t="n">
        <v>95357335.76000001</v>
      </c>
      <c r="R4146" t="inlineStr">
        <is>
          <t>Crude</t>
        </is>
      </c>
      <c r="S4146" t="inlineStr">
        <is>
          <t>No</t>
        </is>
      </c>
      <c r="T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SA104138</t>
        </is>
      </c>
      <c r="B4147" s="68" t="n">
        <v>46260</v>
      </c>
      <c r="C4147" s="69" t="n">
        <v>2026</v>
      </c>
      <c r="D4147" t="inlineStr">
        <is>
          <t>Aug</t>
        </is>
      </c>
      <c r="E4147" t="inlineStr">
        <is>
          <t>Asia</t>
        </is>
      </c>
      <c r="F4147" t="inlineStr">
        <is>
          <t>India</t>
        </is>
      </c>
      <c r="G4147" t="inlineStr">
        <is>
          <t>Diesel</t>
        </is>
      </c>
      <c r="H4147" t="inlineStr">
        <is>
          <t>Term contract</t>
        </is>
      </c>
      <c r="I4147" t="inlineStr">
        <is>
          <t>National oil company</t>
        </is>
      </c>
      <c r="J4147" t="inlineStr">
        <is>
          <t>Emma Clarke</t>
        </is>
      </c>
      <c r="K4147" s="70" t="n">
        <v>250301</v>
      </c>
      <c r="L4147" s="71" t="n">
        <v>87.3</v>
      </c>
      <c r="M4147" s="71" t="n">
        <v>21851277.3</v>
      </c>
      <c r="N4147" s="71" t="n">
        <v>0</v>
      </c>
      <c r="O4147" s="71" t="n">
        <v>21851277.3</v>
      </c>
      <c r="P4147" s="71" t="n">
        <v>18285487.32</v>
      </c>
      <c r="Q4147" s="71" t="n">
        <v>3565789.98</v>
      </c>
      <c r="R4147" t="inlineStr">
        <is>
          <t>Refined</t>
        </is>
      </c>
      <c r="S4147" t="inlineStr">
        <is>
          <t>Yes</t>
        </is>
      </c>
      <c r="T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SA104139</t>
        </is>
      </c>
      <c r="B4148" s="68" t="n">
        <v>46261</v>
      </c>
      <c r="C4148" s="69" t="n">
        <v>2026</v>
      </c>
      <c r="D4148" t="inlineStr">
        <is>
          <t>Aug</t>
        </is>
      </c>
      <c r="E4148" t="inlineStr">
        <is>
          <t>Asia</t>
        </is>
      </c>
      <c r="F4148" t="inlineStr">
        <is>
          <t>Japan</t>
        </is>
      </c>
      <c r="G4148" t="inlineStr">
        <is>
          <t>Arab Medium</t>
        </is>
      </c>
      <c r="H4148" t="inlineStr">
        <is>
          <t>Term contract</t>
        </is>
      </c>
      <c r="I4148" t="inlineStr">
        <is>
          <t>Refiner</t>
        </is>
      </c>
      <c r="J4148" t="inlineStr">
        <is>
          <t>Mei Lin</t>
        </is>
      </c>
      <c r="K4148" s="70" t="n">
        <v>1921552</v>
      </c>
      <c r="L4148" s="71" t="n">
        <v>68.08</v>
      </c>
      <c r="M4148" s="71" t="n">
        <v>130819260.16</v>
      </c>
      <c r="N4148" s="71" t="n">
        <v>0</v>
      </c>
      <c r="O4148" s="71" t="n">
        <v>130819260.16</v>
      </c>
      <c r="P4148" s="71" t="n">
        <v>33088528.29</v>
      </c>
      <c r="Q4148" s="71" t="n">
        <v>97730731.87</v>
      </c>
      <c r="R4148" t="inlineStr">
        <is>
          <t>Crude</t>
        </is>
      </c>
      <c r="S4148" t="inlineStr">
        <is>
          <t>Yes</t>
        </is>
      </c>
      <c r="T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SA104140</t>
        </is>
      </c>
      <c r="B4149" s="68" t="n">
        <v>46261</v>
      </c>
      <c r="C4149" s="69" t="n">
        <v>2026</v>
      </c>
      <c r="D4149" t="inlineStr">
        <is>
          <t>Aug</t>
        </is>
      </c>
      <c r="E4149" t="inlineStr">
        <is>
          <t>Asia</t>
        </is>
      </c>
      <c r="F4149" t="inlineStr">
        <is>
          <t>India</t>
        </is>
      </c>
      <c r="G4149" t="inlineStr">
        <is>
          <t>Diesel</t>
        </is>
      </c>
      <c r="H4149" t="inlineStr">
        <is>
          <t>Term contract</t>
        </is>
      </c>
      <c r="I4149" t="inlineStr">
        <is>
          <t>Refiner</t>
        </is>
      </c>
      <c r="J4149" t="inlineStr">
        <is>
          <t>Carlos Silva</t>
        </is>
      </c>
      <c r="K4149" s="70" t="n">
        <v>470905</v>
      </c>
      <c r="L4149" s="71" t="n">
        <v>98.91</v>
      </c>
      <c r="M4149" s="71" t="n">
        <v>46577213.55</v>
      </c>
      <c r="N4149" s="71" t="n">
        <v>0</v>
      </c>
      <c r="O4149" s="71" t="n">
        <v>46577213.55</v>
      </c>
      <c r="P4149" s="71" t="n">
        <v>33842364.65</v>
      </c>
      <c r="Q4149" s="71" t="n">
        <v>12734848.9</v>
      </c>
      <c r="R4149" t="inlineStr">
        <is>
          <t>Refined</t>
        </is>
      </c>
      <c r="S4149" t="inlineStr">
        <is>
          <t>Yes</t>
        </is>
      </c>
      <c r="T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SA104141</t>
        </is>
      </c>
      <c r="B4150" s="68" t="n">
        <v>46261</v>
      </c>
      <c r="C4150" s="69" t="n">
        <v>2026</v>
      </c>
      <c r="D4150" t="inlineStr">
        <is>
          <t>Aug</t>
        </is>
      </c>
      <c r="E4150" t="inlineStr">
        <is>
          <t>Europe</t>
        </is>
      </c>
      <c r="F4150" t="inlineStr">
        <is>
          <t>France</t>
        </is>
      </c>
      <c r="G4150" t="inlineStr">
        <is>
          <t>Arab Light</t>
        </is>
      </c>
      <c r="H4150" t="inlineStr">
        <is>
          <t>Term contract</t>
        </is>
      </c>
      <c r="I4150" t="inlineStr">
        <is>
          <t>National oil company</t>
        </is>
      </c>
      <c r="J4150" t="inlineStr">
        <is>
          <t>Shraddha Kulkarni</t>
        </is>
      </c>
      <c r="K4150" s="70" t="n">
        <v>1871362</v>
      </c>
      <c r="L4150" s="71" t="n">
        <v>74.58</v>
      </c>
      <c r="M4150" s="71" t="n">
        <v>139566177.96</v>
      </c>
      <c r="N4150" s="71" t="n">
        <v>1395661.78</v>
      </c>
      <c r="O4150" s="71" t="n">
        <v>138170516.18</v>
      </c>
      <c r="P4150" s="71" t="n">
        <v>33726554.06</v>
      </c>
      <c r="Q4150" s="71" t="n">
        <v>104443962.12</v>
      </c>
      <c r="R4150" t="inlineStr">
        <is>
          <t>Crude</t>
        </is>
      </c>
      <c r="S4150" t="inlineStr">
        <is>
          <t>Yes</t>
        </is>
      </c>
      <c r="T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SA104142</t>
        </is>
      </c>
      <c r="B4151" s="68" t="n">
        <v>46261</v>
      </c>
      <c r="C4151" s="69" t="n">
        <v>2026</v>
      </c>
      <c r="D4151" t="inlineStr">
        <is>
          <t>Aug</t>
        </is>
      </c>
      <c r="E4151" t="inlineStr">
        <is>
          <t>Asia</t>
        </is>
      </c>
      <c r="F4151" t="inlineStr">
        <is>
          <t>India</t>
        </is>
      </c>
      <c r="G4151" t="inlineStr">
        <is>
          <t>Jet fuel</t>
        </is>
      </c>
      <c r="H4151" t="inlineStr">
        <is>
          <t>Term contract</t>
        </is>
      </c>
      <c r="I4151" t="inlineStr">
        <is>
          <t>Refiner</t>
        </is>
      </c>
      <c r="J4151" t="inlineStr">
        <is>
          <t>Lucas Martin</t>
        </is>
      </c>
      <c r="K4151" s="70" t="n">
        <v>552505</v>
      </c>
      <c r="L4151" s="71" t="n">
        <v>93.89</v>
      </c>
      <c r="M4151" s="71" t="n">
        <v>51874694.45</v>
      </c>
      <c r="N4151" s="71" t="n">
        <v>518746.94</v>
      </c>
      <c r="O4151" s="71" t="n">
        <v>51355947.51</v>
      </c>
      <c r="P4151" s="71" t="n">
        <v>38759408.01</v>
      </c>
      <c r="Q4151" s="71" t="n">
        <v>12596539.5</v>
      </c>
      <c r="R4151" t="inlineStr">
        <is>
          <t>Refined</t>
        </is>
      </c>
      <c r="S4151" t="inlineStr">
        <is>
          <t>Yes</t>
        </is>
      </c>
      <c r="T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SA104143</t>
        </is>
      </c>
      <c r="B4152" s="68" t="n">
        <v>46261</v>
      </c>
      <c r="C4152" s="69" t="n">
        <v>2026</v>
      </c>
      <c r="D4152" t="inlineStr">
        <is>
          <t>Aug</t>
        </is>
      </c>
      <c r="E4152" t="inlineStr">
        <is>
          <t>Middle East</t>
        </is>
      </c>
      <c r="F4152" t="inlineStr">
        <is>
          <t>Saudi Arabia</t>
        </is>
      </c>
      <c r="G4152" t="inlineStr">
        <is>
          <t>Arab Medium</t>
        </is>
      </c>
      <c r="H4152" t="inlineStr">
        <is>
          <t>Domestic</t>
        </is>
      </c>
      <c r="I4152" t="inlineStr">
        <is>
          <t>Trader</t>
        </is>
      </c>
      <c r="J4152" t="inlineStr">
        <is>
          <t>Amir Khan</t>
        </is>
      </c>
      <c r="K4152" s="70" t="n">
        <v>1638850</v>
      </c>
      <c r="L4152" s="71" t="n">
        <v>70.84999999999999</v>
      </c>
      <c r="M4152" s="71" t="n">
        <v>116112522.5</v>
      </c>
      <c r="N4152" s="71" t="n">
        <v>0</v>
      </c>
      <c r="O4152" s="71" t="n">
        <v>116112522.5</v>
      </c>
      <c r="P4152" s="71" t="n">
        <v>29650481.67</v>
      </c>
      <c r="Q4152" s="71" t="n">
        <v>86462040.83</v>
      </c>
      <c r="R4152" t="inlineStr">
        <is>
          <t>Crude</t>
        </is>
      </c>
      <c r="S4152" t="inlineStr">
        <is>
          <t>No</t>
        </is>
      </c>
      <c r="T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SA104144</t>
        </is>
      </c>
      <c r="B4153" s="68" t="n">
        <v>46261</v>
      </c>
      <c r="C4153" s="69" t="n">
        <v>2026</v>
      </c>
      <c r="D4153" t="inlineStr">
        <is>
          <t>Aug</t>
        </is>
      </c>
      <c r="E4153" t="inlineStr">
        <is>
          <t>Asia</t>
        </is>
      </c>
      <c r="F4153" t="inlineStr">
        <is>
          <t>South Korea</t>
        </is>
      </c>
      <c r="G4153" t="inlineStr">
        <is>
          <t>Arab Light</t>
        </is>
      </c>
      <c r="H4153" t="inlineStr">
        <is>
          <t>Term contract</t>
        </is>
      </c>
      <c r="I4153" t="inlineStr">
        <is>
          <t>Trader</t>
        </is>
      </c>
      <c r="J4153" t="inlineStr">
        <is>
          <t>Kofi Mensah</t>
        </is>
      </c>
      <c r="K4153" s="70" t="n">
        <v>1578417</v>
      </c>
      <c r="L4153" s="71" t="n">
        <v>79.31999999999999</v>
      </c>
      <c r="M4153" s="71" t="n">
        <v>125200036.44</v>
      </c>
      <c r="N4153" s="71" t="n">
        <v>1252000.36</v>
      </c>
      <c r="O4153" s="71" t="n">
        <v>123948036.08</v>
      </c>
      <c r="P4153" s="71" t="n">
        <v>28182017.91</v>
      </c>
      <c r="Q4153" s="71" t="n">
        <v>95766018.17</v>
      </c>
      <c r="R4153" t="inlineStr">
        <is>
          <t>Crude</t>
        </is>
      </c>
      <c r="S4153" t="inlineStr">
        <is>
          <t>Yes</t>
        </is>
      </c>
      <c r="T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SA104145</t>
        </is>
      </c>
      <c r="B4154" s="68" t="n">
        <v>46262</v>
      </c>
      <c r="C4154" s="69" t="n">
        <v>2026</v>
      </c>
      <c r="D4154" t="inlineStr">
        <is>
          <t>Aug</t>
        </is>
      </c>
      <c r="E4154" t="inlineStr">
        <is>
          <t>Asia</t>
        </is>
      </c>
      <c r="F4154" t="inlineStr">
        <is>
          <t>South Korea</t>
        </is>
      </c>
      <c r="G4154" t="inlineStr">
        <is>
          <t>Arab Heavy</t>
        </is>
      </c>
      <c r="H4154" t="inlineStr">
        <is>
          <t>Spot</t>
        </is>
      </c>
      <c r="I4154" t="inlineStr">
        <is>
          <t>Trader</t>
        </is>
      </c>
      <c r="J4154" t="inlineStr">
        <is>
          <t>Ana Costa</t>
        </is>
      </c>
      <c r="K4154" s="70" t="n">
        <v>1382780</v>
      </c>
      <c r="L4154" s="71" t="n">
        <v>72.70999999999999</v>
      </c>
      <c r="M4154" s="71" t="n">
        <v>100541933.8</v>
      </c>
      <c r="N4154" s="71" t="n">
        <v>1005419.34</v>
      </c>
      <c r="O4154" s="71" t="n">
        <v>99536514.45999999</v>
      </c>
      <c r="P4154" s="71" t="n">
        <v>23574664.56</v>
      </c>
      <c r="Q4154" s="71" t="n">
        <v>75961849.90000001</v>
      </c>
      <c r="R4154" t="inlineStr">
        <is>
          <t>Crude</t>
        </is>
      </c>
      <c r="S4154" t="inlineStr">
        <is>
          <t>Yes</t>
        </is>
      </c>
      <c r="T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SA104146</t>
        </is>
      </c>
      <c r="B4155" s="68" t="n">
        <v>46262</v>
      </c>
      <c r="C4155" s="69" t="n">
        <v>2026</v>
      </c>
      <c r="D4155" t="inlineStr">
        <is>
          <t>Aug</t>
        </is>
      </c>
      <c r="E4155" t="inlineStr">
        <is>
          <t>Asia</t>
        </is>
      </c>
      <c r="F4155" t="inlineStr">
        <is>
          <t>China</t>
        </is>
      </c>
      <c r="G4155" t="inlineStr">
        <is>
          <t>Arab Light</t>
        </is>
      </c>
      <c r="H4155" t="inlineStr">
        <is>
          <t>Term contract</t>
        </is>
      </c>
      <c r="I4155" t="inlineStr">
        <is>
          <t>National oil company</t>
        </is>
      </c>
      <c r="J4155" t="inlineStr">
        <is>
          <t>Wei Chen</t>
        </is>
      </c>
      <c r="K4155" s="70" t="n">
        <v>1785322</v>
      </c>
      <c r="L4155" s="71" t="n">
        <v>72.42</v>
      </c>
      <c r="M4155" s="71" t="n">
        <v>129293019.24</v>
      </c>
      <c r="N4155" s="71" t="n">
        <v>0</v>
      </c>
      <c r="O4155" s="71" t="n">
        <v>129293019.24</v>
      </c>
      <c r="P4155" s="71" t="n">
        <v>32509460.44</v>
      </c>
      <c r="Q4155" s="71" t="n">
        <v>96783558.8</v>
      </c>
      <c r="R4155" t="inlineStr">
        <is>
          <t>Crude</t>
        </is>
      </c>
      <c r="S4155" t="inlineStr">
        <is>
          <t>Yes</t>
        </is>
      </c>
      <c r="T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SA104147</t>
        </is>
      </c>
      <c r="B4156" s="68" t="n">
        <v>46262</v>
      </c>
      <c r="C4156" s="69" t="n">
        <v>2026</v>
      </c>
      <c r="D4156" t="inlineStr">
        <is>
          <t>Aug</t>
        </is>
      </c>
      <c r="E4156" t="inlineStr">
        <is>
          <t>Asia</t>
        </is>
      </c>
      <c r="F4156" t="inlineStr">
        <is>
          <t>India</t>
        </is>
      </c>
      <c r="G4156" t="inlineStr">
        <is>
          <t>Arab Medium</t>
        </is>
      </c>
      <c r="H4156" t="inlineStr">
        <is>
          <t>Term contract</t>
        </is>
      </c>
      <c r="I4156" t="inlineStr">
        <is>
          <t>National oil company</t>
        </is>
      </c>
      <c r="J4156" t="inlineStr">
        <is>
          <t>Kofi Mensah</t>
        </is>
      </c>
      <c r="K4156" s="70" t="n">
        <v>1058082</v>
      </c>
      <c r="L4156" s="71" t="n">
        <v>77.08</v>
      </c>
      <c r="M4156" s="71" t="n">
        <v>81556960.56</v>
      </c>
      <c r="N4156" s="71" t="n">
        <v>815569.61</v>
      </c>
      <c r="O4156" s="71" t="n">
        <v>80741390.95</v>
      </c>
      <c r="P4156" s="71" t="n">
        <v>19126250.64</v>
      </c>
      <c r="Q4156" s="71" t="n">
        <v>61615140.31</v>
      </c>
      <c r="R4156" t="inlineStr">
        <is>
          <t>Crude</t>
        </is>
      </c>
      <c r="S4156" t="inlineStr">
        <is>
          <t>Yes</t>
        </is>
      </c>
      <c r="T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SA104148</t>
        </is>
      </c>
      <c r="B4157" s="68" t="n">
        <v>46262</v>
      </c>
      <c r="C4157" s="69" t="n">
        <v>2026</v>
      </c>
      <c r="D4157" t="inlineStr">
        <is>
          <t>Aug</t>
        </is>
      </c>
      <c r="E4157" t="inlineStr">
        <is>
          <t>Europe</t>
        </is>
      </c>
      <c r="F4157" t="inlineStr">
        <is>
          <t>Netherlands</t>
        </is>
      </c>
      <c r="G4157" t="inlineStr">
        <is>
          <t>Gasoline</t>
        </is>
      </c>
      <c r="H4157" t="inlineStr">
        <is>
          <t>Term contract</t>
        </is>
      </c>
      <c r="I4157" t="inlineStr">
        <is>
          <t>Trader</t>
        </is>
      </c>
      <c r="J4157" t="inlineStr">
        <is>
          <t>Kofi Mensah</t>
        </is>
      </c>
      <c r="K4157" s="70" t="n">
        <v>593059</v>
      </c>
      <c r="L4157" s="71" t="n">
        <v>87.88</v>
      </c>
      <c r="M4157" s="71" t="n">
        <v>52118024.92</v>
      </c>
      <c r="N4157" s="71" t="n">
        <v>1042360.5</v>
      </c>
      <c r="O4157" s="71" t="n">
        <v>51075664.42</v>
      </c>
      <c r="P4157" s="71" t="n">
        <v>40210739.51</v>
      </c>
      <c r="Q4157" s="71" t="n">
        <v>10864924.91</v>
      </c>
      <c r="R4157" t="inlineStr">
        <is>
          <t>Refined</t>
        </is>
      </c>
      <c r="S4157" t="inlineStr">
        <is>
          <t>Yes</t>
        </is>
      </c>
      <c r="T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SA104149</t>
        </is>
      </c>
      <c r="B4158" s="68" t="n">
        <v>46262</v>
      </c>
      <c r="C4158" s="69" t="n">
        <v>2026</v>
      </c>
      <c r="D4158" t="inlineStr">
        <is>
          <t>Aug</t>
        </is>
      </c>
      <c r="E4158" t="inlineStr">
        <is>
          <t>Asia</t>
        </is>
      </c>
      <c r="F4158" t="inlineStr">
        <is>
          <t>South Korea</t>
        </is>
      </c>
      <c r="G4158" t="inlineStr">
        <is>
          <t>Arab Extra Light</t>
        </is>
      </c>
      <c r="H4158" t="inlineStr">
        <is>
          <t>Term contract</t>
        </is>
      </c>
      <c r="I4158" t="inlineStr">
        <is>
          <t>Trader</t>
        </is>
      </c>
      <c r="J4158" t="inlineStr">
        <is>
          <t>Lucas Martin</t>
        </is>
      </c>
      <c r="K4158" s="70" t="n">
        <v>982286</v>
      </c>
      <c r="L4158" s="71" t="n">
        <v>79.84999999999999</v>
      </c>
      <c r="M4158" s="71" t="n">
        <v>78435537.09999999</v>
      </c>
      <c r="N4158" s="71" t="n">
        <v>1568710.74</v>
      </c>
      <c r="O4158" s="71" t="n">
        <v>76866826.36</v>
      </c>
      <c r="P4158" s="71" t="n">
        <v>17622213.52</v>
      </c>
      <c r="Q4158" s="71" t="n">
        <v>59244612.84</v>
      </c>
      <c r="R4158" t="inlineStr">
        <is>
          <t>Crude</t>
        </is>
      </c>
      <c r="S4158" t="inlineStr">
        <is>
          <t>Yes</t>
        </is>
      </c>
      <c r="T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SA104150</t>
        </is>
      </c>
      <c r="B4159" s="68" t="n">
        <v>46262</v>
      </c>
      <c r="C4159" s="69" t="n">
        <v>2026</v>
      </c>
      <c r="D4159" t="inlineStr">
        <is>
          <t>Aug</t>
        </is>
      </c>
      <c r="E4159" t="inlineStr">
        <is>
          <t>Asia</t>
        </is>
      </c>
      <c r="F4159" t="inlineStr">
        <is>
          <t>Japan</t>
        </is>
      </c>
      <c r="G4159" t="inlineStr">
        <is>
          <t>Arab Light</t>
        </is>
      </c>
      <c r="H4159" t="inlineStr">
        <is>
          <t>Term contract</t>
        </is>
      </c>
      <c r="I4159" t="inlineStr">
        <is>
          <t>National oil company</t>
        </is>
      </c>
      <c r="J4159" t="inlineStr">
        <is>
          <t>Olivia Brown</t>
        </is>
      </c>
      <c r="K4159" s="70" t="n">
        <v>1342833</v>
      </c>
      <c r="L4159" s="71" t="n">
        <v>75.70999999999999</v>
      </c>
      <c r="M4159" s="71" t="n">
        <v>101665886.43</v>
      </c>
      <c r="N4159" s="71" t="n">
        <v>2033317.73</v>
      </c>
      <c r="O4159" s="71" t="n">
        <v>99632568.7</v>
      </c>
      <c r="P4159" s="71" t="n">
        <v>24739553</v>
      </c>
      <c r="Q4159" s="71" t="n">
        <v>74893015.7</v>
      </c>
      <c r="R4159" t="inlineStr">
        <is>
          <t>Crude</t>
        </is>
      </c>
      <c r="S4159" t="inlineStr">
        <is>
          <t>Yes</t>
        </is>
      </c>
      <c r="T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SA104151</t>
        </is>
      </c>
      <c r="B4160" s="68" t="n">
        <v>46266</v>
      </c>
      <c r="C4160" s="69" t="n">
        <v>2026</v>
      </c>
      <c r="D4160" t="inlineStr">
        <is>
          <t>Sep</t>
        </is>
      </c>
      <c r="E4160" t="inlineStr">
        <is>
          <t>Asia</t>
        </is>
      </c>
      <c r="F4160" t="inlineStr">
        <is>
          <t>India</t>
        </is>
      </c>
      <c r="G4160" t="inlineStr">
        <is>
          <t>Diesel</t>
        </is>
      </c>
      <c r="H4160" t="inlineStr">
        <is>
          <t>Term contract</t>
        </is>
      </c>
      <c r="I4160" t="inlineStr">
        <is>
          <t>Refiner</t>
        </is>
      </c>
      <c r="J4160" t="inlineStr">
        <is>
          <t>Omar Haddad</t>
        </is>
      </c>
      <c r="K4160" s="70" t="n">
        <v>451773</v>
      </c>
      <c r="L4160" s="71" t="n">
        <v>90.06</v>
      </c>
      <c r="M4160" s="71" t="n">
        <v>40686676.38</v>
      </c>
      <c r="N4160" s="71" t="n">
        <v>813733.53</v>
      </c>
      <c r="O4160" s="71" t="n">
        <v>39872942.85</v>
      </c>
      <c r="P4160" s="71" t="n">
        <v>31414707.95</v>
      </c>
      <c r="Q4160" s="71" t="n">
        <v>8458234.9</v>
      </c>
      <c r="R4160" t="inlineStr">
        <is>
          <t>Refined</t>
        </is>
      </c>
      <c r="S4160" t="inlineStr">
        <is>
          <t>Yes</t>
        </is>
      </c>
      <c r="T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SA104152</t>
        </is>
      </c>
      <c r="B4161" s="68" t="n">
        <v>46266</v>
      </c>
      <c r="C4161" s="69" t="n">
        <v>2026</v>
      </c>
      <c r="D4161" t="inlineStr">
        <is>
          <t>Sep</t>
        </is>
      </c>
      <c r="E4161" t="inlineStr">
        <is>
          <t>Middle East</t>
        </is>
      </c>
      <c r="F4161" t="inlineStr">
        <is>
          <t>UAE</t>
        </is>
      </c>
      <c r="G4161" t="inlineStr">
        <is>
          <t>Jet fuel</t>
        </is>
      </c>
      <c r="H4161" t="inlineStr">
        <is>
          <t>Term contract</t>
        </is>
      </c>
      <c r="I4161" t="inlineStr">
        <is>
          <t>National oil company</t>
        </is>
      </c>
      <c r="J4161" t="inlineStr">
        <is>
          <t>Liam O'Brien</t>
        </is>
      </c>
      <c r="K4161" s="70" t="n">
        <v>116341</v>
      </c>
      <c r="L4161" s="71" t="n">
        <v>105.52</v>
      </c>
      <c r="M4161" s="71" t="n">
        <v>12276302.32</v>
      </c>
      <c r="N4161" s="71" t="n">
        <v>122763.02</v>
      </c>
      <c r="O4161" s="71" t="n">
        <v>12153539.3</v>
      </c>
      <c r="P4161" s="71" t="n">
        <v>8206408.79</v>
      </c>
      <c r="Q4161" s="71" t="n">
        <v>3947130.51</v>
      </c>
      <c r="R4161" t="inlineStr">
        <is>
          <t>Refined</t>
        </is>
      </c>
      <c r="S4161" t="inlineStr">
        <is>
          <t>Yes</t>
        </is>
      </c>
      <c r="T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SA104153</t>
        </is>
      </c>
      <c r="B4162" s="68" t="n">
        <v>46266</v>
      </c>
      <c r="C4162" s="69" t="n">
        <v>2026</v>
      </c>
      <c r="D4162" t="inlineStr">
        <is>
          <t>Sep</t>
        </is>
      </c>
      <c r="E4162" t="inlineStr">
        <is>
          <t>Asia</t>
        </is>
      </c>
      <c r="F4162" t="inlineStr">
        <is>
          <t>Japan</t>
        </is>
      </c>
      <c r="G4162" t="inlineStr">
        <is>
          <t>Arab Light</t>
        </is>
      </c>
      <c r="H4162" t="inlineStr">
        <is>
          <t>Term contract</t>
        </is>
      </c>
      <c r="I4162" t="inlineStr">
        <is>
          <t>Refiner</t>
        </is>
      </c>
      <c r="J4162" t="inlineStr">
        <is>
          <t>Yuki Sato</t>
        </is>
      </c>
      <c r="K4162" s="70" t="n">
        <v>492443</v>
      </c>
      <c r="L4162" s="71" t="n">
        <v>70.62</v>
      </c>
      <c r="M4162" s="71" t="n">
        <v>34776324.66</v>
      </c>
      <c r="N4162" s="71" t="n">
        <v>695526.49</v>
      </c>
      <c r="O4162" s="71" t="n">
        <v>34080798.17</v>
      </c>
      <c r="P4162" s="71" t="n">
        <v>9001690.68</v>
      </c>
      <c r="Q4162" s="71" t="n">
        <v>25079107.49</v>
      </c>
      <c r="R4162" t="inlineStr">
        <is>
          <t>Crude</t>
        </is>
      </c>
      <c r="S4162" t="inlineStr">
        <is>
          <t>Yes</t>
        </is>
      </c>
      <c r="T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SA104154</t>
        </is>
      </c>
      <c r="B4163" s="68" t="n">
        <v>46266</v>
      </c>
      <c r="C4163" s="69" t="n">
        <v>2026</v>
      </c>
      <c r="D4163" t="inlineStr">
        <is>
          <t>Sep</t>
        </is>
      </c>
      <c r="E4163" t="inlineStr">
        <is>
          <t>Asia</t>
        </is>
      </c>
      <c r="F4163" t="inlineStr">
        <is>
          <t>Japan</t>
        </is>
      </c>
      <c r="G4163" t="inlineStr">
        <is>
          <t>Arab Medium</t>
        </is>
      </c>
      <c r="H4163" t="inlineStr">
        <is>
          <t>Term contract</t>
        </is>
      </c>
      <c r="I4163" t="inlineStr">
        <is>
          <t>Trader</t>
        </is>
      </c>
      <c r="J4163" t="inlineStr">
        <is>
          <t>Sara Rossi</t>
        </is>
      </c>
      <c r="K4163" s="70" t="n">
        <v>1111936</v>
      </c>
      <c r="L4163" s="71" t="n">
        <v>72.68000000000001</v>
      </c>
      <c r="M4163" s="71" t="n">
        <v>80815508.48</v>
      </c>
      <c r="N4163" s="71" t="n">
        <v>808155.08</v>
      </c>
      <c r="O4163" s="71" t="n">
        <v>80007353.40000001</v>
      </c>
      <c r="P4163" s="71" t="n">
        <v>19693225.19</v>
      </c>
      <c r="Q4163" s="71" t="n">
        <v>60314128.21</v>
      </c>
      <c r="R4163" t="inlineStr">
        <is>
          <t>Crude</t>
        </is>
      </c>
      <c r="S4163" t="inlineStr">
        <is>
          <t>Yes</t>
        </is>
      </c>
      <c r="T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SA104155</t>
        </is>
      </c>
      <c r="B4164" s="68" t="n">
        <v>46266</v>
      </c>
      <c r="C4164" s="69" t="n">
        <v>2026</v>
      </c>
      <c r="D4164" t="inlineStr">
        <is>
          <t>Sep</t>
        </is>
      </c>
      <c r="E4164" t="inlineStr">
        <is>
          <t>Asia</t>
        </is>
      </c>
      <c r="F4164" t="inlineStr">
        <is>
          <t>South Korea</t>
        </is>
      </c>
      <c r="G4164" t="inlineStr">
        <is>
          <t>Arab Extra Light</t>
        </is>
      </c>
      <c r="H4164" t="inlineStr">
        <is>
          <t>Term contract</t>
        </is>
      </c>
      <c r="I4164" t="inlineStr">
        <is>
          <t>Refiner</t>
        </is>
      </c>
      <c r="J4164" t="inlineStr">
        <is>
          <t>Ruhi Shaikh</t>
        </is>
      </c>
      <c r="K4164" s="70" t="n">
        <v>434335</v>
      </c>
      <c r="L4164" s="71" t="n">
        <v>77.54000000000001</v>
      </c>
      <c r="M4164" s="71" t="n">
        <v>33678335.9</v>
      </c>
      <c r="N4164" s="71" t="n">
        <v>0</v>
      </c>
      <c r="O4164" s="71" t="n">
        <v>33678335.9</v>
      </c>
      <c r="P4164" s="71" t="n">
        <v>7764822.42</v>
      </c>
      <c r="Q4164" s="71" t="n">
        <v>25913513.48</v>
      </c>
      <c r="R4164" t="inlineStr">
        <is>
          <t>Crude</t>
        </is>
      </c>
      <c r="S4164" t="inlineStr">
        <is>
          <t>Yes</t>
        </is>
      </c>
      <c r="T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SA104156</t>
        </is>
      </c>
      <c r="B4165" s="68" t="n">
        <v>46266</v>
      </c>
      <c r="C4165" s="69" t="n">
        <v>2026</v>
      </c>
      <c r="D4165" t="inlineStr">
        <is>
          <t>Sep</t>
        </is>
      </c>
      <c r="E4165" t="inlineStr">
        <is>
          <t>Asia</t>
        </is>
      </c>
      <c r="F4165" t="inlineStr">
        <is>
          <t>China</t>
        </is>
      </c>
      <c r="G4165" t="inlineStr">
        <is>
          <t>Arab Light</t>
        </is>
      </c>
      <c r="H4165" t="inlineStr">
        <is>
          <t>Term contract</t>
        </is>
      </c>
      <c r="I4165" t="inlineStr">
        <is>
          <t>National oil company</t>
        </is>
      </c>
      <c r="J4165" t="inlineStr">
        <is>
          <t>Ravindra Patil</t>
        </is>
      </c>
      <c r="K4165" s="70" t="n">
        <v>1004583</v>
      </c>
      <c r="L4165" s="71" t="n">
        <v>77.40000000000001</v>
      </c>
      <c r="M4165" s="71" t="n">
        <v>77754724.2</v>
      </c>
      <c r="N4165" s="71" t="n">
        <v>0</v>
      </c>
      <c r="O4165" s="71" t="n">
        <v>77754724.2</v>
      </c>
      <c r="P4165" s="71" t="n">
        <v>18614445.64</v>
      </c>
      <c r="Q4165" s="71" t="n">
        <v>59140278.56</v>
      </c>
      <c r="R4165" t="inlineStr">
        <is>
          <t>Crude</t>
        </is>
      </c>
      <c r="S4165" t="inlineStr">
        <is>
          <t>Yes</t>
        </is>
      </c>
      <c r="T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SA104157</t>
        </is>
      </c>
      <c r="B4166" s="68" t="n">
        <v>46266</v>
      </c>
      <c r="C4166" s="69" t="n">
        <v>2026</v>
      </c>
      <c r="D4166" t="inlineStr">
        <is>
          <t>Sep</t>
        </is>
      </c>
      <c r="E4166" t="inlineStr">
        <is>
          <t>Asia</t>
        </is>
      </c>
      <c r="F4166" t="inlineStr">
        <is>
          <t>Japan</t>
        </is>
      </c>
      <c r="G4166" t="inlineStr">
        <is>
          <t>Arab Heavy</t>
        </is>
      </c>
      <c r="H4166" t="inlineStr">
        <is>
          <t>Term contract</t>
        </is>
      </c>
      <c r="I4166" t="inlineStr">
        <is>
          <t>Refiner</t>
        </is>
      </c>
      <c r="J4166" t="inlineStr">
        <is>
          <t>Priya Nair</t>
        </is>
      </c>
      <c r="K4166" s="70" t="n">
        <v>1424145</v>
      </c>
      <c r="L4166" s="71" t="n">
        <v>77.05</v>
      </c>
      <c r="M4166" s="71" t="n">
        <v>109730372.25</v>
      </c>
      <c r="N4166" s="71" t="n">
        <v>2194607.44</v>
      </c>
      <c r="O4166" s="71" t="n">
        <v>107535764.81</v>
      </c>
      <c r="P4166" s="71" t="n">
        <v>24971912.86</v>
      </c>
      <c r="Q4166" s="71" t="n">
        <v>82563851.95</v>
      </c>
      <c r="R4166" t="inlineStr">
        <is>
          <t>Crude</t>
        </is>
      </c>
      <c r="S4166" t="inlineStr">
        <is>
          <t>Yes</t>
        </is>
      </c>
      <c r="T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SA104158</t>
        </is>
      </c>
      <c r="B4167" s="68" t="n">
        <v>46266</v>
      </c>
      <c r="C4167" s="69" t="n">
        <v>2026</v>
      </c>
      <c r="D4167" t="inlineStr">
        <is>
          <t>Sep</t>
        </is>
      </c>
      <c r="E4167" t="inlineStr">
        <is>
          <t>North America</t>
        </is>
      </c>
      <c r="F4167" t="inlineStr">
        <is>
          <t>USA</t>
        </is>
      </c>
      <c r="G4167" t="inlineStr">
        <is>
          <t>Arab Light</t>
        </is>
      </c>
      <c r="H4167" t="inlineStr">
        <is>
          <t>Spot</t>
        </is>
      </c>
      <c r="I4167" t="inlineStr">
        <is>
          <t>Trader</t>
        </is>
      </c>
      <c r="J4167" t="inlineStr">
        <is>
          <t>Sophie Müller</t>
        </is>
      </c>
      <c r="K4167" s="70" t="n">
        <v>1658548</v>
      </c>
      <c r="L4167" s="71" t="n">
        <v>74.26000000000001</v>
      </c>
      <c r="M4167" s="71" t="n">
        <v>123163774.48</v>
      </c>
      <c r="N4167" s="71" t="n">
        <v>2463275.49</v>
      </c>
      <c r="O4167" s="71" t="n">
        <v>120700498.99</v>
      </c>
      <c r="P4167" s="71" t="n">
        <v>31018697.14</v>
      </c>
      <c r="Q4167" s="71" t="n">
        <v>89681801.84999999</v>
      </c>
      <c r="R4167" t="inlineStr">
        <is>
          <t>Crude</t>
        </is>
      </c>
      <c r="S4167" t="inlineStr">
        <is>
          <t>Yes</t>
        </is>
      </c>
      <c r="T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SA104159</t>
        </is>
      </c>
      <c r="B4168" s="68" t="n">
        <v>46266</v>
      </c>
      <c r="C4168" s="69" t="n">
        <v>2026</v>
      </c>
      <c r="D4168" t="inlineStr">
        <is>
          <t>Sep</t>
        </is>
      </c>
      <c r="E4168" t="inlineStr">
        <is>
          <t>Asia</t>
        </is>
      </c>
      <c r="F4168" t="inlineStr">
        <is>
          <t>China</t>
        </is>
      </c>
      <c r="G4168" t="inlineStr">
        <is>
          <t>Gasoline</t>
        </is>
      </c>
      <c r="H4168" t="inlineStr">
        <is>
          <t>Spot</t>
        </is>
      </c>
      <c r="I4168" t="inlineStr">
        <is>
          <t>National oil company</t>
        </is>
      </c>
      <c r="J4168" t="inlineStr">
        <is>
          <t>Ana Costa</t>
        </is>
      </c>
      <c r="K4168" s="70" t="n">
        <v>173340</v>
      </c>
      <c r="L4168" s="71" t="n">
        <v>92.17</v>
      </c>
      <c r="M4168" s="71" t="n">
        <v>15976747.8</v>
      </c>
      <c r="N4168" s="71" t="n">
        <v>159767.48</v>
      </c>
      <c r="O4168" s="71" t="n">
        <v>15816980.32</v>
      </c>
      <c r="P4168" s="71" t="n">
        <v>12014568.12</v>
      </c>
      <c r="Q4168" s="71" t="n">
        <v>3802412.2</v>
      </c>
      <c r="R4168" t="inlineStr">
        <is>
          <t>Refined</t>
        </is>
      </c>
      <c r="S4168" t="inlineStr">
        <is>
          <t>Yes</t>
        </is>
      </c>
      <c r="T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SA104160</t>
        </is>
      </c>
      <c r="B4169" s="68" t="n">
        <v>46267</v>
      </c>
      <c r="C4169" s="69" t="n">
        <v>2026</v>
      </c>
      <c r="D4169" t="inlineStr">
        <is>
          <t>Sep</t>
        </is>
      </c>
      <c r="E4169" t="inlineStr">
        <is>
          <t>Europe</t>
        </is>
      </c>
      <c r="F4169" t="inlineStr">
        <is>
          <t>France</t>
        </is>
      </c>
      <c r="G4169" t="inlineStr">
        <is>
          <t>Arab Heavy</t>
        </is>
      </c>
      <c r="H4169" t="inlineStr">
        <is>
          <t>Term contract</t>
        </is>
      </c>
      <c r="I4169" t="inlineStr">
        <is>
          <t>National oil company</t>
        </is>
      </c>
      <c r="J4169" t="inlineStr">
        <is>
          <t>Amir Khan</t>
        </is>
      </c>
      <c r="K4169" s="70" t="n">
        <v>540702</v>
      </c>
      <c r="L4169" s="71" t="n">
        <v>66.95999999999999</v>
      </c>
      <c r="M4169" s="71" t="n">
        <v>36205405.92</v>
      </c>
      <c r="N4169" s="71" t="n">
        <v>724108.12</v>
      </c>
      <c r="O4169" s="71" t="n">
        <v>35481297.8</v>
      </c>
      <c r="P4169" s="71" t="n">
        <v>9867662.99</v>
      </c>
      <c r="Q4169" s="71" t="n">
        <v>25613634.81</v>
      </c>
      <c r="R4169" t="inlineStr">
        <is>
          <t>Crude</t>
        </is>
      </c>
      <c r="S4169" t="inlineStr">
        <is>
          <t>Yes</t>
        </is>
      </c>
      <c r="T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SA104161</t>
        </is>
      </c>
      <c r="B4170" s="68" t="n">
        <v>46267</v>
      </c>
      <c r="C4170" s="69" t="n">
        <v>2026</v>
      </c>
      <c r="D4170" t="inlineStr">
        <is>
          <t>Sep</t>
        </is>
      </c>
      <c r="E4170" t="inlineStr">
        <is>
          <t>Europe</t>
        </is>
      </c>
      <c r="F4170" t="inlineStr">
        <is>
          <t>Italy</t>
        </is>
      </c>
      <c r="G4170" t="inlineStr">
        <is>
          <t>Arab Medium</t>
        </is>
      </c>
      <c r="H4170" t="inlineStr">
        <is>
          <t>Term contract</t>
        </is>
      </c>
      <c r="I4170" t="inlineStr">
        <is>
          <t>Refiner</t>
        </is>
      </c>
      <c r="J4170" t="inlineStr">
        <is>
          <t>Zoya Ahmed</t>
        </is>
      </c>
      <c r="K4170" s="70" t="n">
        <v>1699913</v>
      </c>
      <c r="L4170" s="71" t="n">
        <v>80.64</v>
      </c>
      <c r="M4170" s="71" t="n">
        <v>137080984.32</v>
      </c>
      <c r="N4170" s="71" t="n">
        <v>1370809.84</v>
      </c>
      <c r="O4170" s="71" t="n">
        <v>135710174.48</v>
      </c>
      <c r="P4170" s="71" t="n">
        <v>28781246.69</v>
      </c>
      <c r="Q4170" s="71" t="n">
        <v>106928927.79</v>
      </c>
      <c r="R4170" t="inlineStr">
        <is>
          <t>Crude</t>
        </is>
      </c>
      <c r="S4170" t="inlineStr">
        <is>
          <t>Yes</t>
        </is>
      </c>
      <c r="T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SA104162</t>
        </is>
      </c>
      <c r="B4171" s="68" t="n">
        <v>46267</v>
      </c>
      <c r="C4171" s="69" t="n">
        <v>2026</v>
      </c>
      <c r="D4171" t="inlineStr">
        <is>
          <t>Sep</t>
        </is>
      </c>
      <c r="E4171" t="inlineStr">
        <is>
          <t>Middle East</t>
        </is>
      </c>
      <c r="F4171" t="inlineStr">
        <is>
          <t>Saudi Arabia</t>
        </is>
      </c>
      <c r="G4171" t="inlineStr">
        <is>
          <t>Arab Heavy</t>
        </is>
      </c>
      <c r="H4171" t="inlineStr">
        <is>
          <t>Domestic</t>
        </is>
      </c>
      <c r="I4171" t="inlineStr">
        <is>
          <t>National oil company</t>
        </is>
      </c>
      <c r="J4171" t="inlineStr">
        <is>
          <t>Mei Lin</t>
        </is>
      </c>
      <c r="K4171" s="70" t="n">
        <v>1400508</v>
      </c>
      <c r="L4171" s="71" t="n">
        <v>75.76000000000001</v>
      </c>
      <c r="M4171" s="71" t="n">
        <v>106102486.08</v>
      </c>
      <c r="N4171" s="71" t="n">
        <v>1061024.86</v>
      </c>
      <c r="O4171" s="71" t="n">
        <v>105041461.22</v>
      </c>
      <c r="P4171" s="71" t="n">
        <v>24727499.04</v>
      </c>
      <c r="Q4171" s="71" t="n">
        <v>80313962.18000001</v>
      </c>
      <c r="R4171" t="inlineStr">
        <is>
          <t>Crude</t>
        </is>
      </c>
      <c r="S4171" t="inlineStr">
        <is>
          <t>No</t>
        </is>
      </c>
      <c r="T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SA104163</t>
        </is>
      </c>
      <c r="B4172" s="68" t="n">
        <v>46267</v>
      </c>
      <c r="C4172" s="69" t="n">
        <v>2026</v>
      </c>
      <c r="D4172" t="inlineStr">
        <is>
          <t>Sep</t>
        </is>
      </c>
      <c r="E4172" t="inlineStr">
        <is>
          <t>North America</t>
        </is>
      </c>
      <c r="F4172" t="inlineStr">
        <is>
          <t>USA</t>
        </is>
      </c>
      <c r="G4172" t="inlineStr">
        <is>
          <t>Arab Light</t>
        </is>
      </c>
      <c r="H4172" t="inlineStr">
        <is>
          <t>Spot</t>
        </is>
      </c>
      <c r="I4172" t="inlineStr">
        <is>
          <t>Trader</t>
        </is>
      </c>
      <c r="J4172" t="inlineStr">
        <is>
          <t>Ana Costa</t>
        </is>
      </c>
      <c r="K4172" s="70" t="n">
        <v>308269</v>
      </c>
      <c r="L4172" s="71" t="n">
        <v>79.18000000000001</v>
      </c>
      <c r="M4172" s="71" t="n">
        <v>24408739.42</v>
      </c>
      <c r="N4172" s="71" t="n">
        <v>0</v>
      </c>
      <c r="O4172" s="71" t="n">
        <v>24408739.42</v>
      </c>
      <c r="P4172" s="71" t="n">
        <v>5760892.44</v>
      </c>
      <c r="Q4172" s="71" t="n">
        <v>18647846.98</v>
      </c>
      <c r="R4172" t="inlineStr">
        <is>
          <t>Crude</t>
        </is>
      </c>
      <c r="S4172" t="inlineStr">
        <is>
          <t>Yes</t>
        </is>
      </c>
      <c r="T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SA104164</t>
        </is>
      </c>
      <c r="B4173" s="68" t="n">
        <v>46267</v>
      </c>
      <c r="C4173" s="69" t="n">
        <v>2026</v>
      </c>
      <c r="D4173" t="inlineStr">
        <is>
          <t>Sep</t>
        </is>
      </c>
      <c r="E4173" t="inlineStr">
        <is>
          <t>Asia</t>
        </is>
      </c>
      <c r="F4173" t="inlineStr">
        <is>
          <t>Japan</t>
        </is>
      </c>
      <c r="G4173" t="inlineStr">
        <is>
          <t>Arab Light</t>
        </is>
      </c>
      <c r="H4173" t="inlineStr">
        <is>
          <t>Term contract</t>
        </is>
      </c>
      <c r="I4173" t="inlineStr">
        <is>
          <t>National oil company</t>
        </is>
      </c>
      <c r="J4173" t="inlineStr">
        <is>
          <t>Kofi Mensah</t>
        </is>
      </c>
      <c r="K4173" s="70" t="n">
        <v>1838782</v>
      </c>
      <c r="L4173" s="71" t="n">
        <v>73.79000000000001</v>
      </c>
      <c r="M4173" s="71" t="n">
        <v>135683723.78</v>
      </c>
      <c r="N4173" s="71" t="n">
        <v>0</v>
      </c>
      <c r="O4173" s="71" t="n">
        <v>135683723.78</v>
      </c>
      <c r="P4173" s="71" t="n">
        <v>32612228.93</v>
      </c>
      <c r="Q4173" s="71" t="n">
        <v>103071494.85</v>
      </c>
      <c r="R4173" t="inlineStr">
        <is>
          <t>Crude</t>
        </is>
      </c>
      <c r="S4173" t="inlineStr">
        <is>
          <t>Yes</t>
        </is>
      </c>
      <c r="T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SA104165</t>
        </is>
      </c>
      <c r="B4174" s="68" t="n">
        <v>46267</v>
      </c>
      <c r="C4174" s="69" t="n">
        <v>2026</v>
      </c>
      <c r="D4174" t="inlineStr">
        <is>
          <t>Sep</t>
        </is>
      </c>
      <c r="E4174" t="inlineStr">
        <is>
          <t>Europe</t>
        </is>
      </c>
      <c r="F4174" t="inlineStr">
        <is>
          <t>Netherlands</t>
        </is>
      </c>
      <c r="G4174" t="inlineStr">
        <is>
          <t>Arab Medium</t>
        </is>
      </c>
      <c r="H4174" t="inlineStr">
        <is>
          <t>Term contract</t>
        </is>
      </c>
      <c r="I4174" t="inlineStr">
        <is>
          <t>National oil company</t>
        </is>
      </c>
      <c r="J4174" t="inlineStr">
        <is>
          <t>Sophie Müller</t>
        </is>
      </c>
      <c r="K4174" s="70" t="n">
        <v>1164135</v>
      </c>
      <c r="L4174" s="71" t="n">
        <v>69.37</v>
      </c>
      <c r="M4174" s="71" t="n">
        <v>80756044.95</v>
      </c>
      <c r="N4174" s="71" t="n">
        <v>1615120.9</v>
      </c>
      <c r="O4174" s="71" t="n">
        <v>79140924.05</v>
      </c>
      <c r="P4174" s="71" t="n">
        <v>20347037.03</v>
      </c>
      <c r="Q4174" s="71" t="n">
        <v>58793887.02</v>
      </c>
      <c r="R4174" t="inlineStr">
        <is>
          <t>Crude</t>
        </is>
      </c>
      <c r="S4174" t="inlineStr">
        <is>
          <t>Yes</t>
        </is>
      </c>
      <c r="T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SA104166</t>
        </is>
      </c>
      <c r="B4175" s="68" t="n">
        <v>46267</v>
      </c>
      <c r="C4175" s="69" t="n">
        <v>2026</v>
      </c>
      <c r="D4175" t="inlineStr">
        <is>
          <t>Sep</t>
        </is>
      </c>
      <c r="E4175" t="inlineStr">
        <is>
          <t>Middle East</t>
        </is>
      </c>
      <c r="F4175" t="inlineStr">
        <is>
          <t>UAE</t>
        </is>
      </c>
      <c r="G4175" t="inlineStr">
        <is>
          <t>Arab Medium</t>
        </is>
      </c>
      <c r="H4175" t="inlineStr">
        <is>
          <t>Spot</t>
        </is>
      </c>
      <c r="I4175" t="inlineStr">
        <is>
          <t>National oil company</t>
        </is>
      </c>
      <c r="J4175" t="inlineStr">
        <is>
          <t>Wei Chen</t>
        </is>
      </c>
      <c r="K4175" s="70" t="n">
        <v>491458</v>
      </c>
      <c r="L4175" s="71" t="n">
        <v>79.42</v>
      </c>
      <c r="M4175" s="71" t="n">
        <v>39031594.36</v>
      </c>
      <c r="N4175" s="71" t="n">
        <v>780631.89</v>
      </c>
      <c r="O4175" s="71" t="n">
        <v>38250962.47</v>
      </c>
      <c r="P4175" s="71" t="n">
        <v>8989880.039999999</v>
      </c>
      <c r="Q4175" s="71" t="n">
        <v>29261082.43</v>
      </c>
      <c r="R4175" t="inlineStr">
        <is>
          <t>Crude</t>
        </is>
      </c>
      <c r="S4175" t="inlineStr">
        <is>
          <t>Yes</t>
        </is>
      </c>
      <c r="T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SA104167</t>
        </is>
      </c>
      <c r="B4176" s="68" t="n">
        <v>46267</v>
      </c>
      <c r="C4176" s="69" t="n">
        <v>2026</v>
      </c>
      <c r="D4176" t="inlineStr">
        <is>
          <t>Sep</t>
        </is>
      </c>
      <c r="E4176" t="inlineStr">
        <is>
          <t>Middle East</t>
        </is>
      </c>
      <c r="F4176" t="inlineStr">
        <is>
          <t>Bahrain</t>
        </is>
      </c>
      <c r="G4176" t="inlineStr">
        <is>
          <t>Arab Heavy</t>
        </is>
      </c>
      <c r="H4176" t="inlineStr">
        <is>
          <t>Spot</t>
        </is>
      </c>
      <c r="I4176" t="inlineStr">
        <is>
          <t>National oil company</t>
        </is>
      </c>
      <c r="J4176" t="inlineStr">
        <is>
          <t>Kofi Mensah</t>
        </is>
      </c>
      <c r="K4176" s="70" t="n">
        <v>1246865</v>
      </c>
      <c r="L4176" s="71" t="n">
        <v>74.15000000000001</v>
      </c>
      <c r="M4176" s="71" t="n">
        <v>92455039.75</v>
      </c>
      <c r="N4176" s="71" t="n">
        <v>924550.4</v>
      </c>
      <c r="O4176" s="71" t="n">
        <v>91530489.34999999</v>
      </c>
      <c r="P4176" s="71" t="n">
        <v>22890208.17</v>
      </c>
      <c r="Q4176" s="71" t="n">
        <v>68640281.18000001</v>
      </c>
      <c r="R4176" t="inlineStr">
        <is>
          <t>Crude</t>
        </is>
      </c>
      <c r="S4176" t="inlineStr">
        <is>
          <t>Yes</t>
        </is>
      </c>
      <c r="T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SA104168</t>
        </is>
      </c>
      <c r="B4177" s="68" t="n">
        <v>46267</v>
      </c>
      <c r="C4177" s="69" t="n">
        <v>2026</v>
      </c>
      <c r="D4177" t="inlineStr">
        <is>
          <t>Sep</t>
        </is>
      </c>
      <c r="E4177" t="inlineStr">
        <is>
          <t>Asia</t>
        </is>
      </c>
      <c r="F4177" t="inlineStr">
        <is>
          <t>Japan</t>
        </is>
      </c>
      <c r="G4177" t="inlineStr">
        <is>
          <t>Gasoline</t>
        </is>
      </c>
      <c r="H4177" t="inlineStr">
        <is>
          <t>Term contract</t>
        </is>
      </c>
      <c r="I4177" t="inlineStr">
        <is>
          <t>Refiner</t>
        </is>
      </c>
      <c r="J4177" t="inlineStr">
        <is>
          <t>Fatima Al-Saud</t>
        </is>
      </c>
      <c r="K4177" s="70" t="n">
        <v>383121</v>
      </c>
      <c r="L4177" s="71" t="n">
        <v>91.83</v>
      </c>
      <c r="M4177" s="71" t="n">
        <v>35182001.43</v>
      </c>
      <c r="N4177" s="71" t="n">
        <v>0</v>
      </c>
      <c r="O4177" s="71" t="n">
        <v>35182001.43</v>
      </c>
      <c r="P4177" s="71" t="n">
        <v>27528634.38</v>
      </c>
      <c r="Q4177" s="71" t="n">
        <v>7653367.05</v>
      </c>
      <c r="R4177" t="inlineStr">
        <is>
          <t>Refined</t>
        </is>
      </c>
      <c r="S4177" t="inlineStr">
        <is>
          <t>Yes</t>
        </is>
      </c>
      <c r="T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SA104169</t>
        </is>
      </c>
      <c r="B4178" s="68" t="n">
        <v>46268</v>
      </c>
      <c r="C4178" s="69" t="n">
        <v>2026</v>
      </c>
      <c r="D4178" t="inlineStr">
        <is>
          <t>Sep</t>
        </is>
      </c>
      <c r="E4178" t="inlineStr">
        <is>
          <t>Middle East</t>
        </is>
      </c>
      <c r="F4178" t="inlineStr">
        <is>
          <t>UAE</t>
        </is>
      </c>
      <c r="G4178" t="inlineStr">
        <is>
          <t>Arab Medium</t>
        </is>
      </c>
      <c r="H4178" t="inlineStr">
        <is>
          <t>Term contract</t>
        </is>
      </c>
      <c r="I4178" t="inlineStr">
        <is>
          <t>National oil company</t>
        </is>
      </c>
      <c r="J4178" t="inlineStr">
        <is>
          <t>Mei Lin</t>
        </is>
      </c>
      <c r="K4178" s="70" t="n">
        <v>1837797</v>
      </c>
      <c r="L4178" s="71" t="n">
        <v>81.86</v>
      </c>
      <c r="M4178" s="71" t="n">
        <v>150442062.42</v>
      </c>
      <c r="N4178" s="71" t="n">
        <v>0</v>
      </c>
      <c r="O4178" s="71" t="n">
        <v>150442062.42</v>
      </c>
      <c r="P4178" s="71" t="n">
        <v>32409148.62</v>
      </c>
      <c r="Q4178" s="71" t="n">
        <v>118032913.8</v>
      </c>
      <c r="R4178" t="inlineStr">
        <is>
          <t>Crude</t>
        </is>
      </c>
      <c r="S4178" t="inlineStr">
        <is>
          <t>Yes</t>
        </is>
      </c>
      <c r="T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SA104170</t>
        </is>
      </c>
      <c r="B4179" s="68" t="n">
        <v>46268</v>
      </c>
      <c r="C4179" s="69" t="n">
        <v>2026</v>
      </c>
      <c r="D4179" t="inlineStr">
        <is>
          <t>Sep</t>
        </is>
      </c>
      <c r="E4179" t="inlineStr">
        <is>
          <t>Middle East</t>
        </is>
      </c>
      <c r="F4179" t="inlineStr">
        <is>
          <t>Saudi Arabia</t>
        </is>
      </c>
      <c r="G4179" t="inlineStr">
        <is>
          <t>Arab Light</t>
        </is>
      </c>
      <c r="H4179" t="inlineStr">
        <is>
          <t>Domestic</t>
        </is>
      </c>
      <c r="I4179" t="inlineStr">
        <is>
          <t>National oil company</t>
        </is>
      </c>
      <c r="J4179" t="inlineStr">
        <is>
          <t>Ruhi Shaikh</t>
        </is>
      </c>
      <c r="K4179" s="70" t="n">
        <v>797757</v>
      </c>
      <c r="L4179" s="71" t="n">
        <v>78.03</v>
      </c>
      <c r="M4179" s="71" t="n">
        <v>62248978.71</v>
      </c>
      <c r="N4179" s="71" t="n">
        <v>0</v>
      </c>
      <c r="O4179" s="71" t="n">
        <v>62248978.71</v>
      </c>
      <c r="P4179" s="71" t="n">
        <v>14490835.47</v>
      </c>
      <c r="Q4179" s="71" t="n">
        <v>47758143.24</v>
      </c>
      <c r="R4179" t="inlineStr">
        <is>
          <t>Crude</t>
        </is>
      </c>
      <c r="S4179" t="inlineStr">
        <is>
          <t>No</t>
        </is>
      </c>
      <c r="T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SA104171</t>
        </is>
      </c>
      <c r="B4180" s="68" t="n">
        <v>46268</v>
      </c>
      <c r="C4180" s="69" t="n">
        <v>2026</v>
      </c>
      <c r="D4180" t="inlineStr">
        <is>
          <t>Sep</t>
        </is>
      </c>
      <c r="E4180" t="inlineStr">
        <is>
          <t>Middle East</t>
        </is>
      </c>
      <c r="F4180" t="inlineStr">
        <is>
          <t>Saudi Arabia</t>
        </is>
      </c>
      <c r="G4180" t="inlineStr">
        <is>
          <t>Arab Light</t>
        </is>
      </c>
      <c r="H4180" t="inlineStr">
        <is>
          <t>Domestic</t>
        </is>
      </c>
      <c r="I4180" t="inlineStr">
        <is>
          <t>Trader</t>
        </is>
      </c>
      <c r="J4180" t="inlineStr">
        <is>
          <t>Lucas Martin</t>
        </is>
      </c>
      <c r="K4180" s="70" t="n">
        <v>1724535</v>
      </c>
      <c r="L4180" s="71" t="n">
        <v>70.16</v>
      </c>
      <c r="M4180" s="71" t="n">
        <v>120993375.6</v>
      </c>
      <c r="N4180" s="71" t="n">
        <v>2419867.51</v>
      </c>
      <c r="O4180" s="71" t="n">
        <v>118573508.09</v>
      </c>
      <c r="P4180" s="71" t="n">
        <v>32042747.08</v>
      </c>
      <c r="Q4180" s="71" t="n">
        <v>86530761.01000001</v>
      </c>
      <c r="R4180" t="inlineStr">
        <is>
          <t>Crude</t>
        </is>
      </c>
      <c r="S4180" t="inlineStr">
        <is>
          <t>No</t>
        </is>
      </c>
      <c r="T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SA104172</t>
        </is>
      </c>
      <c r="B4181" s="68" t="n">
        <v>46268</v>
      </c>
      <c r="C4181" s="69" t="n">
        <v>2026</v>
      </c>
      <c r="D4181" t="inlineStr">
        <is>
          <t>Sep</t>
        </is>
      </c>
      <c r="E4181" t="inlineStr">
        <is>
          <t>Asia</t>
        </is>
      </c>
      <c r="F4181" t="inlineStr">
        <is>
          <t>South Korea</t>
        </is>
      </c>
      <c r="G4181" t="inlineStr">
        <is>
          <t>Diesel</t>
        </is>
      </c>
      <c r="H4181" t="inlineStr">
        <is>
          <t>Term contract</t>
        </is>
      </c>
      <c r="I4181" t="inlineStr">
        <is>
          <t>Refiner</t>
        </is>
      </c>
      <c r="J4181" t="inlineStr">
        <is>
          <t>Ravindra Patil</t>
        </is>
      </c>
      <c r="K4181" s="70" t="n">
        <v>511942</v>
      </c>
      <c r="L4181" s="71" t="n">
        <v>92.34999999999999</v>
      </c>
      <c r="M4181" s="71" t="n">
        <v>47277843.7</v>
      </c>
      <c r="N4181" s="71" t="n">
        <v>945556.87</v>
      </c>
      <c r="O4181" s="71" t="n">
        <v>46332286.83</v>
      </c>
      <c r="P4181" s="71" t="n">
        <v>37304161.73</v>
      </c>
      <c r="Q4181" s="71" t="n">
        <v>9028125.1</v>
      </c>
      <c r="R4181" t="inlineStr">
        <is>
          <t>Refined</t>
        </is>
      </c>
      <c r="S4181" t="inlineStr">
        <is>
          <t>Yes</t>
        </is>
      </c>
      <c r="T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SA104173</t>
        </is>
      </c>
      <c r="B4182" s="68" t="n">
        <v>46268</v>
      </c>
      <c r="C4182" s="69" t="n">
        <v>2026</v>
      </c>
      <c r="D4182" t="inlineStr">
        <is>
          <t>Sep</t>
        </is>
      </c>
      <c r="E4182" t="inlineStr">
        <is>
          <t>Asia</t>
        </is>
      </c>
      <c r="F4182" t="inlineStr">
        <is>
          <t>South Korea</t>
        </is>
      </c>
      <c r="G4182" t="inlineStr">
        <is>
          <t>Arab Light</t>
        </is>
      </c>
      <c r="H4182" t="inlineStr">
        <is>
          <t>Spot</t>
        </is>
      </c>
      <c r="I4182" t="inlineStr">
        <is>
          <t>National oil company</t>
        </is>
      </c>
      <c r="J4182" t="inlineStr">
        <is>
          <t>Yuki Sato</t>
        </is>
      </c>
      <c r="K4182" s="70" t="n">
        <v>483579</v>
      </c>
      <c r="L4182" s="71" t="n">
        <v>84.15000000000001</v>
      </c>
      <c r="M4182" s="71" t="n">
        <v>40693172.85</v>
      </c>
      <c r="N4182" s="71" t="n">
        <v>813863.46</v>
      </c>
      <c r="O4182" s="71" t="n">
        <v>39879309.39</v>
      </c>
      <c r="P4182" s="71" t="n">
        <v>9062451.390000001</v>
      </c>
      <c r="Q4182" s="71" t="n">
        <v>30816858</v>
      </c>
      <c r="R4182" t="inlineStr">
        <is>
          <t>Crude</t>
        </is>
      </c>
      <c r="S4182" t="inlineStr">
        <is>
          <t>Yes</t>
        </is>
      </c>
      <c r="T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SA104174</t>
        </is>
      </c>
      <c r="B4183" s="68" t="n">
        <v>46268</v>
      </c>
      <c r="C4183" s="69" t="n">
        <v>2026</v>
      </c>
      <c r="D4183" t="inlineStr">
        <is>
          <t>Sep</t>
        </is>
      </c>
      <c r="E4183" t="inlineStr">
        <is>
          <t>Middle East</t>
        </is>
      </c>
      <c r="F4183" t="inlineStr">
        <is>
          <t>Saudi Arabia</t>
        </is>
      </c>
      <c r="G4183" t="inlineStr">
        <is>
          <t>Arab Medium</t>
        </is>
      </c>
      <c r="H4183" t="inlineStr">
        <is>
          <t>Domestic</t>
        </is>
      </c>
      <c r="I4183" t="inlineStr">
        <is>
          <t>Refiner</t>
        </is>
      </c>
      <c r="J4183" t="inlineStr">
        <is>
          <t>Hiroshi Tanaka</t>
        </is>
      </c>
      <c r="K4183" s="70" t="n">
        <v>1835827</v>
      </c>
      <c r="L4183" s="71" t="n">
        <v>78.66</v>
      </c>
      <c r="M4183" s="71" t="n">
        <v>144406151.82</v>
      </c>
      <c r="N4183" s="71" t="n">
        <v>0</v>
      </c>
      <c r="O4183" s="71" t="n">
        <v>144406151.82</v>
      </c>
      <c r="P4183" s="71" t="n">
        <v>31278245.09</v>
      </c>
      <c r="Q4183" s="71" t="n">
        <v>113127906.73</v>
      </c>
      <c r="R4183" t="inlineStr">
        <is>
          <t>Crude</t>
        </is>
      </c>
      <c r="S4183" t="inlineStr">
        <is>
          <t>No</t>
        </is>
      </c>
      <c r="T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SA104175</t>
        </is>
      </c>
      <c r="B4184" s="68" t="n">
        <v>46269</v>
      </c>
      <c r="C4184" s="69" t="n">
        <v>2026</v>
      </c>
      <c r="D4184" t="inlineStr">
        <is>
          <t>Sep</t>
        </is>
      </c>
      <c r="E4184" t="inlineStr">
        <is>
          <t>Europe</t>
        </is>
      </c>
      <c r="F4184" t="inlineStr">
        <is>
          <t>Italy</t>
        </is>
      </c>
      <c r="G4184" t="inlineStr">
        <is>
          <t>Arab Light</t>
        </is>
      </c>
      <c r="H4184" t="inlineStr">
        <is>
          <t>Term contract</t>
        </is>
      </c>
      <c r="I4184" t="inlineStr">
        <is>
          <t>National oil company</t>
        </is>
      </c>
      <c r="J4184" t="inlineStr">
        <is>
          <t>Amir Khan</t>
        </is>
      </c>
      <c r="K4184" s="70" t="n">
        <v>496382</v>
      </c>
      <c r="L4184" s="71" t="n">
        <v>81.22</v>
      </c>
      <c r="M4184" s="71" t="n">
        <v>40316146.04</v>
      </c>
      <c r="N4184" s="71" t="n">
        <v>403161.46</v>
      </c>
      <c r="O4184" s="71" t="n">
        <v>39912984.58</v>
      </c>
      <c r="P4184" s="71" t="n">
        <v>8656384.02</v>
      </c>
      <c r="Q4184" s="71" t="n">
        <v>31256600.56</v>
      </c>
      <c r="R4184" t="inlineStr">
        <is>
          <t>Crude</t>
        </is>
      </c>
      <c r="S4184" t="inlineStr">
        <is>
          <t>Yes</t>
        </is>
      </c>
      <c r="T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SA104176</t>
        </is>
      </c>
      <c r="B4185" s="68" t="n">
        <v>46269</v>
      </c>
      <c r="C4185" s="69" t="n">
        <v>2026</v>
      </c>
      <c r="D4185" t="inlineStr">
        <is>
          <t>Sep</t>
        </is>
      </c>
      <c r="E4185" t="inlineStr">
        <is>
          <t>North America</t>
        </is>
      </c>
      <c r="F4185" t="inlineStr">
        <is>
          <t>USA</t>
        </is>
      </c>
      <c r="G4185" t="inlineStr">
        <is>
          <t>Arab Light</t>
        </is>
      </c>
      <c r="H4185" t="inlineStr">
        <is>
          <t>Term contract</t>
        </is>
      </c>
      <c r="I4185" t="inlineStr">
        <is>
          <t>National oil company</t>
        </is>
      </c>
      <c r="J4185" t="inlineStr">
        <is>
          <t>Ana Costa</t>
        </is>
      </c>
      <c r="K4185" s="70" t="n">
        <v>1591575</v>
      </c>
      <c r="L4185" s="71" t="n">
        <v>70.7</v>
      </c>
      <c r="M4185" s="71" t="n">
        <v>112524352.5</v>
      </c>
      <c r="N4185" s="71" t="n">
        <v>0</v>
      </c>
      <c r="O4185" s="71" t="n">
        <v>112524352.5</v>
      </c>
      <c r="P4185" s="71" t="n">
        <v>28794252.35</v>
      </c>
      <c r="Q4185" s="71" t="n">
        <v>83730100.15000001</v>
      </c>
      <c r="R4185" t="inlineStr">
        <is>
          <t>Crude</t>
        </is>
      </c>
      <c r="S4185" t="inlineStr">
        <is>
          <t>Yes</t>
        </is>
      </c>
      <c r="T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SA104177</t>
        </is>
      </c>
      <c r="B4186" s="68" t="n">
        <v>46269</v>
      </c>
      <c r="C4186" s="69" t="n">
        <v>2026</v>
      </c>
      <c r="D4186" t="inlineStr">
        <is>
          <t>Sep</t>
        </is>
      </c>
      <c r="E4186" t="inlineStr">
        <is>
          <t>Middle East</t>
        </is>
      </c>
      <c r="F4186" t="inlineStr">
        <is>
          <t>UAE</t>
        </is>
      </c>
      <c r="G4186" t="inlineStr">
        <is>
          <t>Arab Light</t>
        </is>
      </c>
      <c r="H4186" t="inlineStr">
        <is>
          <t>Term contract</t>
        </is>
      </c>
      <c r="I4186" t="inlineStr">
        <is>
          <t>Trader</t>
        </is>
      </c>
      <c r="J4186" t="inlineStr">
        <is>
          <t>Mei Lin</t>
        </is>
      </c>
      <c r="K4186" s="70" t="n">
        <v>1443843</v>
      </c>
      <c r="L4186" s="71" t="n">
        <v>81.87</v>
      </c>
      <c r="M4186" s="71" t="n">
        <v>118207426.41</v>
      </c>
      <c r="N4186" s="71" t="n">
        <v>1182074.26</v>
      </c>
      <c r="O4186" s="71" t="n">
        <v>117025352.15</v>
      </c>
      <c r="P4186" s="71" t="n">
        <v>25927453.75</v>
      </c>
      <c r="Q4186" s="71" t="n">
        <v>91097898.40000001</v>
      </c>
      <c r="R4186" t="inlineStr">
        <is>
          <t>Crude</t>
        </is>
      </c>
      <c r="S4186" t="inlineStr">
        <is>
          <t>Yes</t>
        </is>
      </c>
      <c r="T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SA104178</t>
        </is>
      </c>
      <c r="B4187" s="68" t="n">
        <v>46269</v>
      </c>
      <c r="C4187" s="69" t="n">
        <v>2026</v>
      </c>
      <c r="D4187" t="inlineStr">
        <is>
          <t>Sep</t>
        </is>
      </c>
      <c r="E4187" t="inlineStr">
        <is>
          <t>Asia</t>
        </is>
      </c>
      <c r="F4187" t="inlineStr">
        <is>
          <t>South Korea</t>
        </is>
      </c>
      <c r="G4187" t="inlineStr">
        <is>
          <t>Arab Light</t>
        </is>
      </c>
      <c r="H4187" t="inlineStr">
        <is>
          <t>Term contract</t>
        </is>
      </c>
      <c r="I4187" t="inlineStr">
        <is>
          <t>Refiner</t>
        </is>
      </c>
      <c r="J4187" t="inlineStr">
        <is>
          <t>Omar Haddad</t>
        </is>
      </c>
      <c r="K4187" s="70" t="n">
        <v>576158</v>
      </c>
      <c r="L4187" s="71" t="n">
        <v>80.95999999999999</v>
      </c>
      <c r="M4187" s="71" t="n">
        <v>46645751.68</v>
      </c>
      <c r="N4187" s="71" t="n">
        <v>0</v>
      </c>
      <c r="O4187" s="71" t="n">
        <v>46645751.68</v>
      </c>
      <c r="P4187" s="71" t="n">
        <v>10326459.97</v>
      </c>
      <c r="Q4187" s="71" t="n">
        <v>36319291.71</v>
      </c>
      <c r="R4187" t="inlineStr">
        <is>
          <t>Crude</t>
        </is>
      </c>
      <c r="S4187" t="inlineStr">
        <is>
          <t>Yes</t>
        </is>
      </c>
      <c r="T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SA104179</t>
        </is>
      </c>
      <c r="B4188" s="68" t="n">
        <v>46269</v>
      </c>
      <c r="C4188" s="69" t="n">
        <v>2026</v>
      </c>
      <c r="D4188" t="inlineStr">
        <is>
          <t>Sep</t>
        </is>
      </c>
      <c r="E4188" t="inlineStr">
        <is>
          <t>Europe</t>
        </is>
      </c>
      <c r="F4188" t="inlineStr">
        <is>
          <t>France</t>
        </is>
      </c>
      <c r="G4188" t="inlineStr">
        <is>
          <t>Arab Heavy</t>
        </is>
      </c>
      <c r="H4188" t="inlineStr">
        <is>
          <t>Term contract</t>
        </is>
      </c>
      <c r="I4188" t="inlineStr">
        <is>
          <t>National oil company</t>
        </is>
      </c>
      <c r="J4188" t="inlineStr">
        <is>
          <t>Amir Khan</t>
        </is>
      </c>
      <c r="K4188" s="70" t="n">
        <v>312209</v>
      </c>
      <c r="L4188" s="71" t="n">
        <v>70.5</v>
      </c>
      <c r="M4188" s="71" t="n">
        <v>22010734.5</v>
      </c>
      <c r="N4188" s="71" t="n">
        <v>220107.35</v>
      </c>
      <c r="O4188" s="71" t="n">
        <v>21790627.15</v>
      </c>
      <c r="P4188" s="71" t="n">
        <v>5476474.48</v>
      </c>
      <c r="Q4188" s="71" t="n">
        <v>16314152.67</v>
      </c>
      <c r="R4188" t="inlineStr">
        <is>
          <t>Crude</t>
        </is>
      </c>
      <c r="S4188" t="inlineStr">
        <is>
          <t>Yes</t>
        </is>
      </c>
      <c r="T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SA104180</t>
        </is>
      </c>
      <c r="B4189" s="68" t="n">
        <v>46269</v>
      </c>
      <c r="C4189" s="69" t="n">
        <v>2026</v>
      </c>
      <c r="D4189" t="inlineStr">
        <is>
          <t>Sep</t>
        </is>
      </c>
      <c r="E4189" t="inlineStr">
        <is>
          <t>Asia</t>
        </is>
      </c>
      <c r="F4189" t="inlineStr">
        <is>
          <t>Japan</t>
        </is>
      </c>
      <c r="G4189" t="inlineStr">
        <is>
          <t>Arab Heavy</t>
        </is>
      </c>
      <c r="H4189" t="inlineStr">
        <is>
          <t>Spot</t>
        </is>
      </c>
      <c r="I4189" t="inlineStr">
        <is>
          <t>Refiner</t>
        </is>
      </c>
      <c r="J4189" t="inlineStr">
        <is>
          <t>Emma Clarke</t>
        </is>
      </c>
      <c r="K4189" s="70" t="n">
        <v>1615213</v>
      </c>
      <c r="L4189" s="71" t="n">
        <v>78.7</v>
      </c>
      <c r="M4189" s="71" t="n">
        <v>127117263.1</v>
      </c>
      <c r="N4189" s="71" t="n">
        <v>1271172.63</v>
      </c>
      <c r="O4189" s="71" t="n">
        <v>125846090.47</v>
      </c>
      <c r="P4189" s="71" t="n">
        <v>27850881.6</v>
      </c>
      <c r="Q4189" s="71" t="n">
        <v>97995208.87</v>
      </c>
      <c r="R4189" t="inlineStr">
        <is>
          <t>Crude</t>
        </is>
      </c>
      <c r="S4189" t="inlineStr">
        <is>
          <t>Yes</t>
        </is>
      </c>
      <c r="T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SA104181</t>
        </is>
      </c>
      <c r="B4190" s="68" t="n">
        <v>46269</v>
      </c>
      <c r="C4190" s="69" t="n">
        <v>2026</v>
      </c>
      <c r="D4190" t="inlineStr">
        <is>
          <t>Sep</t>
        </is>
      </c>
      <c r="E4190" t="inlineStr">
        <is>
          <t>Asia</t>
        </is>
      </c>
      <c r="F4190" t="inlineStr">
        <is>
          <t>Japan</t>
        </is>
      </c>
      <c r="G4190" t="inlineStr">
        <is>
          <t>Gasoline</t>
        </is>
      </c>
      <c r="H4190" t="inlineStr">
        <is>
          <t>Spot</t>
        </is>
      </c>
      <c r="I4190" t="inlineStr">
        <is>
          <t>Trader</t>
        </is>
      </c>
      <c r="J4190" t="inlineStr">
        <is>
          <t>Priya Nair</t>
        </is>
      </c>
      <c r="K4190" s="70" t="n">
        <v>393954</v>
      </c>
      <c r="L4190" s="71" t="n">
        <v>98.34999999999999</v>
      </c>
      <c r="M4190" s="71" t="n">
        <v>38745375.9</v>
      </c>
      <c r="N4190" s="71" t="n">
        <v>774907.52</v>
      </c>
      <c r="O4190" s="71" t="n">
        <v>37970468.38</v>
      </c>
      <c r="P4190" s="71" t="n">
        <v>26694006.77</v>
      </c>
      <c r="Q4190" s="71" t="n">
        <v>11276461.61</v>
      </c>
      <c r="R4190" t="inlineStr">
        <is>
          <t>Refined</t>
        </is>
      </c>
      <c r="S4190" t="inlineStr">
        <is>
          <t>Yes</t>
        </is>
      </c>
      <c r="T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SA104182</t>
        </is>
      </c>
      <c r="B4191" s="68" t="n">
        <v>46270</v>
      </c>
      <c r="C4191" s="69" t="n">
        <v>2026</v>
      </c>
      <c r="D4191" t="inlineStr">
        <is>
          <t>Sep</t>
        </is>
      </c>
      <c r="E4191" t="inlineStr">
        <is>
          <t>Asia</t>
        </is>
      </c>
      <c r="F4191" t="inlineStr">
        <is>
          <t>India</t>
        </is>
      </c>
      <c r="G4191" t="inlineStr">
        <is>
          <t>Arab Light</t>
        </is>
      </c>
      <c r="H4191" t="inlineStr">
        <is>
          <t>Term contract</t>
        </is>
      </c>
      <c r="I4191" t="inlineStr">
        <is>
          <t>Refiner</t>
        </is>
      </c>
      <c r="J4191" t="inlineStr">
        <is>
          <t>Fatima Al-Saud</t>
        </is>
      </c>
      <c r="K4191" s="70" t="n">
        <v>1957953</v>
      </c>
      <c r="L4191" s="71" t="n">
        <v>80.55</v>
      </c>
      <c r="M4191" s="71" t="n">
        <v>157713114.15</v>
      </c>
      <c r="N4191" s="71" t="n">
        <v>1577131.14</v>
      </c>
      <c r="O4191" s="71" t="n">
        <v>156135983.01</v>
      </c>
      <c r="P4191" s="71" t="n">
        <v>34197013.85</v>
      </c>
      <c r="Q4191" s="71" t="n">
        <v>121938969.16</v>
      </c>
      <c r="R4191" t="inlineStr">
        <is>
          <t>Crude</t>
        </is>
      </c>
      <c r="S4191" t="inlineStr">
        <is>
          <t>Yes</t>
        </is>
      </c>
      <c r="T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SA104183</t>
        </is>
      </c>
      <c r="B4192" s="68" t="n">
        <v>46270</v>
      </c>
      <c r="C4192" s="69" t="n">
        <v>2026</v>
      </c>
      <c r="D4192" t="inlineStr">
        <is>
          <t>Sep</t>
        </is>
      </c>
      <c r="E4192" t="inlineStr">
        <is>
          <t>Asia</t>
        </is>
      </c>
      <c r="F4192" t="inlineStr">
        <is>
          <t>South Korea</t>
        </is>
      </c>
      <c r="G4192" t="inlineStr">
        <is>
          <t>Arab Medium</t>
        </is>
      </c>
      <c r="H4192" t="inlineStr">
        <is>
          <t>Spot</t>
        </is>
      </c>
      <c r="I4192" t="inlineStr">
        <is>
          <t>National oil company</t>
        </is>
      </c>
      <c r="J4192" t="inlineStr">
        <is>
          <t>Zoya Ahmed</t>
        </is>
      </c>
      <c r="K4192" s="70" t="n">
        <v>648055</v>
      </c>
      <c r="L4192" s="71" t="n">
        <v>72.04000000000001</v>
      </c>
      <c r="M4192" s="71" t="n">
        <v>46685882.2</v>
      </c>
      <c r="N4192" s="71" t="n">
        <v>0</v>
      </c>
      <c r="O4192" s="71" t="n">
        <v>46685882.2</v>
      </c>
      <c r="P4192" s="71" t="n">
        <v>11223966.93</v>
      </c>
      <c r="Q4192" s="71" t="n">
        <v>35461915.27</v>
      </c>
      <c r="R4192" t="inlineStr">
        <is>
          <t>Crude</t>
        </is>
      </c>
      <c r="S4192" t="inlineStr">
        <is>
          <t>Yes</t>
        </is>
      </c>
      <c r="T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SA104184</t>
        </is>
      </c>
      <c r="B4193" s="68" t="n">
        <v>46270</v>
      </c>
      <c r="C4193" s="69" t="n">
        <v>2026</v>
      </c>
      <c r="D4193" t="inlineStr">
        <is>
          <t>Sep</t>
        </is>
      </c>
      <c r="E4193" t="inlineStr">
        <is>
          <t>Asia</t>
        </is>
      </c>
      <c r="F4193" t="inlineStr">
        <is>
          <t>India</t>
        </is>
      </c>
      <c r="G4193" t="inlineStr">
        <is>
          <t>Arab Light</t>
        </is>
      </c>
      <c r="H4193" t="inlineStr">
        <is>
          <t>Term contract</t>
        </is>
      </c>
      <c r="I4193" t="inlineStr">
        <is>
          <t>National oil company</t>
        </is>
      </c>
      <c r="J4193" t="inlineStr">
        <is>
          <t>Omar Haddad</t>
        </is>
      </c>
      <c r="K4193" s="70" t="n">
        <v>1295125</v>
      </c>
      <c r="L4193" s="71" t="n">
        <v>84.16</v>
      </c>
      <c r="M4193" s="71" t="n">
        <v>108997720</v>
      </c>
      <c r="N4193" s="71" t="n">
        <v>0</v>
      </c>
      <c r="O4193" s="71" t="n">
        <v>108997720</v>
      </c>
      <c r="P4193" s="71" t="n">
        <v>23360940.92</v>
      </c>
      <c r="Q4193" s="71" t="n">
        <v>85636779.08</v>
      </c>
      <c r="R4193" t="inlineStr">
        <is>
          <t>Crude</t>
        </is>
      </c>
      <c r="S4193" t="inlineStr">
        <is>
          <t>Yes</t>
        </is>
      </c>
      <c r="T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SA104185</t>
        </is>
      </c>
      <c r="B4194" s="68" t="n">
        <v>46270</v>
      </c>
      <c r="C4194" s="69" t="n">
        <v>2026</v>
      </c>
      <c r="D4194" t="inlineStr">
        <is>
          <t>Sep</t>
        </is>
      </c>
      <c r="E4194" t="inlineStr">
        <is>
          <t>Asia</t>
        </is>
      </c>
      <c r="F4194" t="inlineStr">
        <is>
          <t>South Korea</t>
        </is>
      </c>
      <c r="G4194" t="inlineStr">
        <is>
          <t>Diesel</t>
        </is>
      </c>
      <c r="H4194" t="inlineStr">
        <is>
          <t>Term contract</t>
        </is>
      </c>
      <c r="I4194" t="inlineStr">
        <is>
          <t>National oil company</t>
        </is>
      </c>
      <c r="J4194" t="inlineStr">
        <is>
          <t>Carlos Silva</t>
        </is>
      </c>
      <c r="K4194" s="70" t="n">
        <v>272288</v>
      </c>
      <c r="L4194" s="71" t="n">
        <v>93.76000000000001</v>
      </c>
      <c r="M4194" s="71" t="n">
        <v>25529722.88</v>
      </c>
      <c r="N4194" s="71" t="n">
        <v>0</v>
      </c>
      <c r="O4194" s="71" t="n">
        <v>25529722.88</v>
      </c>
      <c r="P4194" s="71" t="n">
        <v>19738981.47</v>
      </c>
      <c r="Q4194" s="71" t="n">
        <v>5790741.41</v>
      </c>
      <c r="R4194" t="inlineStr">
        <is>
          <t>Refined</t>
        </is>
      </c>
      <c r="S4194" t="inlineStr">
        <is>
          <t>Yes</t>
        </is>
      </c>
      <c r="T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SA104186</t>
        </is>
      </c>
      <c r="B4195" s="68" t="n">
        <v>46270</v>
      </c>
      <c r="C4195" s="69" t="n">
        <v>2026</v>
      </c>
      <c r="D4195" t="inlineStr">
        <is>
          <t>Sep</t>
        </is>
      </c>
      <c r="E4195" t="inlineStr">
        <is>
          <t>North America</t>
        </is>
      </c>
      <c r="F4195" t="inlineStr">
        <is>
          <t>USA</t>
        </is>
      </c>
      <c r="G4195" t="inlineStr">
        <is>
          <t>Gasoline</t>
        </is>
      </c>
      <c r="H4195" t="inlineStr">
        <is>
          <t>Term contract</t>
        </is>
      </c>
      <c r="I4195" t="inlineStr">
        <is>
          <t>National oil company</t>
        </is>
      </c>
      <c r="J4195" t="inlineStr">
        <is>
          <t>Emma Clarke</t>
        </is>
      </c>
      <c r="K4195" s="70" t="n">
        <v>134929</v>
      </c>
      <c r="L4195" s="71" t="n">
        <v>87.02</v>
      </c>
      <c r="M4195" s="71" t="n">
        <v>11741521.58</v>
      </c>
      <c r="N4195" s="71" t="n">
        <v>0</v>
      </c>
      <c r="O4195" s="71" t="n">
        <v>11741521.58</v>
      </c>
      <c r="P4195" s="71" t="n">
        <v>9742745.92</v>
      </c>
      <c r="Q4195" s="71" t="n">
        <v>1998775.66</v>
      </c>
      <c r="R4195" t="inlineStr">
        <is>
          <t>Refined</t>
        </is>
      </c>
      <c r="S4195" t="inlineStr">
        <is>
          <t>Yes</t>
        </is>
      </c>
      <c r="T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SA104187</t>
        </is>
      </c>
      <c r="B4196" s="68" t="n">
        <v>46271</v>
      </c>
      <c r="C4196" s="69" t="n">
        <v>2026</v>
      </c>
      <c r="D4196" t="inlineStr">
        <is>
          <t>Sep</t>
        </is>
      </c>
      <c r="E4196" t="inlineStr">
        <is>
          <t>Asia</t>
        </is>
      </c>
      <c r="F4196" t="inlineStr">
        <is>
          <t>India</t>
        </is>
      </c>
      <c r="G4196" t="inlineStr">
        <is>
          <t>Arab Light</t>
        </is>
      </c>
      <c r="H4196" t="inlineStr">
        <is>
          <t>Term contract</t>
        </is>
      </c>
      <c r="I4196" t="inlineStr">
        <is>
          <t>Trader</t>
        </is>
      </c>
      <c r="J4196" t="inlineStr">
        <is>
          <t>Noah Smith</t>
        </is>
      </c>
      <c r="K4196" s="70" t="n">
        <v>1851585</v>
      </c>
      <c r="L4196" s="71" t="n">
        <v>78.41</v>
      </c>
      <c r="M4196" s="71" t="n">
        <v>145182779.85</v>
      </c>
      <c r="N4196" s="71" t="n">
        <v>0</v>
      </c>
      <c r="O4196" s="71" t="n">
        <v>145182779.85</v>
      </c>
      <c r="P4196" s="71" t="n">
        <v>34080685.83</v>
      </c>
      <c r="Q4196" s="71" t="n">
        <v>111102094.02</v>
      </c>
      <c r="R4196" t="inlineStr">
        <is>
          <t>Crude</t>
        </is>
      </c>
      <c r="S4196" t="inlineStr">
        <is>
          <t>Yes</t>
        </is>
      </c>
      <c r="T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SA104188</t>
        </is>
      </c>
      <c r="B4197" s="68" t="n">
        <v>46271</v>
      </c>
      <c r="C4197" s="69" t="n">
        <v>2026</v>
      </c>
      <c r="D4197" t="inlineStr">
        <is>
          <t>Sep</t>
        </is>
      </c>
      <c r="E4197" t="inlineStr">
        <is>
          <t>Asia</t>
        </is>
      </c>
      <c r="F4197" t="inlineStr">
        <is>
          <t>Japan</t>
        </is>
      </c>
      <c r="G4197" t="inlineStr">
        <is>
          <t>Arab Heavy</t>
        </is>
      </c>
      <c r="H4197" t="inlineStr">
        <is>
          <t>Spot</t>
        </is>
      </c>
      <c r="I4197" t="inlineStr">
        <is>
          <t>Refiner</t>
        </is>
      </c>
      <c r="J4197" t="inlineStr">
        <is>
          <t>Emma Clarke</t>
        </is>
      </c>
      <c r="K4197" s="70" t="n">
        <v>1102087</v>
      </c>
      <c r="L4197" s="71" t="n">
        <v>78.64</v>
      </c>
      <c r="M4197" s="71" t="n">
        <v>86668121.68000001</v>
      </c>
      <c r="N4197" s="71" t="n">
        <v>0</v>
      </c>
      <c r="O4197" s="71" t="n">
        <v>86668121.68000001</v>
      </c>
      <c r="P4197" s="71" t="n">
        <v>19027535.91</v>
      </c>
      <c r="Q4197" s="71" t="n">
        <v>67640585.77</v>
      </c>
      <c r="R4197" t="inlineStr">
        <is>
          <t>Crude</t>
        </is>
      </c>
      <c r="S4197" t="inlineStr">
        <is>
          <t>Yes</t>
        </is>
      </c>
      <c r="T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SA104189</t>
        </is>
      </c>
      <c r="B4198" s="68" t="n">
        <v>46271</v>
      </c>
      <c r="C4198" s="69" t="n">
        <v>2026</v>
      </c>
      <c r="D4198" t="inlineStr">
        <is>
          <t>Sep</t>
        </is>
      </c>
      <c r="E4198" t="inlineStr">
        <is>
          <t>Asia</t>
        </is>
      </c>
      <c r="F4198" t="inlineStr">
        <is>
          <t>China</t>
        </is>
      </c>
      <c r="G4198" t="inlineStr">
        <is>
          <t>Arab Light</t>
        </is>
      </c>
      <c r="H4198" t="inlineStr">
        <is>
          <t>Term contract</t>
        </is>
      </c>
      <c r="I4198" t="inlineStr">
        <is>
          <t>National oil company</t>
        </is>
      </c>
      <c r="J4198" t="inlineStr">
        <is>
          <t>Mei Lin</t>
        </is>
      </c>
      <c r="K4198" s="70" t="n">
        <v>433350</v>
      </c>
      <c r="L4198" s="71" t="n">
        <v>78.70999999999999</v>
      </c>
      <c r="M4198" s="71" t="n">
        <v>34108978.5</v>
      </c>
      <c r="N4198" s="71" t="n">
        <v>0</v>
      </c>
      <c r="O4198" s="71" t="n">
        <v>34108978.5</v>
      </c>
      <c r="P4198" s="71" t="n">
        <v>7818589.56</v>
      </c>
      <c r="Q4198" s="71" t="n">
        <v>26290388.94</v>
      </c>
      <c r="R4198" t="inlineStr">
        <is>
          <t>Crude</t>
        </is>
      </c>
      <c r="S4198" t="inlineStr">
        <is>
          <t>Yes</t>
        </is>
      </c>
      <c r="T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SA104190</t>
        </is>
      </c>
      <c r="B4199" s="68" t="n">
        <v>46271</v>
      </c>
      <c r="C4199" s="69" t="n">
        <v>2026</v>
      </c>
      <c r="D4199" t="inlineStr">
        <is>
          <t>Sep</t>
        </is>
      </c>
      <c r="E4199" t="inlineStr">
        <is>
          <t>Asia</t>
        </is>
      </c>
      <c r="F4199" t="inlineStr">
        <is>
          <t>South Korea</t>
        </is>
      </c>
      <c r="G4199" t="inlineStr">
        <is>
          <t>Arab Light</t>
        </is>
      </c>
      <c r="H4199" t="inlineStr">
        <is>
          <t>Spot</t>
        </is>
      </c>
      <c r="I4199" t="inlineStr">
        <is>
          <t>National oil company</t>
        </is>
      </c>
      <c r="J4199" t="inlineStr">
        <is>
          <t>Emma Clarke</t>
        </is>
      </c>
      <c r="K4199" s="70" t="n">
        <v>1205500</v>
      </c>
      <c r="L4199" s="71" t="n">
        <v>72.48999999999999</v>
      </c>
      <c r="M4199" s="71" t="n">
        <v>87386695</v>
      </c>
      <c r="N4199" s="71" t="n">
        <v>873866.95</v>
      </c>
      <c r="O4199" s="71" t="n">
        <v>86512828.05</v>
      </c>
      <c r="P4199" s="71" t="n">
        <v>21889738.48</v>
      </c>
      <c r="Q4199" s="71" t="n">
        <v>64623089.57</v>
      </c>
      <c r="R4199" t="inlineStr">
        <is>
          <t>Crude</t>
        </is>
      </c>
      <c r="S4199" t="inlineStr">
        <is>
          <t>Yes</t>
        </is>
      </c>
      <c r="T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SA104191</t>
        </is>
      </c>
      <c r="B4200" s="68" t="n">
        <v>46271</v>
      </c>
      <c r="C4200" s="69" t="n">
        <v>2026</v>
      </c>
      <c r="D4200" t="inlineStr">
        <is>
          <t>Sep</t>
        </is>
      </c>
      <c r="E4200" t="inlineStr">
        <is>
          <t>Middle East</t>
        </is>
      </c>
      <c r="F4200" t="inlineStr">
        <is>
          <t>UAE</t>
        </is>
      </c>
      <c r="G4200" t="inlineStr">
        <is>
          <t>Arab Heavy</t>
        </is>
      </c>
      <c r="H4200" t="inlineStr">
        <is>
          <t>Term contract</t>
        </is>
      </c>
      <c r="I4200" t="inlineStr">
        <is>
          <t>National oil company</t>
        </is>
      </c>
      <c r="J4200" t="inlineStr">
        <is>
          <t>Ana Costa</t>
        </is>
      </c>
      <c r="K4200" s="70" t="n">
        <v>671692</v>
      </c>
      <c r="L4200" s="71" t="n">
        <v>66.94</v>
      </c>
      <c r="M4200" s="71" t="n">
        <v>44963062.48</v>
      </c>
      <c r="N4200" s="71" t="n">
        <v>449630.62</v>
      </c>
      <c r="O4200" s="71" t="n">
        <v>44513431.86</v>
      </c>
      <c r="P4200" s="71" t="n">
        <v>12250834.35</v>
      </c>
      <c r="Q4200" s="71" t="n">
        <v>32262597.51</v>
      </c>
      <c r="R4200" t="inlineStr">
        <is>
          <t>Crude</t>
        </is>
      </c>
      <c r="S4200" t="inlineStr">
        <is>
          <t>Yes</t>
        </is>
      </c>
      <c r="T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SA104192</t>
        </is>
      </c>
      <c r="B4201" s="68" t="n">
        <v>46272</v>
      </c>
      <c r="C4201" s="69" t="n">
        <v>2026</v>
      </c>
      <c r="D4201" t="inlineStr">
        <is>
          <t>Sep</t>
        </is>
      </c>
      <c r="E4201" t="inlineStr">
        <is>
          <t>North America</t>
        </is>
      </c>
      <c r="F4201" t="inlineStr">
        <is>
          <t>USA</t>
        </is>
      </c>
      <c r="G4201" t="inlineStr">
        <is>
          <t>Diesel</t>
        </is>
      </c>
      <c r="H4201" t="inlineStr">
        <is>
          <t>Term contract</t>
        </is>
      </c>
      <c r="I4201" t="inlineStr">
        <is>
          <t>Refiner</t>
        </is>
      </c>
      <c r="J4201" t="inlineStr">
        <is>
          <t>Amir Khan</t>
        </is>
      </c>
      <c r="K4201" s="70" t="n">
        <v>488486</v>
      </c>
      <c r="L4201" s="71" t="n">
        <v>103.33</v>
      </c>
      <c r="M4201" s="71" t="n">
        <v>50475258.38</v>
      </c>
      <c r="N4201" s="71" t="n">
        <v>504752.58</v>
      </c>
      <c r="O4201" s="71" t="n">
        <v>49970505.8</v>
      </c>
      <c r="P4201" s="71" t="n">
        <v>35405501.7</v>
      </c>
      <c r="Q4201" s="71" t="n">
        <v>14565004.1</v>
      </c>
      <c r="R4201" t="inlineStr">
        <is>
          <t>Refined</t>
        </is>
      </c>
      <c r="S4201" t="inlineStr">
        <is>
          <t>Yes</t>
        </is>
      </c>
      <c r="T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SA104193</t>
        </is>
      </c>
      <c r="B4202" s="68" t="n">
        <v>46272</v>
      </c>
      <c r="C4202" s="69" t="n">
        <v>2026</v>
      </c>
      <c r="D4202" t="inlineStr">
        <is>
          <t>Sep</t>
        </is>
      </c>
      <c r="E4202" t="inlineStr">
        <is>
          <t>Europe</t>
        </is>
      </c>
      <c r="F4202" t="inlineStr">
        <is>
          <t>Netherlands</t>
        </is>
      </c>
      <c r="G4202" t="inlineStr">
        <is>
          <t>Diesel</t>
        </is>
      </c>
      <c r="H4202" t="inlineStr">
        <is>
          <t>Term contract</t>
        </is>
      </c>
      <c r="I4202" t="inlineStr">
        <is>
          <t>National oil company</t>
        </is>
      </c>
      <c r="J4202" t="inlineStr">
        <is>
          <t>Lucas Martin</t>
        </is>
      </c>
      <c r="K4202" s="70" t="n">
        <v>603724</v>
      </c>
      <c r="L4202" s="71" t="n">
        <v>98.03</v>
      </c>
      <c r="M4202" s="71" t="n">
        <v>59183063.72</v>
      </c>
      <c r="N4202" s="71" t="n">
        <v>0</v>
      </c>
      <c r="O4202" s="71" t="n">
        <v>59183063.72</v>
      </c>
      <c r="P4202" s="71" t="n">
        <v>43786495.71</v>
      </c>
      <c r="Q4202" s="71" t="n">
        <v>15396568.01</v>
      </c>
      <c r="R4202" t="inlineStr">
        <is>
          <t>Refined</t>
        </is>
      </c>
      <c r="S4202" t="inlineStr">
        <is>
          <t>Yes</t>
        </is>
      </c>
      <c r="T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SA104194</t>
        </is>
      </c>
      <c r="B4203" s="68" t="n">
        <v>46272</v>
      </c>
      <c r="C4203" s="69" t="n">
        <v>2026</v>
      </c>
      <c r="D4203" t="inlineStr">
        <is>
          <t>Sep</t>
        </is>
      </c>
      <c r="E4203" t="inlineStr">
        <is>
          <t>Europe</t>
        </is>
      </c>
      <c r="F4203" t="inlineStr">
        <is>
          <t>Netherlands</t>
        </is>
      </c>
      <c r="G4203" t="inlineStr">
        <is>
          <t>Arab Light</t>
        </is>
      </c>
      <c r="H4203" t="inlineStr">
        <is>
          <t>Spot</t>
        </is>
      </c>
      <c r="I4203" t="inlineStr">
        <is>
          <t>Trader</t>
        </is>
      </c>
      <c r="J4203" t="inlineStr">
        <is>
          <t>Aisha Bello</t>
        </is>
      </c>
      <c r="K4203" s="70" t="n">
        <v>1807265</v>
      </c>
      <c r="L4203" s="71" t="n">
        <v>75.31999999999999</v>
      </c>
      <c r="M4203" s="71" t="n">
        <v>136123199.8</v>
      </c>
      <c r="N4203" s="71" t="n">
        <v>0</v>
      </c>
      <c r="O4203" s="71" t="n">
        <v>136123199.8</v>
      </c>
      <c r="P4203" s="71" t="n">
        <v>33005457.79</v>
      </c>
      <c r="Q4203" s="71" t="n">
        <v>103117742.01</v>
      </c>
      <c r="R4203" t="inlineStr">
        <is>
          <t>Crude</t>
        </is>
      </c>
      <c r="S4203" t="inlineStr">
        <is>
          <t>Yes</t>
        </is>
      </c>
      <c r="T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SA104195</t>
        </is>
      </c>
      <c r="B4204" s="68" t="n">
        <v>46272</v>
      </c>
      <c r="C4204" s="69" t="n">
        <v>2026</v>
      </c>
      <c r="D4204" t="inlineStr">
        <is>
          <t>Sep</t>
        </is>
      </c>
      <c r="E4204" t="inlineStr">
        <is>
          <t>Asia</t>
        </is>
      </c>
      <c r="F4204" t="inlineStr">
        <is>
          <t>India</t>
        </is>
      </c>
      <c r="G4204" t="inlineStr">
        <is>
          <t>Arab Light</t>
        </is>
      </c>
      <c r="H4204" t="inlineStr">
        <is>
          <t>Spot</t>
        </is>
      </c>
      <c r="I4204" t="inlineStr">
        <is>
          <t>National oil company</t>
        </is>
      </c>
      <c r="J4204" t="inlineStr">
        <is>
          <t>Ravindra Patil</t>
        </is>
      </c>
      <c r="K4204" s="70" t="n">
        <v>1912648</v>
      </c>
      <c r="L4204" s="71" t="n">
        <v>70.87</v>
      </c>
      <c r="M4204" s="71" t="n">
        <v>135549363.76</v>
      </c>
      <c r="N4204" s="71" t="n">
        <v>2710987.28</v>
      </c>
      <c r="O4204" s="71" t="n">
        <v>132838376.48</v>
      </c>
      <c r="P4204" s="71" t="n">
        <v>33854988.61</v>
      </c>
      <c r="Q4204" s="71" t="n">
        <v>98983387.87</v>
      </c>
      <c r="R4204" t="inlineStr">
        <is>
          <t>Crude</t>
        </is>
      </c>
      <c r="S4204" t="inlineStr">
        <is>
          <t>Yes</t>
        </is>
      </c>
      <c r="T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SA104196</t>
        </is>
      </c>
      <c r="B4205" s="68" t="n">
        <v>46272</v>
      </c>
      <c r="C4205" s="69" t="n">
        <v>2026</v>
      </c>
      <c r="D4205" t="inlineStr">
        <is>
          <t>Sep</t>
        </is>
      </c>
      <c r="E4205" t="inlineStr">
        <is>
          <t>Asia</t>
        </is>
      </c>
      <c r="F4205" t="inlineStr">
        <is>
          <t>South Korea</t>
        </is>
      </c>
      <c r="G4205" t="inlineStr">
        <is>
          <t>Arab Medium</t>
        </is>
      </c>
      <c r="H4205" t="inlineStr">
        <is>
          <t>Term contract</t>
        </is>
      </c>
      <c r="I4205" t="inlineStr">
        <is>
          <t>Refiner</t>
        </is>
      </c>
      <c r="J4205" t="inlineStr">
        <is>
          <t>Aisha Bello</t>
        </is>
      </c>
      <c r="K4205" s="70" t="n">
        <v>1223228</v>
      </c>
      <c r="L4205" s="71" t="n">
        <v>73.5</v>
      </c>
      <c r="M4205" s="71" t="n">
        <v>89907258</v>
      </c>
      <c r="N4205" s="71" t="n">
        <v>0</v>
      </c>
      <c r="O4205" s="71" t="n">
        <v>89907258</v>
      </c>
      <c r="P4205" s="71" t="n">
        <v>20739786.75</v>
      </c>
      <c r="Q4205" s="71" t="n">
        <v>69167471.25</v>
      </c>
      <c r="R4205" t="inlineStr">
        <is>
          <t>Crude</t>
        </is>
      </c>
      <c r="S4205" t="inlineStr">
        <is>
          <t>Yes</t>
        </is>
      </c>
      <c r="T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SA104197</t>
        </is>
      </c>
      <c r="B4206" s="68" t="n">
        <v>46272</v>
      </c>
      <c r="C4206" s="69" t="n">
        <v>2026</v>
      </c>
      <c r="D4206" t="inlineStr">
        <is>
          <t>Sep</t>
        </is>
      </c>
      <c r="E4206" t="inlineStr">
        <is>
          <t>Europe</t>
        </is>
      </c>
      <c r="F4206" t="inlineStr">
        <is>
          <t>France</t>
        </is>
      </c>
      <c r="G4206" t="inlineStr">
        <is>
          <t>Arab Medium</t>
        </is>
      </c>
      <c r="H4206" t="inlineStr">
        <is>
          <t>Term contract</t>
        </is>
      </c>
      <c r="I4206" t="inlineStr">
        <is>
          <t>Trader</t>
        </is>
      </c>
      <c r="J4206" t="inlineStr">
        <is>
          <t>Shraddha Kulkarni</t>
        </is>
      </c>
      <c r="K4206" s="70" t="n">
        <v>1117845</v>
      </c>
      <c r="L4206" s="71" t="n">
        <v>74.43000000000001</v>
      </c>
      <c r="M4206" s="71" t="n">
        <v>83201203.34999999</v>
      </c>
      <c r="N4206" s="71" t="n">
        <v>0</v>
      </c>
      <c r="O4206" s="71" t="n">
        <v>83201203.34999999</v>
      </c>
      <c r="P4206" s="71" t="n">
        <v>20302393.79</v>
      </c>
      <c r="Q4206" s="71" t="n">
        <v>62898809.56</v>
      </c>
      <c r="R4206" t="inlineStr">
        <is>
          <t>Crude</t>
        </is>
      </c>
      <c r="S4206" t="inlineStr">
        <is>
          <t>Yes</t>
        </is>
      </c>
      <c r="T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SA104198</t>
        </is>
      </c>
      <c r="B4207" s="68" t="n">
        <v>46273</v>
      </c>
      <c r="C4207" s="69" t="n">
        <v>2026</v>
      </c>
      <c r="D4207" t="inlineStr">
        <is>
          <t>Sep</t>
        </is>
      </c>
      <c r="E4207" t="inlineStr">
        <is>
          <t>Middle East</t>
        </is>
      </c>
      <c r="F4207" t="inlineStr">
        <is>
          <t>UAE</t>
        </is>
      </c>
      <c r="G4207" t="inlineStr">
        <is>
          <t>Diesel</t>
        </is>
      </c>
      <c r="H4207" t="inlineStr">
        <is>
          <t>Spot</t>
        </is>
      </c>
      <c r="I4207" t="inlineStr">
        <is>
          <t>Trader</t>
        </is>
      </c>
      <c r="J4207" t="inlineStr">
        <is>
          <t>Ravindra Patil</t>
        </is>
      </c>
      <c r="K4207" s="70" t="n">
        <v>299822</v>
      </c>
      <c r="L4207" s="71" t="n">
        <v>94.91</v>
      </c>
      <c r="M4207" s="71" t="n">
        <v>28456106.02</v>
      </c>
      <c r="N4207" s="71" t="n">
        <v>0</v>
      </c>
      <c r="O4207" s="71" t="n">
        <v>28456106.02</v>
      </c>
      <c r="P4207" s="71" t="n">
        <v>20986333.85</v>
      </c>
      <c r="Q4207" s="71" t="n">
        <v>7469772.17</v>
      </c>
      <c r="R4207" t="inlineStr">
        <is>
          <t>Refined</t>
        </is>
      </c>
      <c r="S4207" t="inlineStr">
        <is>
          <t>Yes</t>
        </is>
      </c>
      <c r="T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SA104199</t>
        </is>
      </c>
      <c r="B4208" s="68" t="n">
        <v>46273</v>
      </c>
      <c r="C4208" s="69" t="n">
        <v>2026</v>
      </c>
      <c r="D4208" t="inlineStr">
        <is>
          <t>Sep</t>
        </is>
      </c>
      <c r="E4208" t="inlineStr">
        <is>
          <t>Europe</t>
        </is>
      </c>
      <c r="F4208" t="inlineStr">
        <is>
          <t>France</t>
        </is>
      </c>
      <c r="G4208" t="inlineStr">
        <is>
          <t>Arab Light</t>
        </is>
      </c>
      <c r="H4208" t="inlineStr">
        <is>
          <t>Term contract</t>
        </is>
      </c>
      <c r="I4208" t="inlineStr">
        <is>
          <t>Refiner</t>
        </is>
      </c>
      <c r="J4208" t="inlineStr">
        <is>
          <t>Emma Clarke</t>
        </is>
      </c>
      <c r="K4208" s="70" t="n">
        <v>1964847</v>
      </c>
      <c r="L4208" s="71" t="n">
        <v>71.7</v>
      </c>
      <c r="M4208" s="71" t="n">
        <v>140879529.9</v>
      </c>
      <c r="N4208" s="71" t="n">
        <v>2817590.6</v>
      </c>
      <c r="O4208" s="71" t="n">
        <v>138061939.3</v>
      </c>
      <c r="P4208" s="71" t="n">
        <v>34701891.11</v>
      </c>
      <c r="Q4208" s="71" t="n">
        <v>103360048.19</v>
      </c>
      <c r="R4208" t="inlineStr">
        <is>
          <t>Crude</t>
        </is>
      </c>
      <c r="S4208" t="inlineStr">
        <is>
          <t>Yes</t>
        </is>
      </c>
      <c r="T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SA104200</t>
        </is>
      </c>
      <c r="B4209" s="68" t="n">
        <v>46273</v>
      </c>
      <c r="C4209" s="69" t="n">
        <v>2026</v>
      </c>
      <c r="D4209" t="inlineStr">
        <is>
          <t>Sep</t>
        </is>
      </c>
      <c r="E4209" t="inlineStr">
        <is>
          <t>Asia</t>
        </is>
      </c>
      <c r="F4209" t="inlineStr">
        <is>
          <t>South Korea</t>
        </is>
      </c>
      <c r="G4209" t="inlineStr">
        <is>
          <t>Arab Heavy</t>
        </is>
      </c>
      <c r="H4209" t="inlineStr">
        <is>
          <t>Term contract</t>
        </is>
      </c>
      <c r="I4209" t="inlineStr">
        <is>
          <t>Refiner</t>
        </is>
      </c>
      <c r="J4209" t="inlineStr">
        <is>
          <t>Shraddha Kulkarni</t>
        </is>
      </c>
      <c r="K4209" s="70" t="n">
        <v>820410</v>
      </c>
      <c r="L4209" s="71" t="n">
        <v>75.88</v>
      </c>
      <c r="M4209" s="71" t="n">
        <v>62252710.8</v>
      </c>
      <c r="N4209" s="71" t="n">
        <v>622527.11</v>
      </c>
      <c r="O4209" s="71" t="n">
        <v>61630183.69</v>
      </c>
      <c r="P4209" s="71" t="n">
        <v>14555186.27</v>
      </c>
      <c r="Q4209" s="71" t="n">
        <v>47074997.42</v>
      </c>
      <c r="R4209" t="inlineStr">
        <is>
          <t>Crude</t>
        </is>
      </c>
      <c r="S4209" t="inlineStr">
        <is>
          <t>Yes</t>
        </is>
      </c>
      <c r="T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SA104201</t>
        </is>
      </c>
      <c r="B4210" s="68" t="n">
        <v>46273</v>
      </c>
      <c r="C4210" s="69" t="n">
        <v>2026</v>
      </c>
      <c r="D4210" t="inlineStr">
        <is>
          <t>Sep</t>
        </is>
      </c>
      <c r="E4210" t="inlineStr">
        <is>
          <t>Middle East</t>
        </is>
      </c>
      <c r="F4210" t="inlineStr">
        <is>
          <t>Bahrain</t>
        </is>
      </c>
      <c r="G4210" t="inlineStr">
        <is>
          <t>Arab Medium</t>
        </is>
      </c>
      <c r="H4210" t="inlineStr">
        <is>
          <t>Spot</t>
        </is>
      </c>
      <c r="I4210" t="inlineStr">
        <is>
          <t>Refiner</t>
        </is>
      </c>
      <c r="J4210" t="inlineStr">
        <is>
          <t>Ruhi Shaikh</t>
        </is>
      </c>
      <c r="K4210" s="70" t="n">
        <v>658889</v>
      </c>
      <c r="L4210" s="71" t="n">
        <v>69</v>
      </c>
      <c r="M4210" s="71" t="n">
        <v>45463341</v>
      </c>
      <c r="N4210" s="71" t="n">
        <v>454633.41</v>
      </c>
      <c r="O4210" s="71" t="n">
        <v>45008707.59</v>
      </c>
      <c r="P4210" s="71" t="n">
        <v>11167947.88</v>
      </c>
      <c r="Q4210" s="71" t="n">
        <v>33840759.71</v>
      </c>
      <c r="R4210" t="inlineStr">
        <is>
          <t>Crude</t>
        </is>
      </c>
      <c r="S4210" t="inlineStr">
        <is>
          <t>Yes</t>
        </is>
      </c>
      <c r="T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SA104202</t>
        </is>
      </c>
      <c r="B4211" s="68" t="n">
        <v>46273</v>
      </c>
      <c r="C4211" s="69" t="n">
        <v>2026</v>
      </c>
      <c r="D4211" t="inlineStr">
        <is>
          <t>Sep</t>
        </is>
      </c>
      <c r="E4211" t="inlineStr">
        <is>
          <t>Asia</t>
        </is>
      </c>
      <c r="F4211" t="inlineStr">
        <is>
          <t>India</t>
        </is>
      </c>
      <c r="G4211" t="inlineStr">
        <is>
          <t>Arab Light</t>
        </is>
      </c>
      <c r="H4211" t="inlineStr">
        <is>
          <t>Term contract</t>
        </is>
      </c>
      <c r="I4211" t="inlineStr">
        <is>
          <t>National oil company</t>
        </is>
      </c>
      <c r="J4211" t="inlineStr">
        <is>
          <t>Sophie Müller</t>
        </is>
      </c>
      <c r="K4211" s="70" t="n">
        <v>1850600</v>
      </c>
      <c r="L4211" s="71" t="n">
        <v>83.39</v>
      </c>
      <c r="M4211" s="71" t="n">
        <v>154321534</v>
      </c>
      <c r="N4211" s="71" t="n">
        <v>1543215.34</v>
      </c>
      <c r="O4211" s="71" t="n">
        <v>152778318.66</v>
      </c>
      <c r="P4211" s="71" t="n">
        <v>34389526.94</v>
      </c>
      <c r="Q4211" s="71" t="n">
        <v>118388791.72</v>
      </c>
      <c r="R4211" t="inlineStr">
        <is>
          <t>Crude</t>
        </is>
      </c>
      <c r="S4211" t="inlineStr">
        <is>
          <t>Yes</t>
        </is>
      </c>
      <c r="T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SA104203</t>
        </is>
      </c>
      <c r="B4212" s="68" t="n">
        <v>46273</v>
      </c>
      <c r="C4212" s="69" t="n">
        <v>2026</v>
      </c>
      <c r="D4212" t="inlineStr">
        <is>
          <t>Sep</t>
        </is>
      </c>
      <c r="E4212" t="inlineStr">
        <is>
          <t>Middle East</t>
        </is>
      </c>
      <c r="F4212" t="inlineStr">
        <is>
          <t>Bahrain</t>
        </is>
      </c>
      <c r="G4212" t="inlineStr">
        <is>
          <t>Arab Light</t>
        </is>
      </c>
      <c r="H4212" t="inlineStr">
        <is>
          <t>Spot</t>
        </is>
      </c>
      <c r="I4212" t="inlineStr">
        <is>
          <t>Refiner</t>
        </is>
      </c>
      <c r="J4212" t="inlineStr">
        <is>
          <t>Aisha Bello</t>
        </is>
      </c>
      <c r="K4212" s="70" t="n">
        <v>1028221</v>
      </c>
      <c r="L4212" s="71" t="n">
        <v>78.97</v>
      </c>
      <c r="M4212" s="71" t="n">
        <v>81198612.37</v>
      </c>
      <c r="N4212" s="71" t="n">
        <v>811986.12</v>
      </c>
      <c r="O4212" s="71" t="n">
        <v>80386626.25</v>
      </c>
      <c r="P4212" s="71" t="n">
        <v>18679262.59</v>
      </c>
      <c r="Q4212" s="71" t="n">
        <v>61707363.66</v>
      </c>
      <c r="R4212" t="inlineStr">
        <is>
          <t>Crude</t>
        </is>
      </c>
      <c r="S4212" t="inlineStr">
        <is>
          <t>Yes</t>
        </is>
      </c>
      <c r="T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SA104204</t>
        </is>
      </c>
      <c r="B4213" s="68" t="n">
        <v>46273</v>
      </c>
      <c r="C4213" s="69" t="n">
        <v>2026</v>
      </c>
      <c r="D4213" t="inlineStr">
        <is>
          <t>Sep</t>
        </is>
      </c>
      <c r="E4213" t="inlineStr">
        <is>
          <t>Europe</t>
        </is>
      </c>
      <c r="F4213" t="inlineStr">
        <is>
          <t>France</t>
        </is>
      </c>
      <c r="G4213" t="inlineStr">
        <is>
          <t>Arab Heavy</t>
        </is>
      </c>
      <c r="H4213" t="inlineStr">
        <is>
          <t>Term contract</t>
        </is>
      </c>
      <c r="I4213" t="inlineStr">
        <is>
          <t>Refiner</t>
        </is>
      </c>
      <c r="J4213" t="inlineStr">
        <is>
          <t>Priya Nair</t>
        </is>
      </c>
      <c r="K4213" s="70" t="n">
        <v>899201</v>
      </c>
      <c r="L4213" s="71" t="n">
        <v>70.51000000000001</v>
      </c>
      <c r="M4213" s="71" t="n">
        <v>63402662.51</v>
      </c>
      <c r="N4213" s="71" t="n">
        <v>0</v>
      </c>
      <c r="O4213" s="71" t="n">
        <v>63402662.51</v>
      </c>
      <c r="P4213" s="71" t="n">
        <v>15605932.62</v>
      </c>
      <c r="Q4213" s="71" t="n">
        <v>47796729.89</v>
      </c>
      <c r="R4213" t="inlineStr">
        <is>
          <t>Crude</t>
        </is>
      </c>
      <c r="S4213" t="inlineStr">
        <is>
          <t>Yes</t>
        </is>
      </c>
      <c r="T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SA104205</t>
        </is>
      </c>
      <c r="B4214" s="68" t="n">
        <v>46273</v>
      </c>
      <c r="C4214" s="69" t="n">
        <v>2026</v>
      </c>
      <c r="D4214" t="inlineStr">
        <is>
          <t>Sep</t>
        </is>
      </c>
      <c r="E4214" t="inlineStr">
        <is>
          <t>Europe</t>
        </is>
      </c>
      <c r="F4214" t="inlineStr">
        <is>
          <t>Netherlands</t>
        </is>
      </c>
      <c r="G4214" t="inlineStr">
        <is>
          <t>Arab Heavy</t>
        </is>
      </c>
      <c r="H4214" t="inlineStr">
        <is>
          <t>Term contract</t>
        </is>
      </c>
      <c r="I4214" t="inlineStr">
        <is>
          <t>Refiner</t>
        </is>
      </c>
      <c r="J4214" t="inlineStr">
        <is>
          <t>Ravindra Patil</t>
        </is>
      </c>
      <c r="K4214" s="70" t="n">
        <v>307284</v>
      </c>
      <c r="L4214" s="71" t="n">
        <v>69.98999999999999</v>
      </c>
      <c r="M4214" s="71" t="n">
        <v>21506807.16</v>
      </c>
      <c r="N4214" s="71" t="n">
        <v>0</v>
      </c>
      <c r="O4214" s="71" t="n">
        <v>21506807.16</v>
      </c>
      <c r="P4214" s="71" t="n">
        <v>5312913.35</v>
      </c>
      <c r="Q4214" s="71" t="n">
        <v>16193893.81</v>
      </c>
      <c r="R4214" t="inlineStr">
        <is>
          <t>Crude</t>
        </is>
      </c>
      <c r="S4214" t="inlineStr">
        <is>
          <t>Yes</t>
        </is>
      </c>
      <c r="T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SA104206</t>
        </is>
      </c>
      <c r="B4215" s="68" t="n">
        <v>46274</v>
      </c>
      <c r="C4215" s="69" t="n">
        <v>2026</v>
      </c>
      <c r="D4215" t="inlineStr">
        <is>
          <t>Sep</t>
        </is>
      </c>
      <c r="E4215" t="inlineStr">
        <is>
          <t>Asia</t>
        </is>
      </c>
      <c r="F4215" t="inlineStr">
        <is>
          <t>India</t>
        </is>
      </c>
      <c r="G4215" t="inlineStr">
        <is>
          <t>Arab Heavy</t>
        </is>
      </c>
      <c r="H4215" t="inlineStr">
        <is>
          <t>Term contract</t>
        </is>
      </c>
      <c r="I4215" t="inlineStr">
        <is>
          <t>National oil company</t>
        </is>
      </c>
      <c r="J4215" t="inlineStr">
        <is>
          <t>Carlos Silva</t>
        </is>
      </c>
      <c r="K4215" s="70" t="n">
        <v>1643774</v>
      </c>
      <c r="L4215" s="71" t="n">
        <v>67.66</v>
      </c>
      <c r="M4215" s="71" t="n">
        <v>111217748.84</v>
      </c>
      <c r="N4215" s="71" t="n">
        <v>2224354.98</v>
      </c>
      <c r="O4215" s="71" t="n">
        <v>108993393.86</v>
      </c>
      <c r="P4215" s="71" t="n">
        <v>29945746.76</v>
      </c>
      <c r="Q4215" s="71" t="n">
        <v>79047647.09999999</v>
      </c>
      <c r="R4215" t="inlineStr">
        <is>
          <t>Crude</t>
        </is>
      </c>
      <c r="S4215" t="inlineStr">
        <is>
          <t>Yes</t>
        </is>
      </c>
      <c r="T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SA104207</t>
        </is>
      </c>
      <c r="B4216" s="68" t="n">
        <v>46274</v>
      </c>
      <c r="C4216" s="69" t="n">
        <v>2026</v>
      </c>
      <c r="D4216" t="inlineStr">
        <is>
          <t>Sep</t>
        </is>
      </c>
      <c r="E4216" t="inlineStr">
        <is>
          <t>North America</t>
        </is>
      </c>
      <c r="F4216" t="inlineStr">
        <is>
          <t>USA</t>
        </is>
      </c>
      <c r="G4216" t="inlineStr">
        <is>
          <t>Arab Extra Light</t>
        </is>
      </c>
      <c r="H4216" t="inlineStr">
        <is>
          <t>Term contract</t>
        </is>
      </c>
      <c r="I4216" t="inlineStr">
        <is>
          <t>National oil company</t>
        </is>
      </c>
      <c r="J4216" t="inlineStr">
        <is>
          <t>Hiroshi Tanaka</t>
        </is>
      </c>
      <c r="K4216" s="70" t="n">
        <v>1656578</v>
      </c>
      <c r="L4216" s="71" t="n">
        <v>85.51000000000001</v>
      </c>
      <c r="M4216" s="71" t="n">
        <v>141653984.78</v>
      </c>
      <c r="N4216" s="71" t="n">
        <v>1416539.85</v>
      </c>
      <c r="O4216" s="71" t="n">
        <v>140237444.93</v>
      </c>
      <c r="P4216" s="71" t="n">
        <v>30890868.33</v>
      </c>
      <c r="Q4216" s="71" t="n">
        <v>109346576.6</v>
      </c>
      <c r="R4216" t="inlineStr">
        <is>
          <t>Crude</t>
        </is>
      </c>
      <c r="S4216" t="inlineStr">
        <is>
          <t>Yes</t>
        </is>
      </c>
      <c r="T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SA104208</t>
        </is>
      </c>
      <c r="B4217" s="68" t="n">
        <v>46274</v>
      </c>
      <c r="C4217" s="69" t="n">
        <v>2026</v>
      </c>
      <c r="D4217" t="inlineStr">
        <is>
          <t>Sep</t>
        </is>
      </c>
      <c r="E4217" t="inlineStr">
        <is>
          <t>North America</t>
        </is>
      </c>
      <c r="F4217" t="inlineStr">
        <is>
          <t>USA</t>
        </is>
      </c>
      <c r="G4217" t="inlineStr">
        <is>
          <t>Arab Light</t>
        </is>
      </c>
      <c r="H4217" t="inlineStr">
        <is>
          <t>Term contract</t>
        </is>
      </c>
      <c r="I4217" t="inlineStr">
        <is>
          <t>Refiner</t>
        </is>
      </c>
      <c r="J4217" t="inlineStr">
        <is>
          <t>Arjun Mehta</t>
        </is>
      </c>
      <c r="K4217" s="70" t="n">
        <v>515095</v>
      </c>
      <c r="L4217" s="71" t="n">
        <v>74.2</v>
      </c>
      <c r="M4217" s="71" t="n">
        <v>38220049</v>
      </c>
      <c r="N4217" s="71" t="n">
        <v>0</v>
      </c>
      <c r="O4217" s="71" t="n">
        <v>38220049</v>
      </c>
      <c r="P4217" s="71" t="n">
        <v>9475922.58</v>
      </c>
      <c r="Q4217" s="71" t="n">
        <v>28744126.42</v>
      </c>
      <c r="R4217" t="inlineStr">
        <is>
          <t>Crude</t>
        </is>
      </c>
      <c r="S4217" t="inlineStr">
        <is>
          <t>Yes</t>
        </is>
      </c>
      <c r="T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SA104209</t>
        </is>
      </c>
      <c r="B4218" s="68" t="n">
        <v>46274</v>
      </c>
      <c r="C4218" s="69" t="n">
        <v>2026</v>
      </c>
      <c r="D4218" t="inlineStr">
        <is>
          <t>Sep</t>
        </is>
      </c>
      <c r="E4218" t="inlineStr">
        <is>
          <t>Asia</t>
        </is>
      </c>
      <c r="F4218" t="inlineStr">
        <is>
          <t>South Korea</t>
        </is>
      </c>
      <c r="G4218" t="inlineStr">
        <is>
          <t>Arab Heavy</t>
        </is>
      </c>
      <c r="H4218" t="inlineStr">
        <is>
          <t>Term contract</t>
        </is>
      </c>
      <c r="I4218" t="inlineStr">
        <is>
          <t>National oil company</t>
        </is>
      </c>
      <c r="J4218" t="inlineStr">
        <is>
          <t>Lucas Martin</t>
        </is>
      </c>
      <c r="K4218" s="70" t="n">
        <v>1600439</v>
      </c>
      <c r="L4218" s="71" t="n">
        <v>67.75</v>
      </c>
      <c r="M4218" s="71" t="n">
        <v>108429742.25</v>
      </c>
      <c r="N4218" s="71" t="n">
        <v>2168594.85</v>
      </c>
      <c r="O4218" s="71" t="n">
        <v>106261147.4</v>
      </c>
      <c r="P4218" s="71" t="n">
        <v>29027142.43</v>
      </c>
      <c r="Q4218" s="71" t="n">
        <v>77234004.97</v>
      </c>
      <c r="R4218" t="inlineStr">
        <is>
          <t>Crude</t>
        </is>
      </c>
      <c r="S4218" t="inlineStr">
        <is>
          <t>Yes</t>
        </is>
      </c>
      <c r="T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SA104210</t>
        </is>
      </c>
      <c r="B4219" s="68" t="n">
        <v>46275</v>
      </c>
      <c r="C4219" s="69" t="n">
        <v>2026</v>
      </c>
      <c r="D4219" t="inlineStr">
        <is>
          <t>Sep</t>
        </is>
      </c>
      <c r="E4219" t="inlineStr">
        <is>
          <t>Middle East</t>
        </is>
      </c>
      <c r="F4219" t="inlineStr">
        <is>
          <t>Bahrain</t>
        </is>
      </c>
      <c r="G4219" t="inlineStr">
        <is>
          <t>Arab Heavy</t>
        </is>
      </c>
      <c r="H4219" t="inlineStr">
        <is>
          <t>Term contract</t>
        </is>
      </c>
      <c r="I4219" t="inlineStr">
        <is>
          <t>National oil company</t>
        </is>
      </c>
      <c r="J4219" t="inlineStr">
        <is>
          <t>Lucas Martin</t>
        </is>
      </c>
      <c r="K4219" s="70" t="n">
        <v>1335505</v>
      </c>
      <c r="L4219" s="71" t="n">
        <v>75.40000000000001</v>
      </c>
      <c r="M4219" s="71" t="n">
        <v>100697077</v>
      </c>
      <c r="N4219" s="71" t="n">
        <v>2013941.54</v>
      </c>
      <c r="O4219" s="71" t="n">
        <v>98683135.45999999</v>
      </c>
      <c r="P4219" s="71" t="n">
        <v>23842808.91</v>
      </c>
      <c r="Q4219" s="71" t="n">
        <v>74840326.55</v>
      </c>
      <c r="R4219" t="inlineStr">
        <is>
          <t>Crude</t>
        </is>
      </c>
      <c r="S4219" t="inlineStr">
        <is>
          <t>Yes</t>
        </is>
      </c>
      <c r="T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SA104211</t>
        </is>
      </c>
      <c r="B4220" s="68" t="n">
        <v>46275</v>
      </c>
      <c r="C4220" s="69" t="n">
        <v>2026</v>
      </c>
      <c r="D4220" t="inlineStr">
        <is>
          <t>Sep</t>
        </is>
      </c>
      <c r="E4220" t="inlineStr">
        <is>
          <t>Middle East</t>
        </is>
      </c>
      <c r="F4220" t="inlineStr">
        <is>
          <t>UAE</t>
        </is>
      </c>
      <c r="G4220" t="inlineStr">
        <is>
          <t>Arab Medium</t>
        </is>
      </c>
      <c r="H4220" t="inlineStr">
        <is>
          <t>Term contract</t>
        </is>
      </c>
      <c r="I4220" t="inlineStr">
        <is>
          <t>National oil company</t>
        </is>
      </c>
      <c r="J4220" t="inlineStr">
        <is>
          <t>Hiroshi Tanaka</t>
        </is>
      </c>
      <c r="K4220" s="70" t="n">
        <v>835183</v>
      </c>
      <c r="L4220" s="71" t="n">
        <v>71.2</v>
      </c>
      <c r="M4220" s="71" t="n">
        <v>59465029.6</v>
      </c>
      <c r="N4220" s="71" t="n">
        <v>0</v>
      </c>
      <c r="O4220" s="71" t="n">
        <v>59465029.6</v>
      </c>
      <c r="P4220" s="71" t="n">
        <v>14768917.4</v>
      </c>
      <c r="Q4220" s="71" t="n">
        <v>44696112.2</v>
      </c>
      <c r="R4220" t="inlineStr">
        <is>
          <t>Crude</t>
        </is>
      </c>
      <c r="S4220" t="inlineStr">
        <is>
          <t>Yes</t>
        </is>
      </c>
      <c r="T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SA104212</t>
        </is>
      </c>
      <c r="B4221" s="68" t="n">
        <v>46275</v>
      </c>
      <c r="C4221" s="69" t="n">
        <v>2026</v>
      </c>
      <c r="D4221" t="inlineStr">
        <is>
          <t>Sep</t>
        </is>
      </c>
      <c r="E4221" t="inlineStr">
        <is>
          <t>Middle East</t>
        </is>
      </c>
      <c r="F4221" t="inlineStr">
        <is>
          <t>Saudi Arabia</t>
        </is>
      </c>
      <c r="G4221" t="inlineStr">
        <is>
          <t>Arab Light</t>
        </is>
      </c>
      <c r="H4221" t="inlineStr">
        <is>
          <t>Domestic</t>
        </is>
      </c>
      <c r="I4221" t="inlineStr">
        <is>
          <t>Refiner</t>
        </is>
      </c>
      <c r="J4221" t="inlineStr">
        <is>
          <t>Amir Khan</t>
        </is>
      </c>
      <c r="K4221" s="70" t="n">
        <v>1565968</v>
      </c>
      <c r="L4221" s="71" t="n">
        <v>73.48</v>
      </c>
      <c r="M4221" s="71" t="n">
        <v>115067328.64</v>
      </c>
      <c r="N4221" s="71" t="n">
        <v>2301346.57</v>
      </c>
      <c r="O4221" s="71" t="n">
        <v>112765982.07</v>
      </c>
      <c r="P4221" s="71" t="n">
        <v>27461760.92</v>
      </c>
      <c r="Q4221" s="71" t="n">
        <v>85304221.15000001</v>
      </c>
      <c r="R4221" t="inlineStr">
        <is>
          <t>Crude</t>
        </is>
      </c>
      <c r="S4221" t="inlineStr">
        <is>
          <t>No</t>
        </is>
      </c>
      <c r="T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SA104213</t>
        </is>
      </c>
      <c r="B4222" s="68" t="n">
        <v>46275</v>
      </c>
      <c r="C4222" s="69" t="n">
        <v>2026</v>
      </c>
      <c r="D4222" t="inlineStr">
        <is>
          <t>Sep</t>
        </is>
      </c>
      <c r="E4222" t="inlineStr">
        <is>
          <t>North America</t>
        </is>
      </c>
      <c r="F4222" t="inlineStr">
        <is>
          <t>USA</t>
        </is>
      </c>
      <c r="G4222" t="inlineStr">
        <is>
          <t>Jet fuel</t>
        </is>
      </c>
      <c r="H4222" t="inlineStr">
        <is>
          <t>Term contract</t>
        </is>
      </c>
      <c r="I4222" t="inlineStr">
        <is>
          <t>Trader</t>
        </is>
      </c>
      <c r="J4222" t="inlineStr">
        <is>
          <t>Amir Khan</t>
        </is>
      </c>
      <c r="K4222" s="70" t="n">
        <v>223415</v>
      </c>
      <c r="L4222" s="71" t="n">
        <v>105.43</v>
      </c>
      <c r="M4222" s="71" t="n">
        <v>23554643.45</v>
      </c>
      <c r="N4222" s="71" t="n">
        <v>471092.87</v>
      </c>
      <c r="O4222" s="71" t="n">
        <v>23083550.58</v>
      </c>
      <c r="P4222" s="71" t="n">
        <v>16058006.06</v>
      </c>
      <c r="Q4222" s="71" t="n">
        <v>7025544.52</v>
      </c>
      <c r="R4222" t="inlineStr">
        <is>
          <t>Refined</t>
        </is>
      </c>
      <c r="S4222" t="inlineStr">
        <is>
          <t>Yes</t>
        </is>
      </c>
      <c r="T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SA104214</t>
        </is>
      </c>
      <c r="B4223" s="68" t="n">
        <v>46276</v>
      </c>
      <c r="C4223" s="69" t="n">
        <v>2026</v>
      </c>
      <c r="D4223" t="inlineStr">
        <is>
          <t>Sep</t>
        </is>
      </c>
      <c r="E4223" t="inlineStr">
        <is>
          <t>Asia</t>
        </is>
      </c>
      <c r="F4223" t="inlineStr">
        <is>
          <t>South Korea</t>
        </is>
      </c>
      <c r="G4223" t="inlineStr">
        <is>
          <t>Arab Light</t>
        </is>
      </c>
      <c r="H4223" t="inlineStr">
        <is>
          <t>Term contract</t>
        </is>
      </c>
      <c r="I4223" t="inlineStr">
        <is>
          <t>Refiner</t>
        </is>
      </c>
      <c r="J4223" t="inlineStr">
        <is>
          <t>Emma Clarke</t>
        </is>
      </c>
      <c r="K4223" s="70" t="n">
        <v>474715</v>
      </c>
      <c r="L4223" s="71" t="n">
        <v>80.98</v>
      </c>
      <c r="M4223" s="71" t="n">
        <v>38442420.7</v>
      </c>
      <c r="N4223" s="71" t="n">
        <v>384424.21</v>
      </c>
      <c r="O4223" s="71" t="n">
        <v>38057996.49</v>
      </c>
      <c r="P4223" s="71" t="n">
        <v>8582019.17</v>
      </c>
      <c r="Q4223" s="71" t="n">
        <v>29475977.32</v>
      </c>
      <c r="R4223" t="inlineStr">
        <is>
          <t>Crude</t>
        </is>
      </c>
      <c r="S4223" t="inlineStr">
        <is>
          <t>Yes</t>
        </is>
      </c>
      <c r="T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SA104215</t>
        </is>
      </c>
      <c r="B4224" s="68" t="n">
        <v>46276</v>
      </c>
      <c r="C4224" s="69" t="n">
        <v>2026</v>
      </c>
      <c r="D4224" t="inlineStr">
        <is>
          <t>Sep</t>
        </is>
      </c>
      <c r="E4224" t="inlineStr">
        <is>
          <t>Asia</t>
        </is>
      </c>
      <c r="F4224" t="inlineStr">
        <is>
          <t>Japan</t>
        </is>
      </c>
      <c r="G4224" t="inlineStr">
        <is>
          <t>Arab Light</t>
        </is>
      </c>
      <c r="H4224" t="inlineStr">
        <is>
          <t>Spot</t>
        </is>
      </c>
      <c r="I4224" t="inlineStr">
        <is>
          <t>Refiner</t>
        </is>
      </c>
      <c r="J4224" t="inlineStr">
        <is>
          <t>Zoya Ahmed</t>
        </is>
      </c>
      <c r="K4224" s="70" t="n">
        <v>1844691</v>
      </c>
      <c r="L4224" s="71" t="n">
        <v>71.36</v>
      </c>
      <c r="M4224" s="71" t="n">
        <v>131637149.76</v>
      </c>
      <c r="N4224" s="71" t="n">
        <v>1316371.5</v>
      </c>
      <c r="O4224" s="71" t="n">
        <v>130320778.26</v>
      </c>
      <c r="P4224" s="71" t="n">
        <v>34515229.76</v>
      </c>
      <c r="Q4224" s="71" t="n">
        <v>95805548.5</v>
      </c>
      <c r="R4224" t="inlineStr">
        <is>
          <t>Crude</t>
        </is>
      </c>
      <c r="S4224" t="inlineStr">
        <is>
          <t>Yes</t>
        </is>
      </c>
      <c r="T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SA104216</t>
        </is>
      </c>
      <c r="B4225" s="68" t="n">
        <v>46276</v>
      </c>
      <c r="C4225" s="69" t="n">
        <v>2026</v>
      </c>
      <c r="D4225" t="inlineStr">
        <is>
          <t>Sep</t>
        </is>
      </c>
      <c r="E4225" t="inlineStr">
        <is>
          <t>Europe</t>
        </is>
      </c>
      <c r="F4225" t="inlineStr">
        <is>
          <t>Italy</t>
        </is>
      </c>
      <c r="G4225" t="inlineStr">
        <is>
          <t>Diesel</t>
        </is>
      </c>
      <c r="H4225" t="inlineStr">
        <is>
          <t>Spot</t>
        </is>
      </c>
      <c r="I4225" t="inlineStr">
        <is>
          <t>Refiner</t>
        </is>
      </c>
      <c r="J4225" t="inlineStr">
        <is>
          <t>Amir Khan</t>
        </is>
      </c>
      <c r="K4225" s="70" t="n">
        <v>305941</v>
      </c>
      <c r="L4225" s="71" t="n">
        <v>101.01</v>
      </c>
      <c r="M4225" s="71" t="n">
        <v>30903100.41</v>
      </c>
      <c r="N4225" s="71" t="n">
        <v>0</v>
      </c>
      <c r="O4225" s="71" t="n">
        <v>30903100.41</v>
      </c>
      <c r="P4225" s="71" t="n">
        <v>22218519.17</v>
      </c>
      <c r="Q4225" s="71" t="n">
        <v>8684581.24</v>
      </c>
      <c r="R4225" t="inlineStr">
        <is>
          <t>Refined</t>
        </is>
      </c>
      <c r="S4225" t="inlineStr">
        <is>
          <t>Yes</t>
        </is>
      </c>
      <c r="T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SA104217</t>
        </is>
      </c>
      <c r="B4226" s="68" t="n">
        <v>46276</v>
      </c>
      <c r="C4226" s="69" t="n">
        <v>2026</v>
      </c>
      <c r="D4226" t="inlineStr">
        <is>
          <t>Sep</t>
        </is>
      </c>
      <c r="E4226" t="inlineStr">
        <is>
          <t>Middle East</t>
        </is>
      </c>
      <c r="F4226" t="inlineStr">
        <is>
          <t>Saudi Arabia</t>
        </is>
      </c>
      <c r="G4226" t="inlineStr">
        <is>
          <t>Arab Extra Light</t>
        </is>
      </c>
      <c r="H4226" t="inlineStr">
        <is>
          <t>Domestic</t>
        </is>
      </c>
      <c r="I4226" t="inlineStr">
        <is>
          <t>National oil company</t>
        </is>
      </c>
      <c r="J4226" t="inlineStr">
        <is>
          <t>Liam O'Brien</t>
        </is>
      </c>
      <c r="K4226" s="70" t="n">
        <v>577143</v>
      </c>
      <c r="L4226" s="71" t="n">
        <v>83.84</v>
      </c>
      <c r="M4226" s="71" t="n">
        <v>48387669.12</v>
      </c>
      <c r="N4226" s="71" t="n">
        <v>483876.69</v>
      </c>
      <c r="O4226" s="71" t="n">
        <v>47903792.43</v>
      </c>
      <c r="P4226" s="71" t="n">
        <v>10717200.46</v>
      </c>
      <c r="Q4226" s="71" t="n">
        <v>37186591.97</v>
      </c>
      <c r="R4226" t="inlineStr">
        <is>
          <t>Crude</t>
        </is>
      </c>
      <c r="S4226" t="inlineStr">
        <is>
          <t>No</t>
        </is>
      </c>
      <c r="T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SA104218</t>
        </is>
      </c>
      <c r="B4227" s="68" t="n">
        <v>46277</v>
      </c>
      <c r="C4227" s="69" t="n">
        <v>2026</v>
      </c>
      <c r="D4227" t="inlineStr">
        <is>
          <t>Sep</t>
        </is>
      </c>
      <c r="E4227" t="inlineStr">
        <is>
          <t>Asia</t>
        </is>
      </c>
      <c r="F4227" t="inlineStr">
        <is>
          <t>South Korea</t>
        </is>
      </c>
      <c r="G4227" t="inlineStr">
        <is>
          <t>Arab Light</t>
        </is>
      </c>
      <c r="H4227" t="inlineStr">
        <is>
          <t>Term contract</t>
        </is>
      </c>
      <c r="I4227" t="inlineStr">
        <is>
          <t>National oil company</t>
        </is>
      </c>
      <c r="J4227" t="inlineStr">
        <is>
          <t>Fatima Al-Saud</t>
        </is>
      </c>
      <c r="K4227" s="70" t="n">
        <v>738664</v>
      </c>
      <c r="L4227" s="71" t="n">
        <v>71</v>
      </c>
      <c r="M4227" s="71" t="n">
        <v>52445144</v>
      </c>
      <c r="N4227" s="71" t="n">
        <v>524451.4399999999</v>
      </c>
      <c r="O4227" s="71" t="n">
        <v>51920692.56</v>
      </c>
      <c r="P4227" s="71" t="n">
        <v>13251643.01</v>
      </c>
      <c r="Q4227" s="71" t="n">
        <v>38669049.55</v>
      </c>
      <c r="R4227" t="inlineStr">
        <is>
          <t>Crude</t>
        </is>
      </c>
      <c r="S4227" t="inlineStr">
        <is>
          <t>Yes</t>
        </is>
      </c>
      <c r="T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SA104219</t>
        </is>
      </c>
      <c r="B4228" s="68" t="n">
        <v>46277</v>
      </c>
      <c r="C4228" s="69" t="n">
        <v>2026</v>
      </c>
      <c r="D4228" t="inlineStr">
        <is>
          <t>Sep</t>
        </is>
      </c>
      <c r="E4228" t="inlineStr">
        <is>
          <t>Asia</t>
        </is>
      </c>
      <c r="F4228" t="inlineStr">
        <is>
          <t>China</t>
        </is>
      </c>
      <c r="G4228" t="inlineStr">
        <is>
          <t>Arab Medium</t>
        </is>
      </c>
      <c r="H4228" t="inlineStr">
        <is>
          <t>Term contract</t>
        </is>
      </c>
      <c r="I4228" t="inlineStr">
        <is>
          <t>Trader</t>
        </is>
      </c>
      <c r="J4228" t="inlineStr">
        <is>
          <t>Hiroshi Tanaka</t>
        </is>
      </c>
      <c r="K4228" s="70" t="n">
        <v>525929</v>
      </c>
      <c r="L4228" s="71" t="n">
        <v>73.56999999999999</v>
      </c>
      <c r="M4228" s="71" t="n">
        <v>38692596.53</v>
      </c>
      <c r="N4228" s="71" t="n">
        <v>0</v>
      </c>
      <c r="O4228" s="71" t="n">
        <v>38692596.53</v>
      </c>
      <c r="P4228" s="71" t="n">
        <v>9525591.07</v>
      </c>
      <c r="Q4228" s="71" t="n">
        <v>29167005.46</v>
      </c>
      <c r="R4228" t="inlineStr">
        <is>
          <t>Crude</t>
        </is>
      </c>
      <c r="S4228" t="inlineStr">
        <is>
          <t>Yes</t>
        </is>
      </c>
      <c r="T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SA104220</t>
        </is>
      </c>
      <c r="B4229" s="68" t="n">
        <v>46277</v>
      </c>
      <c r="C4229" s="69" t="n">
        <v>2026</v>
      </c>
      <c r="D4229" t="inlineStr">
        <is>
          <t>Sep</t>
        </is>
      </c>
      <c r="E4229" t="inlineStr">
        <is>
          <t>Asia</t>
        </is>
      </c>
      <c r="F4229" t="inlineStr">
        <is>
          <t>Japan</t>
        </is>
      </c>
      <c r="G4229" t="inlineStr">
        <is>
          <t>Arab Heavy</t>
        </is>
      </c>
      <c r="H4229" t="inlineStr">
        <is>
          <t>Term contract</t>
        </is>
      </c>
      <c r="I4229" t="inlineStr">
        <is>
          <t>Refiner</t>
        </is>
      </c>
      <c r="J4229" t="inlineStr">
        <is>
          <t>Hiroshi Tanaka</t>
        </is>
      </c>
      <c r="K4229" s="70" t="n">
        <v>817455</v>
      </c>
      <c r="L4229" s="71" t="n">
        <v>76.06</v>
      </c>
      <c r="M4229" s="71" t="n">
        <v>62175627.3</v>
      </c>
      <c r="N4229" s="71" t="n">
        <v>1243512.55</v>
      </c>
      <c r="O4229" s="71" t="n">
        <v>60932114.75</v>
      </c>
      <c r="P4229" s="71" t="n">
        <v>14728043.87</v>
      </c>
      <c r="Q4229" s="71" t="n">
        <v>46204070.88</v>
      </c>
      <c r="R4229" t="inlineStr">
        <is>
          <t>Crude</t>
        </is>
      </c>
      <c r="S4229" t="inlineStr">
        <is>
          <t>Yes</t>
        </is>
      </c>
      <c r="T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SA104221</t>
        </is>
      </c>
      <c r="B4230" s="68" t="n">
        <v>46277</v>
      </c>
      <c r="C4230" s="69" t="n">
        <v>2026</v>
      </c>
      <c r="D4230" t="inlineStr">
        <is>
          <t>Sep</t>
        </is>
      </c>
      <c r="E4230" t="inlineStr">
        <is>
          <t>Asia</t>
        </is>
      </c>
      <c r="F4230" t="inlineStr">
        <is>
          <t>South Korea</t>
        </is>
      </c>
      <c r="G4230" t="inlineStr">
        <is>
          <t>Arab Light</t>
        </is>
      </c>
      <c r="H4230" t="inlineStr">
        <is>
          <t>Term contract</t>
        </is>
      </c>
      <c r="I4230" t="inlineStr">
        <is>
          <t>National oil company</t>
        </is>
      </c>
      <c r="J4230" t="inlineStr">
        <is>
          <t>Yuki Sato</t>
        </is>
      </c>
      <c r="K4230" s="70" t="n">
        <v>1216334</v>
      </c>
      <c r="L4230" s="71" t="n">
        <v>79.62</v>
      </c>
      <c r="M4230" s="71" t="n">
        <v>96844513.08</v>
      </c>
      <c r="N4230" s="71" t="n">
        <v>1936890.26</v>
      </c>
      <c r="O4230" s="71" t="n">
        <v>94907622.81999999</v>
      </c>
      <c r="P4230" s="71" t="n">
        <v>21350977.11</v>
      </c>
      <c r="Q4230" s="71" t="n">
        <v>73556645.70999999</v>
      </c>
      <c r="R4230" t="inlineStr">
        <is>
          <t>Crude</t>
        </is>
      </c>
      <c r="S4230" t="inlineStr">
        <is>
          <t>Yes</t>
        </is>
      </c>
      <c r="T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SA104222</t>
        </is>
      </c>
      <c r="B4231" s="68" t="n">
        <v>46277</v>
      </c>
      <c r="C4231" s="69" t="n">
        <v>2026</v>
      </c>
      <c r="D4231" t="inlineStr">
        <is>
          <t>Sep</t>
        </is>
      </c>
      <c r="E4231" t="inlineStr">
        <is>
          <t>North America</t>
        </is>
      </c>
      <c r="F4231" t="inlineStr">
        <is>
          <t>USA</t>
        </is>
      </c>
      <c r="G4231" t="inlineStr">
        <is>
          <t>Diesel</t>
        </is>
      </c>
      <c r="H4231" t="inlineStr">
        <is>
          <t>Term contract</t>
        </is>
      </c>
      <c r="I4231" t="inlineStr">
        <is>
          <t>Trader</t>
        </is>
      </c>
      <c r="J4231" t="inlineStr">
        <is>
          <t>Arjun Mehta</t>
        </is>
      </c>
      <c r="K4231" s="70" t="n">
        <v>410981</v>
      </c>
      <c r="L4231" s="71" t="n">
        <v>87.08</v>
      </c>
      <c r="M4231" s="71" t="n">
        <v>35788225.48</v>
      </c>
      <c r="N4231" s="71" t="n">
        <v>0</v>
      </c>
      <c r="O4231" s="71" t="n">
        <v>35788225.48</v>
      </c>
      <c r="P4231" s="71" t="n">
        <v>28717239.24</v>
      </c>
      <c r="Q4231" s="71" t="n">
        <v>7070986.24</v>
      </c>
      <c r="R4231" t="inlineStr">
        <is>
          <t>Refined</t>
        </is>
      </c>
      <c r="S4231" t="inlineStr">
        <is>
          <t>Yes</t>
        </is>
      </c>
      <c r="T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SA104223</t>
        </is>
      </c>
      <c r="B4232" s="68" t="n">
        <v>46277</v>
      </c>
      <c r="C4232" s="69" t="n">
        <v>2026</v>
      </c>
      <c r="D4232" t="inlineStr">
        <is>
          <t>Sep</t>
        </is>
      </c>
      <c r="E4232" t="inlineStr">
        <is>
          <t>Europe</t>
        </is>
      </c>
      <c r="F4232" t="inlineStr">
        <is>
          <t>France</t>
        </is>
      </c>
      <c r="G4232" t="inlineStr">
        <is>
          <t>Arab Heavy</t>
        </is>
      </c>
      <c r="H4232" t="inlineStr">
        <is>
          <t>Term contract</t>
        </is>
      </c>
      <c r="I4232" t="inlineStr">
        <is>
          <t>Trader</t>
        </is>
      </c>
      <c r="J4232" t="inlineStr">
        <is>
          <t>Liam O'Brien</t>
        </is>
      </c>
      <c r="K4232" s="70" t="n">
        <v>1515739</v>
      </c>
      <c r="L4232" s="71" t="n">
        <v>74.67</v>
      </c>
      <c r="M4232" s="71" t="n">
        <v>113180231.13</v>
      </c>
      <c r="N4232" s="71" t="n">
        <v>1131802.31</v>
      </c>
      <c r="O4232" s="71" t="n">
        <v>112048428.82</v>
      </c>
      <c r="P4232" s="71" t="n">
        <v>26305875.97</v>
      </c>
      <c r="Q4232" s="71" t="n">
        <v>85742552.84999999</v>
      </c>
      <c r="R4232" t="inlineStr">
        <is>
          <t>Crude</t>
        </is>
      </c>
      <c r="S4232" t="inlineStr">
        <is>
          <t>Yes</t>
        </is>
      </c>
      <c r="T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SA104224</t>
        </is>
      </c>
      <c r="B4233" s="68" t="n">
        <v>46277</v>
      </c>
      <c r="C4233" s="69" t="n">
        <v>2026</v>
      </c>
      <c r="D4233" t="inlineStr">
        <is>
          <t>Sep</t>
        </is>
      </c>
      <c r="E4233" t="inlineStr">
        <is>
          <t>Middle East</t>
        </is>
      </c>
      <c r="F4233" t="inlineStr">
        <is>
          <t>Bahrain</t>
        </is>
      </c>
      <c r="G4233" t="inlineStr">
        <is>
          <t>Jet fuel</t>
        </is>
      </c>
      <c r="H4233" t="inlineStr">
        <is>
          <t>Spot</t>
        </is>
      </c>
      <c r="I4233" t="inlineStr">
        <is>
          <t>National oil company</t>
        </is>
      </c>
      <c r="J4233" t="inlineStr">
        <is>
          <t>Aisha Bello</t>
        </is>
      </c>
      <c r="K4233" s="70" t="n">
        <v>181203</v>
      </c>
      <c r="L4233" s="71" t="n">
        <v>105.87</v>
      </c>
      <c r="M4233" s="71" t="n">
        <v>19183961.61</v>
      </c>
      <c r="N4233" s="71" t="n">
        <v>383679.23</v>
      </c>
      <c r="O4233" s="71" t="n">
        <v>18800282.38</v>
      </c>
      <c r="P4233" s="71" t="n">
        <v>12983817.07</v>
      </c>
      <c r="Q4233" s="71" t="n">
        <v>5816465.31</v>
      </c>
      <c r="R4233" t="inlineStr">
        <is>
          <t>Refined</t>
        </is>
      </c>
      <c r="S4233" t="inlineStr">
        <is>
          <t>Yes</t>
        </is>
      </c>
      <c r="T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SA104225</t>
        </is>
      </c>
      <c r="B4234" s="68" t="n">
        <v>46277</v>
      </c>
      <c r="C4234" s="69" t="n">
        <v>2026</v>
      </c>
      <c r="D4234" t="inlineStr">
        <is>
          <t>Sep</t>
        </is>
      </c>
      <c r="E4234" t="inlineStr">
        <is>
          <t>Middle East</t>
        </is>
      </c>
      <c r="F4234" t="inlineStr">
        <is>
          <t>UAE</t>
        </is>
      </c>
      <c r="G4234" t="inlineStr">
        <is>
          <t>Arab Light</t>
        </is>
      </c>
      <c r="H4234" t="inlineStr">
        <is>
          <t>Term contract</t>
        </is>
      </c>
      <c r="I4234" t="inlineStr">
        <is>
          <t>Trader</t>
        </is>
      </c>
      <c r="J4234" t="inlineStr">
        <is>
          <t>Emma Clarke</t>
        </is>
      </c>
      <c r="K4234" s="70" t="n">
        <v>479639</v>
      </c>
      <c r="L4234" s="71" t="n">
        <v>78.15000000000001</v>
      </c>
      <c r="M4234" s="71" t="n">
        <v>37483787.85</v>
      </c>
      <c r="N4234" s="71" t="n">
        <v>749675.76</v>
      </c>
      <c r="O4234" s="71" t="n">
        <v>36734112.09</v>
      </c>
      <c r="P4234" s="71" t="n">
        <v>8776551.119999999</v>
      </c>
      <c r="Q4234" s="71" t="n">
        <v>27957560.97</v>
      </c>
      <c r="R4234" t="inlineStr">
        <is>
          <t>Crude</t>
        </is>
      </c>
      <c r="S4234" t="inlineStr">
        <is>
          <t>Yes</t>
        </is>
      </c>
      <c r="T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SA104226</t>
        </is>
      </c>
      <c r="B4235" s="68" t="n">
        <v>46277</v>
      </c>
      <c r="C4235" s="69" t="n">
        <v>2026</v>
      </c>
      <c r="D4235" t="inlineStr">
        <is>
          <t>Sep</t>
        </is>
      </c>
      <c r="E4235" t="inlineStr">
        <is>
          <t>Asia</t>
        </is>
      </c>
      <c r="F4235" t="inlineStr">
        <is>
          <t>South Korea</t>
        </is>
      </c>
      <c r="G4235" t="inlineStr">
        <is>
          <t>Gasoline</t>
        </is>
      </c>
      <c r="H4235" t="inlineStr">
        <is>
          <t>Spot</t>
        </is>
      </c>
      <c r="I4235" t="inlineStr">
        <is>
          <t>Refiner</t>
        </is>
      </c>
      <c r="J4235" t="inlineStr">
        <is>
          <t>Omar Haddad</t>
        </is>
      </c>
      <c r="K4235" s="70" t="n">
        <v>109322</v>
      </c>
      <c r="L4235" s="71" t="n">
        <v>93.89</v>
      </c>
      <c r="M4235" s="71" t="n">
        <v>10264242.58</v>
      </c>
      <c r="N4235" s="71" t="n">
        <v>205284.85</v>
      </c>
      <c r="O4235" s="71" t="n">
        <v>10058957.73</v>
      </c>
      <c r="P4235" s="71" t="n">
        <v>7867882.25</v>
      </c>
      <c r="Q4235" s="71" t="n">
        <v>2191075.48</v>
      </c>
      <c r="R4235" t="inlineStr">
        <is>
          <t>Refined</t>
        </is>
      </c>
      <c r="S4235" t="inlineStr">
        <is>
          <t>Yes</t>
        </is>
      </c>
      <c r="T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SA104227</t>
        </is>
      </c>
      <c r="B4236" s="68" t="n">
        <v>46277</v>
      </c>
      <c r="C4236" s="69" t="n">
        <v>2026</v>
      </c>
      <c r="D4236" t="inlineStr">
        <is>
          <t>Sep</t>
        </is>
      </c>
      <c r="E4236" t="inlineStr">
        <is>
          <t>Asia</t>
        </is>
      </c>
      <c r="F4236" t="inlineStr">
        <is>
          <t>Japan</t>
        </is>
      </c>
      <c r="G4236" t="inlineStr">
        <is>
          <t>Arab Light</t>
        </is>
      </c>
      <c r="H4236" t="inlineStr">
        <is>
          <t>Term contract</t>
        </is>
      </c>
      <c r="I4236" t="inlineStr">
        <is>
          <t>Trader</t>
        </is>
      </c>
      <c r="J4236" t="inlineStr">
        <is>
          <t>Ana Costa</t>
        </is>
      </c>
      <c r="K4236" s="70" t="n">
        <v>1917573</v>
      </c>
      <c r="L4236" s="71" t="n">
        <v>74.2</v>
      </c>
      <c r="M4236" s="71" t="n">
        <v>142283916.6</v>
      </c>
      <c r="N4236" s="71" t="n">
        <v>0</v>
      </c>
      <c r="O4236" s="71" t="n">
        <v>142283916.6</v>
      </c>
      <c r="P4236" s="71" t="n">
        <v>35514632.64</v>
      </c>
      <c r="Q4236" s="71" t="n">
        <v>106769283.96</v>
      </c>
      <c r="R4236" t="inlineStr">
        <is>
          <t>Crude</t>
        </is>
      </c>
      <c r="S4236" t="inlineStr">
        <is>
          <t>Yes</t>
        </is>
      </c>
      <c r="T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SA104228</t>
        </is>
      </c>
      <c r="B4237" s="68" t="n">
        <v>46277</v>
      </c>
      <c r="C4237" s="69" t="n">
        <v>2026</v>
      </c>
      <c r="D4237" t="inlineStr">
        <is>
          <t>Sep</t>
        </is>
      </c>
      <c r="E4237" t="inlineStr">
        <is>
          <t>Europe</t>
        </is>
      </c>
      <c r="F4237" t="inlineStr">
        <is>
          <t>Italy</t>
        </is>
      </c>
      <c r="G4237" t="inlineStr">
        <is>
          <t>Arab Medium</t>
        </is>
      </c>
      <c r="H4237" t="inlineStr">
        <is>
          <t>Term contract</t>
        </is>
      </c>
      <c r="I4237" t="inlineStr">
        <is>
          <t>National oil company</t>
        </is>
      </c>
      <c r="J4237" t="inlineStr">
        <is>
          <t>Sara Rossi</t>
        </is>
      </c>
      <c r="K4237" s="70" t="n">
        <v>1399523</v>
      </c>
      <c r="L4237" s="71" t="n">
        <v>72.55</v>
      </c>
      <c r="M4237" s="71" t="n">
        <v>101535393.65</v>
      </c>
      <c r="N4237" s="71" t="n">
        <v>0</v>
      </c>
      <c r="O4237" s="71" t="n">
        <v>101535393.65</v>
      </c>
      <c r="P4237" s="71" t="n">
        <v>24319064.53</v>
      </c>
      <c r="Q4237" s="71" t="n">
        <v>77216329.12</v>
      </c>
      <c r="R4237" t="inlineStr">
        <is>
          <t>Crude</t>
        </is>
      </c>
      <c r="S4237" t="inlineStr">
        <is>
          <t>Yes</t>
        </is>
      </c>
      <c r="T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SA104229</t>
        </is>
      </c>
      <c r="B4238" s="68" t="n">
        <v>46278</v>
      </c>
      <c r="C4238" s="69" t="n">
        <v>2026</v>
      </c>
      <c r="D4238" t="inlineStr">
        <is>
          <t>Sep</t>
        </is>
      </c>
      <c r="E4238" t="inlineStr">
        <is>
          <t>Asia</t>
        </is>
      </c>
      <c r="F4238" t="inlineStr">
        <is>
          <t>India</t>
        </is>
      </c>
      <c r="G4238" t="inlineStr">
        <is>
          <t>Gasoline</t>
        </is>
      </c>
      <c r="H4238" t="inlineStr">
        <is>
          <t>Term contract</t>
        </is>
      </c>
      <c r="I4238" t="inlineStr">
        <is>
          <t>National oil company</t>
        </is>
      </c>
      <c r="J4238" t="inlineStr">
        <is>
          <t>Yuki Sato</t>
        </is>
      </c>
      <c r="K4238" s="70" t="n">
        <v>291526</v>
      </c>
      <c r="L4238" s="71" t="n">
        <v>88.84</v>
      </c>
      <c r="M4238" s="71" t="n">
        <v>25899169.84</v>
      </c>
      <c r="N4238" s="71" t="n">
        <v>0</v>
      </c>
      <c r="O4238" s="71" t="n">
        <v>25899169.84</v>
      </c>
      <c r="P4238" s="71" t="n">
        <v>21103988.21</v>
      </c>
      <c r="Q4238" s="71" t="n">
        <v>4795181.63</v>
      </c>
      <c r="R4238" t="inlineStr">
        <is>
          <t>Refined</t>
        </is>
      </c>
      <c r="S4238" t="inlineStr">
        <is>
          <t>Yes</t>
        </is>
      </c>
      <c r="T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SA104230</t>
        </is>
      </c>
      <c r="B4239" s="68" t="n">
        <v>46278</v>
      </c>
      <c r="C4239" s="69" t="n">
        <v>2026</v>
      </c>
      <c r="D4239" t="inlineStr">
        <is>
          <t>Sep</t>
        </is>
      </c>
      <c r="E4239" t="inlineStr">
        <is>
          <t>Asia</t>
        </is>
      </c>
      <c r="F4239" t="inlineStr">
        <is>
          <t>South Korea</t>
        </is>
      </c>
      <c r="G4239" t="inlineStr">
        <is>
          <t>Arab Light</t>
        </is>
      </c>
      <c r="H4239" t="inlineStr">
        <is>
          <t>Spot</t>
        </is>
      </c>
      <c r="I4239" t="inlineStr">
        <is>
          <t>National oil company</t>
        </is>
      </c>
      <c r="J4239" t="inlineStr">
        <is>
          <t>Ana Costa</t>
        </is>
      </c>
      <c r="K4239" s="70" t="n">
        <v>1307928</v>
      </c>
      <c r="L4239" s="71" t="n">
        <v>78.20999999999999</v>
      </c>
      <c r="M4239" s="71" t="n">
        <v>102293048.88</v>
      </c>
      <c r="N4239" s="71" t="n">
        <v>0</v>
      </c>
      <c r="O4239" s="71" t="n">
        <v>102293048.88</v>
      </c>
      <c r="P4239" s="71" t="n">
        <v>24043581.2</v>
      </c>
      <c r="Q4239" s="71" t="n">
        <v>78249467.68000001</v>
      </c>
      <c r="R4239" t="inlineStr">
        <is>
          <t>Crude</t>
        </is>
      </c>
      <c r="S4239" t="inlineStr">
        <is>
          <t>Yes</t>
        </is>
      </c>
      <c r="T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SA104231</t>
        </is>
      </c>
      <c r="B4240" s="68" t="n">
        <v>46278</v>
      </c>
      <c r="C4240" s="69" t="n">
        <v>2026</v>
      </c>
      <c r="D4240" t="inlineStr">
        <is>
          <t>Sep</t>
        </is>
      </c>
      <c r="E4240" t="inlineStr">
        <is>
          <t>Asia</t>
        </is>
      </c>
      <c r="F4240" t="inlineStr">
        <is>
          <t>South Korea</t>
        </is>
      </c>
      <c r="G4240" t="inlineStr">
        <is>
          <t>Arab Light</t>
        </is>
      </c>
      <c r="H4240" t="inlineStr">
        <is>
          <t>Term contract</t>
        </is>
      </c>
      <c r="I4240" t="inlineStr">
        <is>
          <t>National oil company</t>
        </is>
      </c>
      <c r="J4240" t="inlineStr">
        <is>
          <t>Priya Nair</t>
        </is>
      </c>
      <c r="K4240" s="70" t="n">
        <v>834198</v>
      </c>
      <c r="L4240" s="71" t="n">
        <v>84.40000000000001</v>
      </c>
      <c r="M4240" s="71" t="n">
        <v>70406311.2</v>
      </c>
      <c r="N4240" s="71" t="n">
        <v>0</v>
      </c>
      <c r="O4240" s="71" t="n">
        <v>70406311.2</v>
      </c>
      <c r="P4240" s="71" t="n">
        <v>14496454.91</v>
      </c>
      <c r="Q4240" s="71" t="n">
        <v>55909856.29</v>
      </c>
      <c r="R4240" t="inlineStr">
        <is>
          <t>Crude</t>
        </is>
      </c>
      <c r="S4240" t="inlineStr">
        <is>
          <t>Yes</t>
        </is>
      </c>
      <c r="T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SA104232</t>
        </is>
      </c>
      <c r="B4241" s="68" t="n">
        <v>46278</v>
      </c>
      <c r="C4241" s="69" t="n">
        <v>2026</v>
      </c>
      <c r="D4241" t="inlineStr">
        <is>
          <t>Sep</t>
        </is>
      </c>
      <c r="E4241" t="inlineStr">
        <is>
          <t>Europe</t>
        </is>
      </c>
      <c r="F4241" t="inlineStr">
        <is>
          <t>France</t>
        </is>
      </c>
      <c r="G4241" t="inlineStr">
        <is>
          <t>Diesel</t>
        </is>
      </c>
      <c r="H4241" t="inlineStr">
        <is>
          <t>Spot</t>
        </is>
      </c>
      <c r="I4241" t="inlineStr">
        <is>
          <t>Refiner</t>
        </is>
      </c>
      <c r="J4241" t="inlineStr">
        <is>
          <t>Carlos Silva</t>
        </is>
      </c>
      <c r="K4241" s="70" t="n">
        <v>215179</v>
      </c>
      <c r="L4241" s="71" t="n">
        <v>93.34999999999999</v>
      </c>
      <c r="M4241" s="71" t="n">
        <v>20086959.65</v>
      </c>
      <c r="N4241" s="71" t="n">
        <v>401739.19</v>
      </c>
      <c r="O4241" s="71" t="n">
        <v>19685220.46</v>
      </c>
      <c r="P4241" s="71" t="n">
        <v>14642029.34</v>
      </c>
      <c r="Q4241" s="71" t="n">
        <v>5043191.12</v>
      </c>
      <c r="R4241" t="inlineStr">
        <is>
          <t>Refined</t>
        </is>
      </c>
      <c r="S4241" t="inlineStr">
        <is>
          <t>Yes</t>
        </is>
      </c>
      <c r="T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SA104233</t>
        </is>
      </c>
      <c r="B4242" s="68" t="n">
        <v>46278</v>
      </c>
      <c r="C4242" s="69" t="n">
        <v>2026</v>
      </c>
      <c r="D4242" t="inlineStr">
        <is>
          <t>Sep</t>
        </is>
      </c>
      <c r="E4242" t="inlineStr">
        <is>
          <t>Asia</t>
        </is>
      </c>
      <c r="F4242" t="inlineStr">
        <is>
          <t>China</t>
        </is>
      </c>
      <c r="G4242" t="inlineStr">
        <is>
          <t>Arab Heavy</t>
        </is>
      </c>
      <c r="H4242" t="inlineStr">
        <is>
          <t>Term contract</t>
        </is>
      </c>
      <c r="I4242" t="inlineStr">
        <is>
          <t>National oil company</t>
        </is>
      </c>
      <c r="J4242" t="inlineStr">
        <is>
          <t>Fatima Al-Saud</t>
        </is>
      </c>
      <c r="K4242" s="70" t="n">
        <v>1335505</v>
      </c>
      <c r="L4242" s="71" t="n">
        <v>72.52</v>
      </c>
      <c r="M4242" s="71" t="n">
        <v>96850822.59999999</v>
      </c>
      <c r="N4242" s="71" t="n">
        <v>1937016.45</v>
      </c>
      <c r="O4242" s="71" t="n">
        <v>94913806.15000001</v>
      </c>
      <c r="P4242" s="71" t="n">
        <v>23629228</v>
      </c>
      <c r="Q4242" s="71" t="n">
        <v>71284578.15000001</v>
      </c>
      <c r="R4242" t="inlineStr">
        <is>
          <t>Crude</t>
        </is>
      </c>
      <c r="S4242" t="inlineStr">
        <is>
          <t>Yes</t>
        </is>
      </c>
      <c r="T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SA104234</t>
        </is>
      </c>
      <c r="B4243" s="68" t="n">
        <v>46278</v>
      </c>
      <c r="C4243" s="69" t="n">
        <v>2026</v>
      </c>
      <c r="D4243" t="inlineStr">
        <is>
          <t>Sep</t>
        </is>
      </c>
      <c r="E4243" t="inlineStr">
        <is>
          <t>Asia</t>
        </is>
      </c>
      <c r="F4243" t="inlineStr">
        <is>
          <t>Japan</t>
        </is>
      </c>
      <c r="G4243" t="inlineStr">
        <is>
          <t>Jet fuel</t>
        </is>
      </c>
      <c r="H4243" t="inlineStr">
        <is>
          <t>Term contract</t>
        </is>
      </c>
      <c r="I4243" t="inlineStr">
        <is>
          <t>Trader</t>
        </is>
      </c>
      <c r="J4243" t="inlineStr">
        <is>
          <t>Carlos Silva</t>
        </is>
      </c>
      <c r="K4243" s="70" t="n">
        <v>122518</v>
      </c>
      <c r="L4243" s="71" t="n">
        <v>99.64</v>
      </c>
      <c r="M4243" s="71" t="n">
        <v>12207693.52</v>
      </c>
      <c r="N4243" s="71" t="n">
        <v>0</v>
      </c>
      <c r="O4243" s="71" t="n">
        <v>12207693.52</v>
      </c>
      <c r="P4243" s="71" t="n">
        <v>9152520.970000001</v>
      </c>
      <c r="Q4243" s="71" t="n">
        <v>3055172.55</v>
      </c>
      <c r="R4243" t="inlineStr">
        <is>
          <t>Refined</t>
        </is>
      </c>
      <c r="S4243" t="inlineStr">
        <is>
          <t>Yes</t>
        </is>
      </c>
      <c r="T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SA104235</t>
        </is>
      </c>
      <c r="B4244" s="68" t="n">
        <v>46278</v>
      </c>
      <c r="C4244" s="69" t="n">
        <v>2026</v>
      </c>
      <c r="D4244" t="inlineStr">
        <is>
          <t>Sep</t>
        </is>
      </c>
      <c r="E4244" t="inlineStr">
        <is>
          <t>North America</t>
        </is>
      </c>
      <c r="F4244" t="inlineStr">
        <is>
          <t>USA</t>
        </is>
      </c>
      <c r="G4244" t="inlineStr">
        <is>
          <t>Arab Heavy</t>
        </is>
      </c>
      <c r="H4244" t="inlineStr">
        <is>
          <t>Term contract</t>
        </is>
      </c>
      <c r="I4244" t="inlineStr">
        <is>
          <t>Refiner</t>
        </is>
      </c>
      <c r="J4244" t="inlineStr">
        <is>
          <t>Sara Rossi</t>
        </is>
      </c>
      <c r="K4244" s="70" t="n">
        <v>559415</v>
      </c>
      <c r="L4244" s="71" t="n">
        <v>76.42</v>
      </c>
      <c r="M4244" s="71" t="n">
        <v>42750494.3</v>
      </c>
      <c r="N4244" s="71" t="n">
        <v>0</v>
      </c>
      <c r="O4244" s="71" t="n">
        <v>42750494.3</v>
      </c>
      <c r="P4244" s="71" t="n">
        <v>10292060</v>
      </c>
      <c r="Q4244" s="71" t="n">
        <v>32458434.3</v>
      </c>
      <c r="R4244" t="inlineStr">
        <is>
          <t>Crude</t>
        </is>
      </c>
      <c r="S4244" t="inlineStr">
        <is>
          <t>Yes</t>
        </is>
      </c>
      <c r="T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SA104236</t>
        </is>
      </c>
      <c r="B4245" s="68" t="n">
        <v>46278</v>
      </c>
      <c r="C4245" s="69" t="n">
        <v>2026</v>
      </c>
      <c r="D4245" t="inlineStr">
        <is>
          <t>Sep</t>
        </is>
      </c>
      <c r="E4245" t="inlineStr">
        <is>
          <t>Europe</t>
        </is>
      </c>
      <c r="F4245" t="inlineStr">
        <is>
          <t>Italy</t>
        </is>
      </c>
      <c r="G4245" t="inlineStr">
        <is>
          <t>Arab Light</t>
        </is>
      </c>
      <c r="H4245" t="inlineStr">
        <is>
          <t>Spot</t>
        </is>
      </c>
      <c r="I4245" t="inlineStr">
        <is>
          <t>Trader</t>
        </is>
      </c>
      <c r="J4245" t="inlineStr">
        <is>
          <t>Wei Chen</t>
        </is>
      </c>
      <c r="K4245" s="70" t="n">
        <v>880488</v>
      </c>
      <c r="L4245" s="71" t="n">
        <v>78.33</v>
      </c>
      <c r="M4245" s="71" t="n">
        <v>68968625.04000001</v>
      </c>
      <c r="N4245" s="71" t="n">
        <v>0</v>
      </c>
      <c r="O4245" s="71" t="n">
        <v>68968625.04000001</v>
      </c>
      <c r="P4245" s="71" t="n">
        <v>16104783.75</v>
      </c>
      <c r="Q4245" s="71" t="n">
        <v>52863841.29</v>
      </c>
      <c r="R4245" t="inlineStr">
        <is>
          <t>Crude</t>
        </is>
      </c>
      <c r="S4245" t="inlineStr">
        <is>
          <t>Yes</t>
        </is>
      </c>
      <c r="T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SA104237</t>
        </is>
      </c>
      <c r="B4246" s="68" t="n">
        <v>46278</v>
      </c>
      <c r="C4246" s="69" t="n">
        <v>2026</v>
      </c>
      <c r="D4246" t="inlineStr">
        <is>
          <t>Sep</t>
        </is>
      </c>
      <c r="E4246" t="inlineStr">
        <is>
          <t>Asia</t>
        </is>
      </c>
      <c r="F4246" t="inlineStr">
        <is>
          <t>Japan</t>
        </is>
      </c>
      <c r="G4246" t="inlineStr">
        <is>
          <t>Arab Light</t>
        </is>
      </c>
      <c r="H4246" t="inlineStr">
        <is>
          <t>Term contract</t>
        </is>
      </c>
      <c r="I4246" t="inlineStr">
        <is>
          <t>Refiner</t>
        </is>
      </c>
      <c r="J4246" t="inlineStr">
        <is>
          <t>Ana Costa</t>
        </is>
      </c>
      <c r="K4246" s="70" t="n">
        <v>406758</v>
      </c>
      <c r="L4246" s="71" t="n">
        <v>80.40000000000001</v>
      </c>
      <c r="M4246" s="71" t="n">
        <v>32703343.2</v>
      </c>
      <c r="N4246" s="71" t="n">
        <v>327033.43</v>
      </c>
      <c r="O4246" s="71" t="n">
        <v>32376309.77</v>
      </c>
      <c r="P4246" s="71" t="n">
        <v>7501602.59</v>
      </c>
      <c r="Q4246" s="71" t="n">
        <v>24874707.18</v>
      </c>
      <c r="R4246" t="inlineStr">
        <is>
          <t>Crude</t>
        </is>
      </c>
      <c r="S4246" t="inlineStr">
        <is>
          <t>Yes</t>
        </is>
      </c>
      <c r="T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SA104238</t>
        </is>
      </c>
      <c r="B4247" s="68" t="n">
        <v>46279</v>
      </c>
      <c r="C4247" s="69" t="n">
        <v>2026</v>
      </c>
      <c r="D4247" t="inlineStr">
        <is>
          <t>Sep</t>
        </is>
      </c>
      <c r="E4247" t="inlineStr">
        <is>
          <t>Asia</t>
        </is>
      </c>
      <c r="F4247" t="inlineStr">
        <is>
          <t>China</t>
        </is>
      </c>
      <c r="G4247" t="inlineStr">
        <is>
          <t>Arab Light</t>
        </is>
      </c>
      <c r="H4247" t="inlineStr">
        <is>
          <t>Term contract</t>
        </is>
      </c>
      <c r="I4247" t="inlineStr">
        <is>
          <t>Refiner</t>
        </is>
      </c>
      <c r="J4247" t="inlineStr">
        <is>
          <t>Shraddha Kulkarni</t>
        </is>
      </c>
      <c r="K4247" s="70" t="n">
        <v>916929</v>
      </c>
      <c r="L4247" s="71" t="n">
        <v>82.59</v>
      </c>
      <c r="M4247" s="71" t="n">
        <v>75729166.11</v>
      </c>
      <c r="N4247" s="71" t="n">
        <v>0</v>
      </c>
      <c r="O4247" s="71" t="n">
        <v>75729166.11</v>
      </c>
      <c r="P4247" s="71" t="n">
        <v>17018371.44</v>
      </c>
      <c r="Q4247" s="71" t="n">
        <v>58710794.67</v>
      </c>
      <c r="R4247" t="inlineStr">
        <is>
          <t>Crude</t>
        </is>
      </c>
      <c r="S4247" t="inlineStr">
        <is>
          <t>Yes</t>
        </is>
      </c>
      <c r="T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SA104239</t>
        </is>
      </c>
      <c r="B4248" s="68" t="n">
        <v>46279</v>
      </c>
      <c r="C4248" s="69" t="n">
        <v>2026</v>
      </c>
      <c r="D4248" t="inlineStr">
        <is>
          <t>Sep</t>
        </is>
      </c>
      <c r="E4248" t="inlineStr">
        <is>
          <t>Asia</t>
        </is>
      </c>
      <c r="F4248" t="inlineStr">
        <is>
          <t>South Korea</t>
        </is>
      </c>
      <c r="G4248" t="inlineStr">
        <is>
          <t>Diesel</t>
        </is>
      </c>
      <c r="H4248" t="inlineStr">
        <is>
          <t>Spot</t>
        </is>
      </c>
      <c r="I4248" t="inlineStr">
        <is>
          <t>Trader</t>
        </is>
      </c>
      <c r="J4248" t="inlineStr">
        <is>
          <t>Noah Smith</t>
        </is>
      </c>
      <c r="K4248" s="70" t="n">
        <v>161129</v>
      </c>
      <c r="L4248" s="71" t="n">
        <v>90.25</v>
      </c>
      <c r="M4248" s="71" t="n">
        <v>14541892.25</v>
      </c>
      <c r="N4248" s="71" t="n">
        <v>145418.92</v>
      </c>
      <c r="O4248" s="71" t="n">
        <v>14396473.33</v>
      </c>
      <c r="P4248" s="71" t="n">
        <v>11200743.63</v>
      </c>
      <c r="Q4248" s="71" t="n">
        <v>3195729.7</v>
      </c>
      <c r="R4248" t="inlineStr">
        <is>
          <t>Refined</t>
        </is>
      </c>
      <c r="S4248" t="inlineStr">
        <is>
          <t>Yes</t>
        </is>
      </c>
      <c r="T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SA104240</t>
        </is>
      </c>
      <c r="B4249" s="68" t="n">
        <v>46279</v>
      </c>
      <c r="C4249" s="69" t="n">
        <v>2026</v>
      </c>
      <c r="D4249" t="inlineStr">
        <is>
          <t>Sep</t>
        </is>
      </c>
      <c r="E4249" t="inlineStr">
        <is>
          <t>Middle East</t>
        </is>
      </c>
      <c r="F4249" t="inlineStr">
        <is>
          <t>Saudi Arabia</t>
        </is>
      </c>
      <c r="G4249" t="inlineStr">
        <is>
          <t>Jet fuel</t>
        </is>
      </c>
      <c r="H4249" t="inlineStr">
        <is>
          <t>Domestic</t>
        </is>
      </c>
      <c r="I4249" t="inlineStr">
        <is>
          <t>Trader</t>
        </is>
      </c>
      <c r="J4249" t="inlineStr">
        <is>
          <t>Aisha Bello</t>
        </is>
      </c>
      <c r="K4249" s="70" t="n">
        <v>591999</v>
      </c>
      <c r="L4249" s="71" t="n">
        <v>93.12</v>
      </c>
      <c r="M4249" s="71" t="n">
        <v>55126946.88</v>
      </c>
      <c r="N4249" s="71" t="n">
        <v>0</v>
      </c>
      <c r="O4249" s="71" t="n">
        <v>55126946.88</v>
      </c>
      <c r="P4249" s="71" t="n">
        <v>43985436.03</v>
      </c>
      <c r="Q4249" s="71" t="n">
        <v>11141510.85</v>
      </c>
      <c r="R4249" t="inlineStr">
        <is>
          <t>Refined</t>
        </is>
      </c>
      <c r="S4249" t="inlineStr">
        <is>
          <t>No</t>
        </is>
      </c>
      <c r="T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SA104241</t>
        </is>
      </c>
      <c r="B4250" s="68" t="n">
        <v>46279</v>
      </c>
      <c r="C4250" s="69" t="n">
        <v>2026</v>
      </c>
      <c r="D4250" t="inlineStr">
        <is>
          <t>Sep</t>
        </is>
      </c>
      <c r="E4250" t="inlineStr">
        <is>
          <t>Asia</t>
        </is>
      </c>
      <c r="F4250" t="inlineStr">
        <is>
          <t>China</t>
        </is>
      </c>
      <c r="G4250" t="inlineStr">
        <is>
          <t>Gasoline</t>
        </is>
      </c>
      <c r="H4250" t="inlineStr">
        <is>
          <t>Term contract</t>
        </is>
      </c>
      <c r="I4250" t="inlineStr">
        <is>
          <t>National oil company</t>
        </is>
      </c>
      <c r="J4250" t="inlineStr">
        <is>
          <t>Yuki Sato</t>
        </is>
      </c>
      <c r="K4250" s="70" t="n">
        <v>455017</v>
      </c>
      <c r="L4250" s="71" t="n">
        <v>89.27</v>
      </c>
      <c r="M4250" s="71" t="n">
        <v>40619367.59</v>
      </c>
      <c r="N4250" s="71" t="n">
        <v>406193.68</v>
      </c>
      <c r="O4250" s="71" t="n">
        <v>40213173.91</v>
      </c>
      <c r="P4250" s="71" t="n">
        <v>32407219.11</v>
      </c>
      <c r="Q4250" s="71" t="n">
        <v>7805954.8</v>
      </c>
      <c r="R4250" t="inlineStr">
        <is>
          <t>Refined</t>
        </is>
      </c>
      <c r="S4250" t="inlineStr">
        <is>
          <t>Yes</t>
        </is>
      </c>
      <c r="T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SA104242</t>
        </is>
      </c>
      <c r="B4251" s="68" t="n">
        <v>46280</v>
      </c>
      <c r="C4251" s="69" t="n">
        <v>2026</v>
      </c>
      <c r="D4251" t="inlineStr">
        <is>
          <t>Sep</t>
        </is>
      </c>
      <c r="E4251" t="inlineStr">
        <is>
          <t>Asia</t>
        </is>
      </c>
      <c r="F4251" t="inlineStr">
        <is>
          <t>India</t>
        </is>
      </c>
      <c r="G4251" t="inlineStr">
        <is>
          <t>Diesel</t>
        </is>
      </c>
      <c r="H4251" t="inlineStr">
        <is>
          <t>Term contract</t>
        </is>
      </c>
      <c r="I4251" t="inlineStr">
        <is>
          <t>National oil company</t>
        </is>
      </c>
      <c r="J4251" t="inlineStr">
        <is>
          <t>Wei Chen</t>
        </is>
      </c>
      <c r="K4251" s="70" t="n">
        <v>594546</v>
      </c>
      <c r="L4251" s="71" t="n">
        <v>101.05</v>
      </c>
      <c r="M4251" s="71" t="n">
        <v>60078873.3</v>
      </c>
      <c r="N4251" s="71" t="n">
        <v>0</v>
      </c>
      <c r="O4251" s="71" t="n">
        <v>60078873.3</v>
      </c>
      <c r="P4251" s="71" t="n">
        <v>41763281.73</v>
      </c>
      <c r="Q4251" s="71" t="n">
        <v>18315591.57</v>
      </c>
      <c r="R4251" t="inlineStr">
        <is>
          <t>Refined</t>
        </is>
      </c>
      <c r="S4251" t="inlineStr">
        <is>
          <t>Yes</t>
        </is>
      </c>
      <c r="T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SA104243</t>
        </is>
      </c>
      <c r="B4252" s="68" t="n">
        <v>46280</v>
      </c>
      <c r="C4252" s="69" t="n">
        <v>2026</v>
      </c>
      <c r="D4252" t="inlineStr">
        <is>
          <t>Sep</t>
        </is>
      </c>
      <c r="E4252" t="inlineStr">
        <is>
          <t>Asia</t>
        </is>
      </c>
      <c r="F4252" t="inlineStr">
        <is>
          <t>Japan</t>
        </is>
      </c>
      <c r="G4252" t="inlineStr">
        <is>
          <t>Arab Light</t>
        </is>
      </c>
      <c r="H4252" t="inlineStr">
        <is>
          <t>Term contract</t>
        </is>
      </c>
      <c r="I4252" t="inlineStr">
        <is>
          <t>Trader</t>
        </is>
      </c>
      <c r="J4252" t="inlineStr">
        <is>
          <t>Emma Clarke</t>
        </is>
      </c>
      <c r="K4252" s="70" t="n">
        <v>435320</v>
      </c>
      <c r="L4252" s="71" t="n">
        <v>71.52</v>
      </c>
      <c r="M4252" s="71" t="n">
        <v>31134086.4</v>
      </c>
      <c r="N4252" s="71" t="n">
        <v>311340.86</v>
      </c>
      <c r="O4252" s="71" t="n">
        <v>30822745.54</v>
      </c>
      <c r="P4252" s="71" t="n">
        <v>7625461.88</v>
      </c>
      <c r="Q4252" s="71" t="n">
        <v>23197283.66</v>
      </c>
      <c r="R4252" t="inlineStr">
        <is>
          <t>Crude</t>
        </is>
      </c>
      <c r="S4252" t="inlineStr">
        <is>
          <t>Yes</t>
        </is>
      </c>
      <c r="T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SA104244</t>
        </is>
      </c>
      <c r="B4253" s="68" t="n">
        <v>46280</v>
      </c>
      <c r="C4253" s="69" t="n">
        <v>2026</v>
      </c>
      <c r="D4253" t="inlineStr">
        <is>
          <t>Sep</t>
        </is>
      </c>
      <c r="E4253" t="inlineStr">
        <is>
          <t>Asia</t>
        </is>
      </c>
      <c r="F4253" t="inlineStr">
        <is>
          <t>Japan</t>
        </is>
      </c>
      <c r="G4253" t="inlineStr">
        <is>
          <t>Arab Extra Light</t>
        </is>
      </c>
      <c r="H4253" t="inlineStr">
        <is>
          <t>Term contract</t>
        </is>
      </c>
      <c r="I4253" t="inlineStr">
        <is>
          <t>Refiner</t>
        </is>
      </c>
      <c r="J4253" t="inlineStr">
        <is>
          <t>Shraddha Kulkarni</t>
        </is>
      </c>
      <c r="K4253" s="70" t="n">
        <v>1306943</v>
      </c>
      <c r="L4253" s="71" t="n">
        <v>78.95999999999999</v>
      </c>
      <c r="M4253" s="71" t="n">
        <v>103196219.28</v>
      </c>
      <c r="N4253" s="71" t="n">
        <v>2063924.39</v>
      </c>
      <c r="O4253" s="71" t="n">
        <v>101132294.89</v>
      </c>
      <c r="P4253" s="71" t="n">
        <v>24842586.44</v>
      </c>
      <c r="Q4253" s="71" t="n">
        <v>76289708.45</v>
      </c>
      <c r="R4253" t="inlineStr">
        <is>
          <t>Crude</t>
        </is>
      </c>
      <c r="S4253" t="inlineStr">
        <is>
          <t>Yes</t>
        </is>
      </c>
      <c r="T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SA104245</t>
        </is>
      </c>
      <c r="B4254" s="68" t="n">
        <v>46280</v>
      </c>
      <c r="C4254" s="69" t="n">
        <v>2026</v>
      </c>
      <c r="D4254" t="inlineStr">
        <is>
          <t>Sep</t>
        </is>
      </c>
      <c r="E4254" t="inlineStr">
        <is>
          <t>Asia</t>
        </is>
      </c>
      <c r="F4254" t="inlineStr">
        <is>
          <t>India</t>
        </is>
      </c>
      <c r="G4254" t="inlineStr">
        <is>
          <t>Arab Extra Light</t>
        </is>
      </c>
      <c r="H4254" t="inlineStr">
        <is>
          <t>Term contract</t>
        </is>
      </c>
      <c r="I4254" t="inlineStr">
        <is>
          <t>Trader</t>
        </is>
      </c>
      <c r="J4254" t="inlineStr">
        <is>
          <t>Sophie Müller</t>
        </is>
      </c>
      <c r="K4254" s="70" t="n">
        <v>328952</v>
      </c>
      <c r="L4254" s="71" t="n">
        <v>82.52</v>
      </c>
      <c r="M4254" s="71" t="n">
        <v>27145119.04</v>
      </c>
      <c r="N4254" s="71" t="n">
        <v>542902.38</v>
      </c>
      <c r="O4254" s="71" t="n">
        <v>26602216.66</v>
      </c>
      <c r="P4254" s="71" t="n">
        <v>6006780.13</v>
      </c>
      <c r="Q4254" s="71" t="n">
        <v>20595436.53</v>
      </c>
      <c r="R4254" t="inlineStr">
        <is>
          <t>Crude</t>
        </is>
      </c>
      <c r="S4254" t="inlineStr">
        <is>
          <t>Yes</t>
        </is>
      </c>
      <c r="T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SA104246</t>
        </is>
      </c>
      <c r="B4255" s="68" t="n">
        <v>46280</v>
      </c>
      <c r="C4255" s="69" t="n">
        <v>2026</v>
      </c>
      <c r="D4255" t="inlineStr">
        <is>
          <t>Sep</t>
        </is>
      </c>
      <c r="E4255" t="inlineStr">
        <is>
          <t>Asia</t>
        </is>
      </c>
      <c r="F4255" t="inlineStr">
        <is>
          <t>South Korea</t>
        </is>
      </c>
      <c r="G4255" t="inlineStr">
        <is>
          <t>Arab Medium</t>
        </is>
      </c>
      <c r="H4255" t="inlineStr">
        <is>
          <t>Term contract</t>
        </is>
      </c>
      <c r="I4255" t="inlineStr">
        <is>
          <t>Trader</t>
        </is>
      </c>
      <c r="J4255" t="inlineStr">
        <is>
          <t>Omar Haddad</t>
        </is>
      </c>
      <c r="K4255" s="70" t="n">
        <v>1137543</v>
      </c>
      <c r="L4255" s="71" t="n">
        <v>73.63</v>
      </c>
      <c r="M4255" s="71" t="n">
        <v>83757291.09</v>
      </c>
      <c r="N4255" s="71" t="n">
        <v>1675145.82</v>
      </c>
      <c r="O4255" s="71" t="n">
        <v>82082145.27</v>
      </c>
      <c r="P4255" s="71" t="n">
        <v>20444836.79</v>
      </c>
      <c r="Q4255" s="71" t="n">
        <v>61637308.48</v>
      </c>
      <c r="R4255" t="inlineStr">
        <is>
          <t>Crude</t>
        </is>
      </c>
      <c r="S4255" t="inlineStr">
        <is>
          <t>Yes</t>
        </is>
      </c>
      <c r="T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SA104247</t>
        </is>
      </c>
      <c r="B4256" s="68" t="n">
        <v>46280</v>
      </c>
      <c r="C4256" s="69" t="n">
        <v>2026</v>
      </c>
      <c r="D4256" t="inlineStr">
        <is>
          <t>Sep</t>
        </is>
      </c>
      <c r="E4256" t="inlineStr">
        <is>
          <t>Asia</t>
        </is>
      </c>
      <c r="F4256" t="inlineStr">
        <is>
          <t>Japan</t>
        </is>
      </c>
      <c r="G4256" t="inlineStr">
        <is>
          <t>Arab Medium</t>
        </is>
      </c>
      <c r="H4256" t="inlineStr">
        <is>
          <t>Term contract</t>
        </is>
      </c>
      <c r="I4256" t="inlineStr">
        <is>
          <t>Refiner</t>
        </is>
      </c>
      <c r="J4256" t="inlineStr">
        <is>
          <t>Liam O'Brien</t>
        </is>
      </c>
      <c r="K4256" s="70" t="n">
        <v>372287</v>
      </c>
      <c r="L4256" s="71" t="n">
        <v>78.66</v>
      </c>
      <c r="M4256" s="71" t="n">
        <v>29284095.42</v>
      </c>
      <c r="N4256" s="71" t="n">
        <v>0</v>
      </c>
      <c r="O4256" s="71" t="n">
        <v>29284095.42</v>
      </c>
      <c r="P4256" s="71" t="n">
        <v>6650227.9</v>
      </c>
      <c r="Q4256" s="71" t="n">
        <v>22633867.52</v>
      </c>
      <c r="R4256" t="inlineStr">
        <is>
          <t>Crude</t>
        </is>
      </c>
      <c r="S4256" t="inlineStr">
        <is>
          <t>Yes</t>
        </is>
      </c>
      <c r="T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SA104248</t>
        </is>
      </c>
      <c r="B4257" s="68" t="n">
        <v>46280</v>
      </c>
      <c r="C4257" s="69" t="n">
        <v>2026</v>
      </c>
      <c r="D4257" t="inlineStr">
        <is>
          <t>Sep</t>
        </is>
      </c>
      <c r="E4257" t="inlineStr">
        <is>
          <t>North America</t>
        </is>
      </c>
      <c r="F4257" t="inlineStr">
        <is>
          <t>USA</t>
        </is>
      </c>
      <c r="G4257" t="inlineStr">
        <is>
          <t>Arab Light</t>
        </is>
      </c>
      <c r="H4257" t="inlineStr">
        <is>
          <t>Term contract</t>
        </is>
      </c>
      <c r="I4257" t="inlineStr">
        <is>
          <t>National oil company</t>
        </is>
      </c>
      <c r="J4257" t="inlineStr">
        <is>
          <t>Amir Khan</t>
        </is>
      </c>
      <c r="K4257" s="70" t="n">
        <v>1685140</v>
      </c>
      <c r="L4257" s="71" t="n">
        <v>85.14</v>
      </c>
      <c r="M4257" s="71" t="n">
        <v>143472819.6</v>
      </c>
      <c r="N4257" s="71" t="n">
        <v>1434728.2</v>
      </c>
      <c r="O4257" s="71" t="n">
        <v>142038091.4</v>
      </c>
      <c r="P4257" s="71" t="n">
        <v>31505248.8</v>
      </c>
      <c r="Q4257" s="71" t="n">
        <v>110532842.6</v>
      </c>
      <c r="R4257" t="inlineStr">
        <is>
          <t>Crude</t>
        </is>
      </c>
      <c r="S4257" t="inlineStr">
        <is>
          <t>Yes</t>
        </is>
      </c>
      <c r="T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SA104249</t>
        </is>
      </c>
      <c r="B4258" s="68" t="n">
        <v>46280</v>
      </c>
      <c r="C4258" s="69" t="n">
        <v>2026</v>
      </c>
      <c r="D4258" t="inlineStr">
        <is>
          <t>Sep</t>
        </is>
      </c>
      <c r="E4258" t="inlineStr">
        <is>
          <t>Asia</t>
        </is>
      </c>
      <c r="F4258" t="inlineStr">
        <is>
          <t>India</t>
        </is>
      </c>
      <c r="G4258" t="inlineStr">
        <is>
          <t>Arab Medium</t>
        </is>
      </c>
      <c r="H4258" t="inlineStr">
        <is>
          <t>Term contract</t>
        </is>
      </c>
      <c r="I4258" t="inlineStr">
        <is>
          <t>National oil company</t>
        </is>
      </c>
      <c r="J4258" t="inlineStr">
        <is>
          <t>Noah Smith</t>
        </is>
      </c>
      <c r="K4258" s="70" t="n">
        <v>1734384</v>
      </c>
      <c r="L4258" s="71" t="n">
        <v>71.77</v>
      </c>
      <c r="M4258" s="71" t="n">
        <v>124476739.68</v>
      </c>
      <c r="N4258" s="71" t="n">
        <v>2489534.79</v>
      </c>
      <c r="O4258" s="71" t="n">
        <v>121987204.89</v>
      </c>
      <c r="P4258" s="71" t="n">
        <v>31667083.56</v>
      </c>
      <c r="Q4258" s="71" t="n">
        <v>90320121.33</v>
      </c>
      <c r="R4258" t="inlineStr">
        <is>
          <t>Crude</t>
        </is>
      </c>
      <c r="S4258" t="inlineStr">
        <is>
          <t>Yes</t>
        </is>
      </c>
      <c r="T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SA104250</t>
        </is>
      </c>
      <c r="B4259" s="68" t="n">
        <v>46280</v>
      </c>
      <c r="C4259" s="69" t="n">
        <v>2026</v>
      </c>
      <c r="D4259" t="inlineStr">
        <is>
          <t>Sep</t>
        </is>
      </c>
      <c r="E4259" t="inlineStr">
        <is>
          <t>Asia</t>
        </is>
      </c>
      <c r="F4259" t="inlineStr">
        <is>
          <t>China</t>
        </is>
      </c>
      <c r="G4259" t="inlineStr">
        <is>
          <t>Arab Medium</t>
        </is>
      </c>
      <c r="H4259" t="inlineStr">
        <is>
          <t>Term contract</t>
        </is>
      </c>
      <c r="I4259" t="inlineStr">
        <is>
          <t>National oil company</t>
        </is>
      </c>
      <c r="J4259" t="inlineStr">
        <is>
          <t>Hiroshi Tanaka</t>
        </is>
      </c>
      <c r="K4259" s="70" t="n">
        <v>812531</v>
      </c>
      <c r="L4259" s="71" t="n">
        <v>80.23999999999999</v>
      </c>
      <c r="M4259" s="71" t="n">
        <v>65197487.44</v>
      </c>
      <c r="N4259" s="71" t="n">
        <v>0</v>
      </c>
      <c r="O4259" s="71" t="n">
        <v>65197487.44</v>
      </c>
      <c r="P4259" s="71" t="n">
        <v>13990374.13</v>
      </c>
      <c r="Q4259" s="71" t="n">
        <v>51207113.31</v>
      </c>
      <c r="R4259" t="inlineStr">
        <is>
          <t>Crude</t>
        </is>
      </c>
      <c r="S4259" t="inlineStr">
        <is>
          <t>Yes</t>
        </is>
      </c>
      <c r="T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SA104251</t>
        </is>
      </c>
      <c r="B4260" s="68" t="n">
        <v>46280</v>
      </c>
      <c r="C4260" s="69" t="n">
        <v>2026</v>
      </c>
      <c r="D4260" t="inlineStr">
        <is>
          <t>Sep</t>
        </is>
      </c>
      <c r="E4260" t="inlineStr">
        <is>
          <t>North America</t>
        </is>
      </c>
      <c r="F4260" t="inlineStr">
        <is>
          <t>USA</t>
        </is>
      </c>
      <c r="G4260" t="inlineStr">
        <is>
          <t>Arab Medium</t>
        </is>
      </c>
      <c r="H4260" t="inlineStr">
        <is>
          <t>Spot</t>
        </is>
      </c>
      <c r="I4260" t="inlineStr">
        <is>
          <t>National oil company</t>
        </is>
      </c>
      <c r="J4260" t="inlineStr">
        <is>
          <t>Kofi Mensah</t>
        </is>
      </c>
      <c r="K4260" s="70" t="n">
        <v>772150</v>
      </c>
      <c r="L4260" s="71" t="n">
        <v>79.72</v>
      </c>
      <c r="M4260" s="71" t="n">
        <v>61555798</v>
      </c>
      <c r="N4260" s="71" t="n">
        <v>0</v>
      </c>
      <c r="O4260" s="71" t="n">
        <v>61555798</v>
      </c>
      <c r="P4260" s="71" t="n">
        <v>13512319.8</v>
      </c>
      <c r="Q4260" s="71" t="n">
        <v>48043478.2</v>
      </c>
      <c r="R4260" t="inlineStr">
        <is>
          <t>Crude</t>
        </is>
      </c>
      <c r="S4260" t="inlineStr">
        <is>
          <t>Yes</t>
        </is>
      </c>
      <c r="T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SA104252</t>
        </is>
      </c>
      <c r="B4261" s="68" t="n">
        <v>46280</v>
      </c>
      <c r="C4261" s="69" t="n">
        <v>2026</v>
      </c>
      <c r="D4261" t="inlineStr">
        <is>
          <t>Sep</t>
        </is>
      </c>
      <c r="E4261" t="inlineStr">
        <is>
          <t>Middle East</t>
        </is>
      </c>
      <c r="F4261" t="inlineStr">
        <is>
          <t>Bahrain</t>
        </is>
      </c>
      <c r="G4261" t="inlineStr">
        <is>
          <t>Arab Light</t>
        </is>
      </c>
      <c r="H4261" t="inlineStr">
        <is>
          <t>Term contract</t>
        </is>
      </c>
      <c r="I4261" t="inlineStr">
        <is>
          <t>Refiner</t>
        </is>
      </c>
      <c r="J4261" t="inlineStr">
        <is>
          <t>Ruhi Shaikh</t>
        </is>
      </c>
      <c r="K4261" s="70" t="n">
        <v>1710747</v>
      </c>
      <c r="L4261" s="71" t="n">
        <v>75.84</v>
      </c>
      <c r="M4261" s="71" t="n">
        <v>129743052.48</v>
      </c>
      <c r="N4261" s="71" t="n">
        <v>0</v>
      </c>
      <c r="O4261" s="71" t="n">
        <v>129743052.48</v>
      </c>
      <c r="P4261" s="71" t="n">
        <v>30302717.05</v>
      </c>
      <c r="Q4261" s="71" t="n">
        <v>99440335.43000001</v>
      </c>
      <c r="R4261" t="inlineStr">
        <is>
          <t>Crude</t>
        </is>
      </c>
      <c r="S4261" t="inlineStr">
        <is>
          <t>Yes</t>
        </is>
      </c>
      <c r="T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SA104253</t>
        </is>
      </c>
      <c r="B4262" s="68" t="n">
        <v>46280</v>
      </c>
      <c r="C4262" s="69" t="n">
        <v>2026</v>
      </c>
      <c r="D4262" t="inlineStr">
        <is>
          <t>Sep</t>
        </is>
      </c>
      <c r="E4262" t="inlineStr">
        <is>
          <t>North America</t>
        </is>
      </c>
      <c r="F4262" t="inlineStr">
        <is>
          <t>USA</t>
        </is>
      </c>
      <c r="G4262" t="inlineStr">
        <is>
          <t>Arab Light</t>
        </is>
      </c>
      <c r="H4262" t="inlineStr">
        <is>
          <t>Term contract</t>
        </is>
      </c>
      <c r="I4262" t="inlineStr">
        <is>
          <t>National oil company</t>
        </is>
      </c>
      <c r="J4262" t="inlineStr">
        <is>
          <t>Amir Khan</t>
        </is>
      </c>
      <c r="K4262" s="70" t="n">
        <v>1942195</v>
      </c>
      <c r="L4262" s="71" t="n">
        <v>73.66</v>
      </c>
      <c r="M4262" s="71" t="n">
        <v>143062083.7</v>
      </c>
      <c r="N4262" s="71" t="n">
        <v>0</v>
      </c>
      <c r="O4262" s="71" t="n">
        <v>143062083.7</v>
      </c>
      <c r="P4262" s="71" t="n">
        <v>36129157.87</v>
      </c>
      <c r="Q4262" s="71" t="n">
        <v>106932925.83</v>
      </c>
      <c r="R4262" t="inlineStr">
        <is>
          <t>Crude</t>
        </is>
      </c>
      <c r="S4262" t="inlineStr">
        <is>
          <t>Yes</t>
        </is>
      </c>
      <c r="T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SA104254</t>
        </is>
      </c>
      <c r="B4263" s="68" t="n">
        <v>46280</v>
      </c>
      <c r="C4263" s="69" t="n">
        <v>2026</v>
      </c>
      <c r="D4263" t="inlineStr">
        <is>
          <t>Sep</t>
        </is>
      </c>
      <c r="E4263" t="inlineStr">
        <is>
          <t>Asia</t>
        </is>
      </c>
      <c r="F4263" t="inlineStr">
        <is>
          <t>South Korea</t>
        </is>
      </c>
      <c r="G4263" t="inlineStr">
        <is>
          <t>Arab Medium</t>
        </is>
      </c>
      <c r="H4263" t="inlineStr">
        <is>
          <t>Term contract</t>
        </is>
      </c>
      <c r="I4263" t="inlineStr">
        <is>
          <t>National oil company</t>
        </is>
      </c>
      <c r="J4263" t="inlineStr">
        <is>
          <t>Ana Costa</t>
        </is>
      </c>
      <c r="K4263" s="70" t="n">
        <v>1156256</v>
      </c>
      <c r="L4263" s="71" t="n">
        <v>79.42</v>
      </c>
      <c r="M4263" s="71" t="n">
        <v>91829851.52</v>
      </c>
      <c r="N4263" s="71" t="n">
        <v>0</v>
      </c>
      <c r="O4263" s="71" t="n">
        <v>91829851.52</v>
      </c>
      <c r="P4263" s="71" t="n">
        <v>21013780.74</v>
      </c>
      <c r="Q4263" s="71" t="n">
        <v>70816070.78</v>
      </c>
      <c r="R4263" t="inlineStr">
        <is>
          <t>Crude</t>
        </is>
      </c>
      <c r="S4263" t="inlineStr">
        <is>
          <t>Yes</t>
        </is>
      </c>
      <c r="T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SA104255</t>
        </is>
      </c>
      <c r="B4264" s="68" t="n">
        <v>46281</v>
      </c>
      <c r="C4264" s="69" t="n">
        <v>2026</v>
      </c>
      <c r="D4264" t="inlineStr">
        <is>
          <t>Sep</t>
        </is>
      </c>
      <c r="E4264" t="inlineStr">
        <is>
          <t>Asia</t>
        </is>
      </c>
      <c r="F4264" t="inlineStr">
        <is>
          <t>South Korea</t>
        </is>
      </c>
      <c r="G4264" t="inlineStr">
        <is>
          <t>Gasoline</t>
        </is>
      </c>
      <c r="H4264" t="inlineStr">
        <is>
          <t>Term contract</t>
        </is>
      </c>
      <c r="I4264" t="inlineStr">
        <is>
          <t>Refiner</t>
        </is>
      </c>
      <c r="J4264" t="inlineStr">
        <is>
          <t>Zoya Ahmed</t>
        </is>
      </c>
      <c r="K4264" s="70" t="n">
        <v>433350</v>
      </c>
      <c r="L4264" s="71" t="n">
        <v>92.38</v>
      </c>
      <c r="M4264" s="71" t="n">
        <v>40032873</v>
      </c>
      <c r="N4264" s="71" t="n">
        <v>400328.73</v>
      </c>
      <c r="O4264" s="71" t="n">
        <v>39632544.27</v>
      </c>
      <c r="P4264" s="71" t="n">
        <v>31681575.85</v>
      </c>
      <c r="Q4264" s="71" t="n">
        <v>7950968.42</v>
      </c>
      <c r="R4264" t="inlineStr">
        <is>
          <t>Refined</t>
        </is>
      </c>
      <c r="S4264" t="inlineStr">
        <is>
          <t>Yes</t>
        </is>
      </c>
      <c r="T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SA104256</t>
        </is>
      </c>
      <c r="B4265" s="68" t="n">
        <v>46281</v>
      </c>
      <c r="C4265" s="69" t="n">
        <v>2026</v>
      </c>
      <c r="D4265" t="inlineStr">
        <is>
          <t>Sep</t>
        </is>
      </c>
      <c r="E4265" t="inlineStr">
        <is>
          <t>Asia</t>
        </is>
      </c>
      <c r="F4265" t="inlineStr">
        <is>
          <t>South Korea</t>
        </is>
      </c>
      <c r="G4265" t="inlineStr">
        <is>
          <t>Arab Light</t>
        </is>
      </c>
      <c r="H4265" t="inlineStr">
        <is>
          <t>Spot</t>
        </is>
      </c>
      <c r="I4265" t="inlineStr">
        <is>
          <t>Refiner</t>
        </is>
      </c>
      <c r="J4265" t="inlineStr">
        <is>
          <t>Omar Haddad</t>
        </is>
      </c>
      <c r="K4265" s="70" t="n">
        <v>1323686</v>
      </c>
      <c r="L4265" s="71" t="n">
        <v>80.51000000000001</v>
      </c>
      <c r="M4265" s="71" t="n">
        <v>106569959.86</v>
      </c>
      <c r="N4265" s="71" t="n">
        <v>1065699.6</v>
      </c>
      <c r="O4265" s="71" t="n">
        <v>105504260.26</v>
      </c>
      <c r="P4265" s="71" t="n">
        <v>22986535.73</v>
      </c>
      <c r="Q4265" s="71" t="n">
        <v>82517724.53</v>
      </c>
      <c r="R4265" t="inlineStr">
        <is>
          <t>Crude</t>
        </is>
      </c>
      <c r="S4265" t="inlineStr">
        <is>
          <t>Yes</t>
        </is>
      </c>
      <c r="T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SA104257</t>
        </is>
      </c>
      <c r="B4266" s="68" t="n">
        <v>46281</v>
      </c>
      <c r="C4266" s="69" t="n">
        <v>2026</v>
      </c>
      <c r="D4266" t="inlineStr">
        <is>
          <t>Sep</t>
        </is>
      </c>
      <c r="E4266" t="inlineStr">
        <is>
          <t>Asia</t>
        </is>
      </c>
      <c r="F4266" t="inlineStr">
        <is>
          <t>South Korea</t>
        </is>
      </c>
      <c r="G4266" t="inlineStr">
        <is>
          <t>Gasoline</t>
        </is>
      </c>
      <c r="H4266" t="inlineStr">
        <is>
          <t>Term contract</t>
        </is>
      </c>
      <c r="I4266" t="inlineStr">
        <is>
          <t>National oil company</t>
        </is>
      </c>
      <c r="J4266" t="inlineStr">
        <is>
          <t>Omar Haddad</t>
        </is>
      </c>
      <c r="K4266" s="70" t="n">
        <v>339786</v>
      </c>
      <c r="L4266" s="71" t="n">
        <v>84.45999999999999</v>
      </c>
      <c r="M4266" s="71" t="n">
        <v>28698325.56</v>
      </c>
      <c r="N4266" s="71" t="n">
        <v>0</v>
      </c>
      <c r="O4266" s="71" t="n">
        <v>28698325.56</v>
      </c>
      <c r="P4266" s="71" t="n">
        <v>23307140.3</v>
      </c>
      <c r="Q4266" s="71" t="n">
        <v>5391185.26</v>
      </c>
      <c r="R4266" t="inlineStr">
        <is>
          <t>Refined</t>
        </is>
      </c>
      <c r="S4266" t="inlineStr">
        <is>
          <t>Yes</t>
        </is>
      </c>
      <c r="T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SA104258</t>
        </is>
      </c>
      <c r="B4267" s="68" t="n">
        <v>46281</v>
      </c>
      <c r="C4267" s="69" t="n">
        <v>2026</v>
      </c>
      <c r="D4267" t="inlineStr">
        <is>
          <t>Sep</t>
        </is>
      </c>
      <c r="E4267" t="inlineStr">
        <is>
          <t>Asia</t>
        </is>
      </c>
      <c r="F4267" t="inlineStr">
        <is>
          <t>South Korea</t>
        </is>
      </c>
      <c r="G4267" t="inlineStr">
        <is>
          <t>Diesel</t>
        </is>
      </c>
      <c r="H4267" t="inlineStr">
        <is>
          <t>Term contract</t>
        </is>
      </c>
      <c r="I4267" t="inlineStr">
        <is>
          <t>National oil company</t>
        </is>
      </c>
      <c r="J4267" t="inlineStr">
        <is>
          <t>Omar Haddad</t>
        </is>
      </c>
      <c r="K4267" s="70" t="n">
        <v>274327</v>
      </c>
      <c r="L4267" s="71" t="n">
        <v>100</v>
      </c>
      <c r="M4267" s="71" t="n">
        <v>27432700</v>
      </c>
      <c r="N4267" s="71" t="n">
        <v>274327</v>
      </c>
      <c r="O4267" s="71" t="n">
        <v>27158373</v>
      </c>
      <c r="P4267" s="71" t="n">
        <v>20101119.64</v>
      </c>
      <c r="Q4267" s="71" t="n">
        <v>7057253.36</v>
      </c>
      <c r="R4267" t="inlineStr">
        <is>
          <t>Refined</t>
        </is>
      </c>
      <c r="S4267" t="inlineStr">
        <is>
          <t>Yes</t>
        </is>
      </c>
      <c r="T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SA104259</t>
        </is>
      </c>
      <c r="B4268" s="68" t="n">
        <v>46281</v>
      </c>
      <c r="C4268" s="69" t="n">
        <v>2026</v>
      </c>
      <c r="D4268" t="inlineStr">
        <is>
          <t>Sep</t>
        </is>
      </c>
      <c r="E4268" t="inlineStr">
        <is>
          <t>Asia</t>
        </is>
      </c>
      <c r="F4268" t="inlineStr">
        <is>
          <t>India</t>
        </is>
      </c>
      <c r="G4268" t="inlineStr">
        <is>
          <t>Arab Heavy</t>
        </is>
      </c>
      <c r="H4268" t="inlineStr">
        <is>
          <t>Term contract</t>
        </is>
      </c>
      <c r="I4268" t="inlineStr">
        <is>
          <t>National oil company</t>
        </is>
      </c>
      <c r="J4268" t="inlineStr">
        <is>
          <t>Mei Lin</t>
        </is>
      </c>
      <c r="K4268" s="70" t="n">
        <v>456987</v>
      </c>
      <c r="L4268" s="71" t="n">
        <v>77.09</v>
      </c>
      <c r="M4268" s="71" t="n">
        <v>35229127.83</v>
      </c>
      <c r="N4268" s="71" t="n">
        <v>0</v>
      </c>
      <c r="O4268" s="71" t="n">
        <v>35229127.83</v>
      </c>
      <c r="P4268" s="71" t="n">
        <v>8232710.24</v>
      </c>
      <c r="Q4268" s="71" t="n">
        <v>26996417.59</v>
      </c>
      <c r="R4268" t="inlineStr">
        <is>
          <t>Crude</t>
        </is>
      </c>
      <c r="S4268" t="inlineStr">
        <is>
          <t>Yes</t>
        </is>
      </c>
      <c r="T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SA104260</t>
        </is>
      </c>
      <c r="B4269" s="68" t="n">
        <v>46281</v>
      </c>
      <c r="C4269" s="69" t="n">
        <v>2026</v>
      </c>
      <c r="D4269" t="inlineStr">
        <is>
          <t>Sep</t>
        </is>
      </c>
      <c r="E4269" t="inlineStr">
        <is>
          <t>Asia</t>
        </is>
      </c>
      <c r="F4269" t="inlineStr">
        <is>
          <t>China</t>
        </is>
      </c>
      <c r="G4269" t="inlineStr">
        <is>
          <t>Arab Light</t>
        </is>
      </c>
      <c r="H4269" t="inlineStr">
        <is>
          <t>Term contract</t>
        </is>
      </c>
      <c r="I4269" t="inlineStr">
        <is>
          <t>National oil company</t>
        </is>
      </c>
      <c r="J4269" t="inlineStr">
        <is>
          <t>Kofi Mensah</t>
        </is>
      </c>
      <c r="K4269" s="70" t="n">
        <v>622448</v>
      </c>
      <c r="L4269" s="71" t="n">
        <v>81.01000000000001</v>
      </c>
      <c r="M4269" s="71" t="n">
        <v>50424512.48</v>
      </c>
      <c r="N4269" s="71" t="n">
        <v>1008490.25</v>
      </c>
      <c r="O4269" s="71" t="n">
        <v>49416022.23</v>
      </c>
      <c r="P4269" s="71" t="n">
        <v>10906534.9</v>
      </c>
      <c r="Q4269" s="71" t="n">
        <v>38509487.33</v>
      </c>
      <c r="R4269" t="inlineStr">
        <is>
          <t>Crude</t>
        </is>
      </c>
      <c r="S4269" t="inlineStr">
        <is>
          <t>Yes</t>
        </is>
      </c>
      <c r="T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SA104261</t>
        </is>
      </c>
      <c r="B4270" s="68" t="n">
        <v>46281</v>
      </c>
      <c r="C4270" s="69" t="n">
        <v>2026</v>
      </c>
      <c r="D4270" t="inlineStr">
        <is>
          <t>Sep</t>
        </is>
      </c>
      <c r="E4270" t="inlineStr">
        <is>
          <t>Middle East</t>
        </is>
      </c>
      <c r="F4270" t="inlineStr">
        <is>
          <t>UAE</t>
        </is>
      </c>
      <c r="G4270" t="inlineStr">
        <is>
          <t>Arab Heavy</t>
        </is>
      </c>
      <c r="H4270" t="inlineStr">
        <is>
          <t>Term contract</t>
        </is>
      </c>
      <c r="I4270" t="inlineStr">
        <is>
          <t>Trader</t>
        </is>
      </c>
      <c r="J4270" t="inlineStr">
        <is>
          <t>Zoya Ahmed</t>
        </is>
      </c>
      <c r="K4270" s="70" t="n">
        <v>1962877</v>
      </c>
      <c r="L4270" s="71" t="n">
        <v>79.26000000000001</v>
      </c>
      <c r="M4270" s="71" t="n">
        <v>155577631.02</v>
      </c>
      <c r="N4270" s="71" t="n">
        <v>0</v>
      </c>
      <c r="O4270" s="71" t="n">
        <v>155577631.02</v>
      </c>
      <c r="P4270" s="71" t="n">
        <v>34344725.34</v>
      </c>
      <c r="Q4270" s="71" t="n">
        <v>121232905.68</v>
      </c>
      <c r="R4270" t="inlineStr">
        <is>
          <t>Crude</t>
        </is>
      </c>
      <c r="S4270" t="inlineStr">
        <is>
          <t>Yes</t>
        </is>
      </c>
      <c r="T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SA104262</t>
        </is>
      </c>
      <c r="B4271" s="68" t="n">
        <v>46282</v>
      </c>
      <c r="C4271" s="69" t="n">
        <v>2026</v>
      </c>
      <c r="D4271" t="inlineStr">
        <is>
          <t>Sep</t>
        </is>
      </c>
      <c r="E4271" t="inlineStr">
        <is>
          <t>North America</t>
        </is>
      </c>
      <c r="F4271" t="inlineStr">
        <is>
          <t>USA</t>
        </is>
      </c>
      <c r="G4271" t="inlineStr">
        <is>
          <t>Arab Light</t>
        </is>
      </c>
      <c r="H4271" t="inlineStr">
        <is>
          <t>Term contract</t>
        </is>
      </c>
      <c r="I4271" t="inlineStr">
        <is>
          <t>Refiner</t>
        </is>
      </c>
      <c r="J4271" t="inlineStr">
        <is>
          <t>Shraddha Kulkarni</t>
        </is>
      </c>
      <c r="K4271" s="70" t="n">
        <v>622448</v>
      </c>
      <c r="L4271" s="71" t="n">
        <v>84.2</v>
      </c>
      <c r="M4271" s="71" t="n">
        <v>52410121.6</v>
      </c>
      <c r="N4271" s="71" t="n">
        <v>524101.22</v>
      </c>
      <c r="O4271" s="71" t="n">
        <v>51886020.38</v>
      </c>
      <c r="P4271" s="71" t="n">
        <v>10928824.56</v>
      </c>
      <c r="Q4271" s="71" t="n">
        <v>40957195.82</v>
      </c>
      <c r="R4271" t="inlineStr">
        <is>
          <t>Crude</t>
        </is>
      </c>
      <c r="S4271" t="inlineStr">
        <is>
          <t>Yes</t>
        </is>
      </c>
      <c r="T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SA104263</t>
        </is>
      </c>
      <c r="B4272" s="68" t="n">
        <v>46282</v>
      </c>
      <c r="C4272" s="69" t="n">
        <v>2026</v>
      </c>
      <c r="D4272" t="inlineStr">
        <is>
          <t>Sep</t>
        </is>
      </c>
      <c r="E4272" t="inlineStr">
        <is>
          <t>Middle East</t>
        </is>
      </c>
      <c r="F4272" t="inlineStr">
        <is>
          <t>UAE</t>
        </is>
      </c>
      <c r="G4272" t="inlineStr">
        <is>
          <t>Arab Medium</t>
        </is>
      </c>
      <c r="H4272" t="inlineStr">
        <is>
          <t>Term contract</t>
        </is>
      </c>
      <c r="I4272" t="inlineStr">
        <is>
          <t>Trader</t>
        </is>
      </c>
      <c r="J4272" t="inlineStr">
        <is>
          <t>Sophie Müller</t>
        </is>
      </c>
      <c r="K4272" s="70" t="n">
        <v>842077</v>
      </c>
      <c r="L4272" s="71" t="n">
        <v>78.39</v>
      </c>
      <c r="M4272" s="71" t="n">
        <v>66010416.03</v>
      </c>
      <c r="N4272" s="71" t="n">
        <v>0</v>
      </c>
      <c r="O4272" s="71" t="n">
        <v>66010416.03</v>
      </c>
      <c r="P4272" s="71" t="n">
        <v>14259879.73</v>
      </c>
      <c r="Q4272" s="71" t="n">
        <v>51750536.3</v>
      </c>
      <c r="R4272" t="inlineStr">
        <is>
          <t>Crude</t>
        </is>
      </c>
      <c r="S4272" t="inlineStr">
        <is>
          <t>Yes</t>
        </is>
      </c>
      <c r="T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SA104264</t>
        </is>
      </c>
      <c r="B4273" s="68" t="n">
        <v>46282</v>
      </c>
      <c r="C4273" s="69" t="n">
        <v>2026</v>
      </c>
      <c r="D4273" t="inlineStr">
        <is>
          <t>Sep</t>
        </is>
      </c>
      <c r="E4273" t="inlineStr">
        <is>
          <t>Asia</t>
        </is>
      </c>
      <c r="F4273" t="inlineStr">
        <is>
          <t>India</t>
        </is>
      </c>
      <c r="G4273" t="inlineStr">
        <is>
          <t>Arab Light</t>
        </is>
      </c>
      <c r="H4273" t="inlineStr">
        <is>
          <t>Term contract</t>
        </is>
      </c>
      <c r="I4273" t="inlineStr">
        <is>
          <t>Refiner</t>
        </is>
      </c>
      <c r="J4273" t="inlineStr">
        <is>
          <t>Noah Smith</t>
        </is>
      </c>
      <c r="K4273" s="70" t="n">
        <v>1702868</v>
      </c>
      <c r="L4273" s="71" t="n">
        <v>84.09999999999999</v>
      </c>
      <c r="M4273" s="71" t="n">
        <v>143211198.8</v>
      </c>
      <c r="N4273" s="71" t="n">
        <v>2864223.98</v>
      </c>
      <c r="O4273" s="71" t="n">
        <v>140346974.82</v>
      </c>
      <c r="P4273" s="71" t="n">
        <v>30123348.26</v>
      </c>
      <c r="Q4273" s="71" t="n">
        <v>110223626.56</v>
      </c>
      <c r="R4273" t="inlineStr">
        <is>
          <t>Crude</t>
        </is>
      </c>
      <c r="S4273" t="inlineStr">
        <is>
          <t>Yes</t>
        </is>
      </c>
      <c r="T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SA104265</t>
        </is>
      </c>
      <c r="B4274" s="68" t="n">
        <v>46282</v>
      </c>
      <c r="C4274" s="69" t="n">
        <v>2026</v>
      </c>
      <c r="D4274" t="inlineStr">
        <is>
          <t>Sep</t>
        </is>
      </c>
      <c r="E4274" t="inlineStr">
        <is>
          <t>Asia</t>
        </is>
      </c>
      <c r="F4274" t="inlineStr">
        <is>
          <t>South Korea</t>
        </is>
      </c>
      <c r="G4274" t="inlineStr">
        <is>
          <t>Arab Medium</t>
        </is>
      </c>
      <c r="H4274" t="inlineStr">
        <is>
          <t>Term contract</t>
        </is>
      </c>
      <c r="I4274" t="inlineStr">
        <is>
          <t>Trader</t>
        </is>
      </c>
      <c r="J4274" t="inlineStr">
        <is>
          <t>Noah Smith</t>
        </is>
      </c>
      <c r="K4274" s="70" t="n">
        <v>648055</v>
      </c>
      <c r="L4274" s="71" t="n">
        <v>81.88</v>
      </c>
      <c r="M4274" s="71" t="n">
        <v>53062743.4</v>
      </c>
      <c r="N4274" s="71" t="n">
        <v>530627.4300000001</v>
      </c>
      <c r="O4274" s="71" t="n">
        <v>52532115.97</v>
      </c>
      <c r="P4274" s="71" t="n">
        <v>11167953.22</v>
      </c>
      <c r="Q4274" s="71" t="n">
        <v>41364162.75</v>
      </c>
      <c r="R4274" t="inlineStr">
        <is>
          <t>Crude</t>
        </is>
      </c>
      <c r="S4274" t="inlineStr">
        <is>
          <t>Yes</t>
        </is>
      </c>
      <c r="T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SA104266</t>
        </is>
      </c>
      <c r="B4275" s="68" t="n">
        <v>46282</v>
      </c>
      <c r="C4275" s="69" t="n">
        <v>2026</v>
      </c>
      <c r="D4275" t="inlineStr">
        <is>
          <t>Sep</t>
        </is>
      </c>
      <c r="E4275" t="inlineStr">
        <is>
          <t>Asia</t>
        </is>
      </c>
      <c r="F4275" t="inlineStr">
        <is>
          <t>China</t>
        </is>
      </c>
      <c r="G4275" t="inlineStr">
        <is>
          <t>Arab Light</t>
        </is>
      </c>
      <c r="H4275" t="inlineStr">
        <is>
          <t>Spot</t>
        </is>
      </c>
      <c r="I4275" t="inlineStr">
        <is>
          <t>Trader</t>
        </is>
      </c>
      <c r="J4275" t="inlineStr">
        <is>
          <t>Liam O'Brien</t>
        </is>
      </c>
      <c r="K4275" s="70" t="n">
        <v>763286</v>
      </c>
      <c r="L4275" s="71" t="n">
        <v>73.63</v>
      </c>
      <c r="M4275" s="71" t="n">
        <v>56200748.18</v>
      </c>
      <c r="N4275" s="71" t="n">
        <v>0</v>
      </c>
      <c r="O4275" s="71" t="n">
        <v>56200748.18</v>
      </c>
      <c r="P4275" s="71" t="n">
        <v>13298206.57</v>
      </c>
      <c r="Q4275" s="71" t="n">
        <v>42902541.61</v>
      </c>
      <c r="R4275" t="inlineStr">
        <is>
          <t>Crude</t>
        </is>
      </c>
      <c r="S4275" t="inlineStr">
        <is>
          <t>Yes</t>
        </is>
      </c>
      <c r="T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SA104267</t>
        </is>
      </c>
      <c r="B4276" s="68" t="n">
        <v>46282</v>
      </c>
      <c r="C4276" s="69" t="n">
        <v>2026</v>
      </c>
      <c r="D4276" t="inlineStr">
        <is>
          <t>Sep</t>
        </is>
      </c>
      <c r="E4276" t="inlineStr">
        <is>
          <t>Middle East</t>
        </is>
      </c>
      <c r="F4276" t="inlineStr">
        <is>
          <t>Bahrain</t>
        </is>
      </c>
      <c r="G4276" t="inlineStr">
        <is>
          <t>Diesel</t>
        </is>
      </c>
      <c r="H4276" t="inlineStr">
        <is>
          <t>Term contract</t>
        </is>
      </c>
      <c r="I4276" t="inlineStr">
        <is>
          <t>National oil company</t>
        </is>
      </c>
      <c r="J4276" t="inlineStr">
        <is>
          <t>Ruhi Shaikh</t>
        </is>
      </c>
      <c r="K4276" s="70" t="n">
        <v>465031</v>
      </c>
      <c r="L4276" s="71" t="n">
        <v>101.14</v>
      </c>
      <c r="M4276" s="71" t="n">
        <v>47033235.34</v>
      </c>
      <c r="N4276" s="71" t="n">
        <v>0</v>
      </c>
      <c r="O4276" s="71" t="n">
        <v>47033235.34</v>
      </c>
      <c r="P4276" s="71" t="n">
        <v>33433050.83</v>
      </c>
      <c r="Q4276" s="71" t="n">
        <v>13600184.51</v>
      </c>
      <c r="R4276" t="inlineStr">
        <is>
          <t>Refined</t>
        </is>
      </c>
      <c r="S4276" t="inlineStr">
        <is>
          <t>Yes</t>
        </is>
      </c>
      <c r="T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SA104268</t>
        </is>
      </c>
      <c r="B4277" s="68" t="n">
        <v>46282</v>
      </c>
      <c r="C4277" s="69" t="n">
        <v>2026</v>
      </c>
      <c r="D4277" t="inlineStr">
        <is>
          <t>Sep</t>
        </is>
      </c>
      <c r="E4277" t="inlineStr">
        <is>
          <t>Middle East</t>
        </is>
      </c>
      <c r="F4277" t="inlineStr">
        <is>
          <t>Saudi Arabia</t>
        </is>
      </c>
      <c r="G4277" t="inlineStr">
        <is>
          <t>Arab Extra Light</t>
        </is>
      </c>
      <c r="H4277" t="inlineStr">
        <is>
          <t>Domestic</t>
        </is>
      </c>
      <c r="I4277" t="inlineStr">
        <is>
          <t>National oil company</t>
        </is>
      </c>
      <c r="J4277" t="inlineStr">
        <is>
          <t>Yuki Sato</t>
        </is>
      </c>
      <c r="K4277" s="70" t="n">
        <v>318118</v>
      </c>
      <c r="L4277" s="71" t="n">
        <v>84.56</v>
      </c>
      <c r="M4277" s="71" t="n">
        <v>26900058.08</v>
      </c>
      <c r="N4277" s="71" t="n">
        <v>538001.16</v>
      </c>
      <c r="O4277" s="71" t="n">
        <v>26362056.92</v>
      </c>
      <c r="P4277" s="71" t="n">
        <v>5806571.2</v>
      </c>
      <c r="Q4277" s="71" t="n">
        <v>20555485.72</v>
      </c>
      <c r="R4277" t="inlineStr">
        <is>
          <t>Crude</t>
        </is>
      </c>
      <c r="S4277" t="inlineStr">
        <is>
          <t>No</t>
        </is>
      </c>
      <c r="T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SA104269</t>
        </is>
      </c>
      <c r="B4278" s="68" t="n">
        <v>46282</v>
      </c>
      <c r="C4278" s="69" t="n">
        <v>2026</v>
      </c>
      <c r="D4278" t="inlineStr">
        <is>
          <t>Sep</t>
        </is>
      </c>
      <c r="E4278" t="inlineStr">
        <is>
          <t>Middle East</t>
        </is>
      </c>
      <c r="F4278" t="inlineStr">
        <is>
          <t>Saudi Arabia</t>
        </is>
      </c>
      <c r="G4278" t="inlineStr">
        <is>
          <t>Arab Light</t>
        </is>
      </c>
      <c r="H4278" t="inlineStr">
        <is>
          <t>Domestic</t>
        </is>
      </c>
      <c r="I4278" t="inlineStr">
        <is>
          <t>Trader</t>
        </is>
      </c>
      <c r="J4278" t="inlineStr">
        <is>
          <t>Ruhi Shaikh</t>
        </is>
      </c>
      <c r="K4278" s="70" t="n">
        <v>1428084</v>
      </c>
      <c r="L4278" s="71" t="n">
        <v>75.63</v>
      </c>
      <c r="M4278" s="71" t="n">
        <v>108005992.92</v>
      </c>
      <c r="N4278" s="71" t="n">
        <v>0</v>
      </c>
      <c r="O4278" s="71" t="n">
        <v>108005992.92</v>
      </c>
      <c r="P4278" s="71" t="n">
        <v>25377199.73</v>
      </c>
      <c r="Q4278" s="71" t="n">
        <v>82628793.19</v>
      </c>
      <c r="R4278" t="inlineStr">
        <is>
          <t>Crude</t>
        </is>
      </c>
      <c r="S4278" t="inlineStr">
        <is>
          <t>No</t>
        </is>
      </c>
      <c r="T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SA104270</t>
        </is>
      </c>
      <c r="B4279" s="68" t="n">
        <v>46283</v>
      </c>
      <c r="C4279" s="69" t="n">
        <v>2026</v>
      </c>
      <c r="D4279" t="inlineStr">
        <is>
          <t>Sep</t>
        </is>
      </c>
      <c r="E4279" t="inlineStr">
        <is>
          <t>Europe</t>
        </is>
      </c>
      <c r="F4279" t="inlineStr">
        <is>
          <t>France</t>
        </is>
      </c>
      <c r="G4279" t="inlineStr">
        <is>
          <t>Diesel</t>
        </is>
      </c>
      <c r="H4279" t="inlineStr">
        <is>
          <t>Term contract</t>
        </is>
      </c>
      <c r="I4279" t="inlineStr">
        <is>
          <t>Refiner</t>
        </is>
      </c>
      <c r="J4279" t="inlineStr">
        <is>
          <t>Priya Nair</t>
        </is>
      </c>
      <c r="K4279" s="70" t="n">
        <v>461971</v>
      </c>
      <c r="L4279" s="71" t="n">
        <v>86.45999999999999</v>
      </c>
      <c r="M4279" s="71" t="n">
        <v>39942012.66</v>
      </c>
      <c r="N4279" s="71" t="n">
        <v>0</v>
      </c>
      <c r="O4279" s="71" t="n">
        <v>39942012.66</v>
      </c>
      <c r="P4279" s="71" t="n">
        <v>33525027.26</v>
      </c>
      <c r="Q4279" s="71" t="n">
        <v>6416985.4</v>
      </c>
      <c r="R4279" t="inlineStr">
        <is>
          <t>Refined</t>
        </is>
      </c>
      <c r="S4279" t="inlineStr">
        <is>
          <t>Yes</t>
        </is>
      </c>
      <c r="T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SA104271</t>
        </is>
      </c>
      <c r="B4280" s="68" t="n">
        <v>46283</v>
      </c>
      <c r="C4280" s="69" t="n">
        <v>2026</v>
      </c>
      <c r="D4280" t="inlineStr">
        <is>
          <t>Sep</t>
        </is>
      </c>
      <c r="E4280" t="inlineStr">
        <is>
          <t>Asia</t>
        </is>
      </c>
      <c r="F4280" t="inlineStr">
        <is>
          <t>Japan</t>
        </is>
      </c>
      <c r="G4280" t="inlineStr">
        <is>
          <t>Arab Light</t>
        </is>
      </c>
      <c r="H4280" t="inlineStr">
        <is>
          <t>Spot</t>
        </is>
      </c>
      <c r="I4280" t="inlineStr">
        <is>
          <t>National oil company</t>
        </is>
      </c>
      <c r="J4280" t="inlineStr">
        <is>
          <t>Olivia Brown</t>
        </is>
      </c>
      <c r="K4280" s="70" t="n">
        <v>365393</v>
      </c>
      <c r="L4280" s="71" t="n">
        <v>81.62</v>
      </c>
      <c r="M4280" s="71" t="n">
        <v>29823376.66</v>
      </c>
      <c r="N4280" s="71" t="n">
        <v>298233.77</v>
      </c>
      <c r="O4280" s="71" t="n">
        <v>29525142.89</v>
      </c>
      <c r="P4280" s="71" t="n">
        <v>6629100.77</v>
      </c>
      <c r="Q4280" s="71" t="n">
        <v>22896042.12</v>
      </c>
      <c r="R4280" t="inlineStr">
        <is>
          <t>Crude</t>
        </is>
      </c>
      <c r="S4280" t="inlineStr">
        <is>
          <t>Yes</t>
        </is>
      </c>
      <c r="T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SA104272</t>
        </is>
      </c>
      <c r="B4281" s="68" t="n">
        <v>46283</v>
      </c>
      <c r="C4281" s="69" t="n">
        <v>2026</v>
      </c>
      <c r="D4281" t="inlineStr">
        <is>
          <t>Sep</t>
        </is>
      </c>
      <c r="E4281" t="inlineStr">
        <is>
          <t>Asia</t>
        </is>
      </c>
      <c r="F4281" t="inlineStr">
        <is>
          <t>Japan</t>
        </is>
      </c>
      <c r="G4281" t="inlineStr">
        <is>
          <t>Gasoline</t>
        </is>
      </c>
      <c r="H4281" t="inlineStr">
        <is>
          <t>Term contract</t>
        </is>
      </c>
      <c r="I4281" t="inlineStr">
        <is>
          <t>National oil company</t>
        </is>
      </c>
      <c r="J4281" t="inlineStr">
        <is>
          <t>Sophie Müller</t>
        </is>
      </c>
      <c r="K4281" s="70" t="n">
        <v>429410</v>
      </c>
      <c r="L4281" s="71" t="n">
        <v>92.37</v>
      </c>
      <c r="M4281" s="71" t="n">
        <v>39664601.7</v>
      </c>
      <c r="N4281" s="71" t="n">
        <v>793292.03</v>
      </c>
      <c r="O4281" s="71" t="n">
        <v>38871309.67</v>
      </c>
      <c r="P4281" s="71" t="n">
        <v>29844827.33</v>
      </c>
      <c r="Q4281" s="71" t="n">
        <v>9026482.34</v>
      </c>
      <c r="R4281" t="inlineStr">
        <is>
          <t>Refined</t>
        </is>
      </c>
      <c r="S4281" t="inlineStr">
        <is>
          <t>Yes</t>
        </is>
      </c>
      <c r="T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SA104273</t>
        </is>
      </c>
      <c r="B4282" s="68" t="n">
        <v>46283</v>
      </c>
      <c r="C4282" s="69" t="n">
        <v>2026</v>
      </c>
      <c r="D4282" t="inlineStr">
        <is>
          <t>Sep</t>
        </is>
      </c>
      <c r="E4282" t="inlineStr">
        <is>
          <t>Asia</t>
        </is>
      </c>
      <c r="F4282" t="inlineStr">
        <is>
          <t>South Korea</t>
        </is>
      </c>
      <c r="G4282" t="inlineStr">
        <is>
          <t>Arab Extra Light</t>
        </is>
      </c>
      <c r="H4282" t="inlineStr">
        <is>
          <t>Term contract</t>
        </is>
      </c>
      <c r="I4282" t="inlineStr">
        <is>
          <t>Refiner</t>
        </is>
      </c>
      <c r="J4282" t="inlineStr">
        <is>
          <t>Ruhi Shaikh</t>
        </is>
      </c>
      <c r="K4282" s="70" t="n">
        <v>792833</v>
      </c>
      <c r="L4282" s="71" t="n">
        <v>86.59999999999999</v>
      </c>
      <c r="M4282" s="71" t="n">
        <v>68659337.8</v>
      </c>
      <c r="N4282" s="71" t="n">
        <v>686593.38</v>
      </c>
      <c r="O4282" s="71" t="n">
        <v>67972744.42</v>
      </c>
      <c r="P4282" s="71" t="n">
        <v>14096992.31</v>
      </c>
      <c r="Q4282" s="71" t="n">
        <v>53875752.11</v>
      </c>
      <c r="R4282" t="inlineStr">
        <is>
          <t>Crude</t>
        </is>
      </c>
      <c r="S4282" t="inlineStr">
        <is>
          <t>Yes</t>
        </is>
      </c>
      <c r="T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SA104274</t>
        </is>
      </c>
      <c r="B4283" s="68" t="n">
        <v>46283</v>
      </c>
      <c r="C4283" s="69" t="n">
        <v>2026</v>
      </c>
      <c r="D4283" t="inlineStr">
        <is>
          <t>Sep</t>
        </is>
      </c>
      <c r="E4283" t="inlineStr">
        <is>
          <t>Asia</t>
        </is>
      </c>
      <c r="F4283" t="inlineStr">
        <is>
          <t>South Korea</t>
        </is>
      </c>
      <c r="G4283" t="inlineStr">
        <is>
          <t>Diesel</t>
        </is>
      </c>
      <c r="H4283" t="inlineStr">
        <is>
          <t>Spot</t>
        </is>
      </c>
      <c r="I4283" t="inlineStr">
        <is>
          <t>National oil company</t>
        </is>
      </c>
      <c r="J4283" t="inlineStr">
        <is>
          <t>Shraddha Kulkarni</t>
        </is>
      </c>
      <c r="K4283" s="70" t="n">
        <v>422199</v>
      </c>
      <c r="L4283" s="71" t="n">
        <v>95.83</v>
      </c>
      <c r="M4283" s="71" t="n">
        <v>40459330.17</v>
      </c>
      <c r="N4283" s="71" t="n">
        <v>404593.3</v>
      </c>
      <c r="O4283" s="71" t="n">
        <v>40054736.87</v>
      </c>
      <c r="P4283" s="71" t="n">
        <v>28849482.78</v>
      </c>
      <c r="Q4283" s="71" t="n">
        <v>11205254.09</v>
      </c>
      <c r="R4283" t="inlineStr">
        <is>
          <t>Refined</t>
        </is>
      </c>
      <c r="S4283" t="inlineStr">
        <is>
          <t>Yes</t>
        </is>
      </c>
      <c r="T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SA104275</t>
        </is>
      </c>
      <c r="B4284" s="68" t="n">
        <v>46283</v>
      </c>
      <c r="C4284" s="69" t="n">
        <v>2026</v>
      </c>
      <c r="D4284" t="inlineStr">
        <is>
          <t>Sep</t>
        </is>
      </c>
      <c r="E4284" t="inlineStr">
        <is>
          <t>North America</t>
        </is>
      </c>
      <c r="F4284" t="inlineStr">
        <is>
          <t>USA</t>
        </is>
      </c>
      <c r="G4284" t="inlineStr">
        <is>
          <t>Jet fuel</t>
        </is>
      </c>
      <c r="H4284" t="inlineStr">
        <is>
          <t>Term contract</t>
        </is>
      </c>
      <c r="I4284" t="inlineStr">
        <is>
          <t>National oil company</t>
        </is>
      </c>
      <c r="J4284" t="inlineStr">
        <is>
          <t>Carlos Silva</t>
        </is>
      </c>
      <c r="K4284" s="70" t="n">
        <v>414914</v>
      </c>
      <c r="L4284" s="71" t="n">
        <v>92.75</v>
      </c>
      <c r="M4284" s="71" t="n">
        <v>38483273.5</v>
      </c>
      <c r="N4284" s="71" t="n">
        <v>769665.47</v>
      </c>
      <c r="O4284" s="71" t="n">
        <v>37713608.03</v>
      </c>
      <c r="P4284" s="71" t="n">
        <v>31028440.13</v>
      </c>
      <c r="Q4284" s="71" t="n">
        <v>6685167.9</v>
      </c>
      <c r="R4284" t="inlineStr">
        <is>
          <t>Refined</t>
        </is>
      </c>
      <c r="S4284" t="inlineStr">
        <is>
          <t>Yes</t>
        </is>
      </c>
      <c r="T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SA104276</t>
        </is>
      </c>
      <c r="B4285" s="68" t="n">
        <v>46283</v>
      </c>
      <c r="C4285" s="69" t="n">
        <v>2026</v>
      </c>
      <c r="D4285" t="inlineStr">
        <is>
          <t>Sep</t>
        </is>
      </c>
      <c r="E4285" t="inlineStr">
        <is>
          <t>Asia</t>
        </is>
      </c>
      <c r="F4285" t="inlineStr">
        <is>
          <t>India</t>
        </is>
      </c>
      <c r="G4285" t="inlineStr">
        <is>
          <t>Arab Extra Light</t>
        </is>
      </c>
      <c r="H4285" t="inlineStr">
        <is>
          <t>Term contract</t>
        </is>
      </c>
      <c r="I4285" t="inlineStr">
        <is>
          <t>Refiner</t>
        </is>
      </c>
      <c r="J4285" t="inlineStr">
        <is>
          <t>Aisha Bello</t>
        </is>
      </c>
      <c r="K4285" s="70" t="n">
        <v>1094208</v>
      </c>
      <c r="L4285" s="71" t="n">
        <v>76.91</v>
      </c>
      <c r="M4285" s="71" t="n">
        <v>84155537.28</v>
      </c>
      <c r="N4285" s="71" t="n">
        <v>841555.37</v>
      </c>
      <c r="O4285" s="71" t="n">
        <v>83313981.91</v>
      </c>
      <c r="P4285" s="71" t="n">
        <v>20481759.68</v>
      </c>
      <c r="Q4285" s="71" t="n">
        <v>62832222.23</v>
      </c>
      <c r="R4285" t="inlineStr">
        <is>
          <t>Crude</t>
        </is>
      </c>
      <c r="S4285" t="inlineStr">
        <is>
          <t>Yes</t>
        </is>
      </c>
      <c r="T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SA104277</t>
        </is>
      </c>
      <c r="B4286" s="68" t="n">
        <v>46283</v>
      </c>
      <c r="C4286" s="69" t="n">
        <v>2026</v>
      </c>
      <c r="D4286" t="inlineStr">
        <is>
          <t>Sep</t>
        </is>
      </c>
      <c r="E4286" t="inlineStr">
        <is>
          <t>Asia</t>
        </is>
      </c>
      <c r="F4286" t="inlineStr">
        <is>
          <t>India</t>
        </is>
      </c>
      <c r="G4286" t="inlineStr">
        <is>
          <t>Arab Heavy</t>
        </is>
      </c>
      <c r="H4286" t="inlineStr">
        <is>
          <t>Spot</t>
        </is>
      </c>
      <c r="I4286" t="inlineStr">
        <is>
          <t>Trader</t>
        </is>
      </c>
      <c r="J4286" t="inlineStr">
        <is>
          <t>Ana Costa</t>
        </is>
      </c>
      <c r="K4286" s="70" t="n">
        <v>1188757</v>
      </c>
      <c r="L4286" s="71" t="n">
        <v>79.56999999999999</v>
      </c>
      <c r="M4286" s="71" t="n">
        <v>94589394.48999999</v>
      </c>
      <c r="N4286" s="71" t="n">
        <v>0</v>
      </c>
      <c r="O4286" s="71" t="n">
        <v>94589394.48999999</v>
      </c>
      <c r="P4286" s="71" t="n">
        <v>21614276.14</v>
      </c>
      <c r="Q4286" s="71" t="n">
        <v>72975118.34999999</v>
      </c>
      <c r="R4286" t="inlineStr">
        <is>
          <t>Crude</t>
        </is>
      </c>
      <c r="S4286" t="inlineStr">
        <is>
          <t>Yes</t>
        </is>
      </c>
      <c r="T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SA104278</t>
        </is>
      </c>
      <c r="B4287" s="68" t="n">
        <v>46284</v>
      </c>
      <c r="C4287" s="69" t="n">
        <v>2026</v>
      </c>
      <c r="D4287" t="inlineStr">
        <is>
          <t>Sep</t>
        </is>
      </c>
      <c r="E4287" t="inlineStr">
        <is>
          <t>Middle East</t>
        </is>
      </c>
      <c r="F4287" t="inlineStr">
        <is>
          <t>Bahrain</t>
        </is>
      </c>
      <c r="G4287" t="inlineStr">
        <is>
          <t>Arab Heavy</t>
        </is>
      </c>
      <c r="H4287" t="inlineStr">
        <is>
          <t>Term contract</t>
        </is>
      </c>
      <c r="I4287" t="inlineStr">
        <is>
          <t>Trader</t>
        </is>
      </c>
      <c r="J4287" t="inlineStr">
        <is>
          <t>Omar Haddad</t>
        </is>
      </c>
      <c r="K4287" s="70" t="n">
        <v>1230122</v>
      </c>
      <c r="L4287" s="71" t="n">
        <v>71.64</v>
      </c>
      <c r="M4287" s="71" t="n">
        <v>88125940.08</v>
      </c>
      <c r="N4287" s="71" t="n">
        <v>0</v>
      </c>
      <c r="O4287" s="71" t="n">
        <v>88125940.08</v>
      </c>
      <c r="P4287" s="71" t="n">
        <v>22569347.88</v>
      </c>
      <c r="Q4287" s="71" t="n">
        <v>65556592.2</v>
      </c>
      <c r="R4287" t="inlineStr">
        <is>
          <t>Crude</t>
        </is>
      </c>
      <c r="S4287" t="inlineStr">
        <is>
          <t>Yes</t>
        </is>
      </c>
      <c r="T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SA104279</t>
        </is>
      </c>
      <c r="B4288" s="68" t="n">
        <v>46284</v>
      </c>
      <c r="C4288" s="69" t="n">
        <v>2026</v>
      </c>
      <c r="D4288" t="inlineStr">
        <is>
          <t>Sep</t>
        </is>
      </c>
      <c r="E4288" t="inlineStr">
        <is>
          <t>Middle East</t>
        </is>
      </c>
      <c r="F4288" t="inlineStr">
        <is>
          <t>UAE</t>
        </is>
      </c>
      <c r="G4288" t="inlineStr">
        <is>
          <t>Arab Heavy</t>
        </is>
      </c>
      <c r="H4288" t="inlineStr">
        <is>
          <t>Term contract</t>
        </is>
      </c>
      <c r="I4288" t="inlineStr">
        <is>
          <t>Trader</t>
        </is>
      </c>
      <c r="J4288" t="inlineStr">
        <is>
          <t>Aisha Bello</t>
        </is>
      </c>
      <c r="K4288" s="70" t="n">
        <v>612599</v>
      </c>
      <c r="L4288" s="71" t="n">
        <v>76.58</v>
      </c>
      <c r="M4288" s="71" t="n">
        <v>46912831.42</v>
      </c>
      <c r="N4288" s="71" t="n">
        <v>938256.63</v>
      </c>
      <c r="O4288" s="71" t="n">
        <v>45974574.79</v>
      </c>
      <c r="P4288" s="71" t="n">
        <v>10669792.74</v>
      </c>
      <c r="Q4288" s="71" t="n">
        <v>35304782.05</v>
      </c>
      <c r="R4288" t="inlineStr">
        <is>
          <t>Crude</t>
        </is>
      </c>
      <c r="S4288" t="inlineStr">
        <is>
          <t>Yes</t>
        </is>
      </c>
      <c r="T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SA104280</t>
        </is>
      </c>
      <c r="B4289" s="68" t="n">
        <v>46284</v>
      </c>
      <c r="C4289" s="69" t="n">
        <v>2026</v>
      </c>
      <c r="D4289" t="inlineStr">
        <is>
          <t>Sep</t>
        </is>
      </c>
      <c r="E4289" t="inlineStr">
        <is>
          <t>Middle East</t>
        </is>
      </c>
      <c r="F4289" t="inlineStr">
        <is>
          <t>UAE</t>
        </is>
      </c>
      <c r="G4289" t="inlineStr">
        <is>
          <t>Arab Light</t>
        </is>
      </c>
      <c r="H4289" t="inlineStr">
        <is>
          <t>Term contract</t>
        </is>
      </c>
      <c r="I4289" t="inlineStr">
        <is>
          <t>National oil company</t>
        </is>
      </c>
      <c r="J4289" t="inlineStr">
        <is>
          <t>Emma Clarke</t>
        </is>
      </c>
      <c r="K4289" s="70" t="n">
        <v>395924</v>
      </c>
      <c r="L4289" s="71" t="n">
        <v>82.8</v>
      </c>
      <c r="M4289" s="71" t="n">
        <v>32782507.2</v>
      </c>
      <c r="N4289" s="71" t="n">
        <v>327825.07</v>
      </c>
      <c r="O4289" s="71" t="n">
        <v>32454682.13</v>
      </c>
      <c r="P4289" s="71" t="n">
        <v>7085832.04</v>
      </c>
      <c r="Q4289" s="71" t="n">
        <v>25368850.09</v>
      </c>
      <c r="R4289" t="inlineStr">
        <is>
          <t>Crude</t>
        </is>
      </c>
      <c r="S4289" t="inlineStr">
        <is>
          <t>Yes</t>
        </is>
      </c>
      <c r="T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SA104281</t>
        </is>
      </c>
      <c r="B4290" s="68" t="n">
        <v>46284</v>
      </c>
      <c r="C4290" s="69" t="n">
        <v>2026</v>
      </c>
      <c r="D4290" t="inlineStr">
        <is>
          <t>Sep</t>
        </is>
      </c>
      <c r="E4290" t="inlineStr">
        <is>
          <t>Asia</t>
        </is>
      </c>
      <c r="F4290" t="inlineStr">
        <is>
          <t>Japan</t>
        </is>
      </c>
      <c r="G4290" t="inlineStr">
        <is>
          <t>Diesel</t>
        </is>
      </c>
      <c r="H4290" t="inlineStr">
        <is>
          <t>Term contract</t>
        </is>
      </c>
      <c r="I4290" t="inlineStr">
        <is>
          <t>Refiner</t>
        </is>
      </c>
      <c r="J4290" t="inlineStr">
        <is>
          <t>Noah Smith</t>
        </is>
      </c>
      <c r="K4290" s="70" t="n">
        <v>496645</v>
      </c>
      <c r="L4290" s="71" t="n">
        <v>91.69</v>
      </c>
      <c r="M4290" s="71" t="n">
        <v>45537380.05</v>
      </c>
      <c r="N4290" s="71" t="n">
        <v>0</v>
      </c>
      <c r="O4290" s="71" t="n">
        <v>45537380.05</v>
      </c>
      <c r="P4290" s="71" t="n">
        <v>34404256.07</v>
      </c>
      <c r="Q4290" s="71" t="n">
        <v>11133123.98</v>
      </c>
      <c r="R4290" t="inlineStr">
        <is>
          <t>Refined</t>
        </is>
      </c>
      <c r="S4290" t="inlineStr">
        <is>
          <t>Yes</t>
        </is>
      </c>
      <c r="T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SA104282</t>
        </is>
      </c>
      <c r="B4291" s="68" t="n">
        <v>46284</v>
      </c>
      <c r="C4291" s="69" t="n">
        <v>2026</v>
      </c>
      <c r="D4291" t="inlineStr">
        <is>
          <t>Sep</t>
        </is>
      </c>
      <c r="E4291" t="inlineStr">
        <is>
          <t>Europe</t>
        </is>
      </c>
      <c r="F4291" t="inlineStr">
        <is>
          <t>Netherlands</t>
        </is>
      </c>
      <c r="G4291" t="inlineStr">
        <is>
          <t>Diesel</t>
        </is>
      </c>
      <c r="H4291" t="inlineStr">
        <is>
          <t>Spot</t>
        </is>
      </c>
      <c r="I4291" t="inlineStr">
        <is>
          <t>National oil company</t>
        </is>
      </c>
      <c r="J4291" t="inlineStr">
        <is>
          <t>Amir Khan</t>
        </is>
      </c>
      <c r="K4291" s="70" t="n">
        <v>534377</v>
      </c>
      <c r="L4291" s="71" t="n">
        <v>97.15000000000001</v>
      </c>
      <c r="M4291" s="71" t="n">
        <v>51914725.55</v>
      </c>
      <c r="N4291" s="71" t="n">
        <v>519147.26</v>
      </c>
      <c r="O4291" s="71" t="n">
        <v>51395578.29</v>
      </c>
      <c r="P4291" s="71" t="n">
        <v>38877215.05</v>
      </c>
      <c r="Q4291" s="71" t="n">
        <v>12518363.24</v>
      </c>
      <c r="R4291" t="inlineStr">
        <is>
          <t>Refined</t>
        </is>
      </c>
      <c r="S4291" t="inlineStr">
        <is>
          <t>Yes</t>
        </is>
      </c>
      <c r="T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SA104283</t>
        </is>
      </c>
      <c r="B4292" s="68" t="n">
        <v>46285</v>
      </c>
      <c r="C4292" s="69" t="n">
        <v>2026</v>
      </c>
      <c r="D4292" t="inlineStr">
        <is>
          <t>Sep</t>
        </is>
      </c>
      <c r="E4292" t="inlineStr">
        <is>
          <t>North America</t>
        </is>
      </c>
      <c r="F4292" t="inlineStr">
        <is>
          <t>USA</t>
        </is>
      </c>
      <c r="G4292" t="inlineStr">
        <is>
          <t>Arab Light</t>
        </is>
      </c>
      <c r="H4292" t="inlineStr">
        <is>
          <t>Term contract</t>
        </is>
      </c>
      <c r="I4292" t="inlineStr">
        <is>
          <t>Refiner</t>
        </is>
      </c>
      <c r="J4292" t="inlineStr">
        <is>
          <t>Zoya Ahmed</t>
        </is>
      </c>
      <c r="K4292" s="70" t="n">
        <v>474715</v>
      </c>
      <c r="L4292" s="71" t="n">
        <v>83.79000000000001</v>
      </c>
      <c r="M4292" s="71" t="n">
        <v>39776369.85</v>
      </c>
      <c r="N4292" s="71" t="n">
        <v>0</v>
      </c>
      <c r="O4292" s="71" t="n">
        <v>39776369.85</v>
      </c>
      <c r="P4292" s="71" t="n">
        <v>8339477.23</v>
      </c>
      <c r="Q4292" s="71" t="n">
        <v>31436892.62</v>
      </c>
      <c r="R4292" t="inlineStr">
        <is>
          <t>Crude</t>
        </is>
      </c>
      <c r="S4292" t="inlineStr">
        <is>
          <t>Yes</t>
        </is>
      </c>
      <c r="T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SA104284</t>
        </is>
      </c>
      <c r="B4293" s="68" t="n">
        <v>46285</v>
      </c>
      <c r="C4293" s="69" t="n">
        <v>2026</v>
      </c>
      <c r="D4293" t="inlineStr">
        <is>
          <t>Sep</t>
        </is>
      </c>
      <c r="E4293" t="inlineStr">
        <is>
          <t>Asia</t>
        </is>
      </c>
      <c r="F4293" t="inlineStr">
        <is>
          <t>India</t>
        </is>
      </c>
      <c r="G4293" t="inlineStr">
        <is>
          <t>Arab Medium</t>
        </is>
      </c>
      <c r="H4293" t="inlineStr">
        <is>
          <t>Term contract</t>
        </is>
      </c>
      <c r="I4293" t="inlineStr">
        <is>
          <t>Trader</t>
        </is>
      </c>
      <c r="J4293" t="inlineStr">
        <is>
          <t>Liam O'Brien</t>
        </is>
      </c>
      <c r="K4293" s="70" t="n">
        <v>450093</v>
      </c>
      <c r="L4293" s="71" t="n">
        <v>71.22</v>
      </c>
      <c r="M4293" s="71" t="n">
        <v>32055623.46</v>
      </c>
      <c r="N4293" s="71" t="n">
        <v>320556.23</v>
      </c>
      <c r="O4293" s="71" t="n">
        <v>31735067.23</v>
      </c>
      <c r="P4293" s="71" t="n">
        <v>7817786.27</v>
      </c>
      <c r="Q4293" s="71" t="n">
        <v>23917280.96</v>
      </c>
      <c r="R4293" t="inlineStr">
        <is>
          <t>Crude</t>
        </is>
      </c>
      <c r="S4293" t="inlineStr">
        <is>
          <t>Yes</t>
        </is>
      </c>
      <c r="T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SA104285</t>
        </is>
      </c>
      <c r="B4294" s="68" t="n">
        <v>46285</v>
      </c>
      <c r="C4294" s="69" t="n">
        <v>2026</v>
      </c>
      <c r="D4294" t="inlineStr">
        <is>
          <t>Sep</t>
        </is>
      </c>
      <c r="E4294" t="inlineStr">
        <is>
          <t>Asia</t>
        </is>
      </c>
      <c r="F4294" t="inlineStr">
        <is>
          <t>India</t>
        </is>
      </c>
      <c r="G4294" t="inlineStr">
        <is>
          <t>Arab Extra Light</t>
        </is>
      </c>
      <c r="H4294" t="inlineStr">
        <is>
          <t>Spot</t>
        </is>
      </c>
      <c r="I4294" t="inlineStr">
        <is>
          <t>National oil company</t>
        </is>
      </c>
      <c r="J4294" t="inlineStr">
        <is>
          <t>Hiroshi Tanaka</t>
        </is>
      </c>
      <c r="K4294" s="70" t="n">
        <v>705178</v>
      </c>
      <c r="L4294" s="71" t="n">
        <v>76.29000000000001</v>
      </c>
      <c r="M4294" s="71" t="n">
        <v>53798029.62</v>
      </c>
      <c r="N4294" s="71" t="n">
        <v>1075960.59</v>
      </c>
      <c r="O4294" s="71" t="n">
        <v>52722069.03</v>
      </c>
      <c r="P4294" s="71" t="n">
        <v>12829057.09</v>
      </c>
      <c r="Q4294" s="71" t="n">
        <v>39893011.94</v>
      </c>
      <c r="R4294" t="inlineStr">
        <is>
          <t>Crude</t>
        </is>
      </c>
      <c r="S4294" t="inlineStr">
        <is>
          <t>Yes</t>
        </is>
      </c>
      <c r="T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SA104286</t>
        </is>
      </c>
      <c r="B4295" s="68" t="n">
        <v>46285</v>
      </c>
      <c r="C4295" s="69" t="n">
        <v>2026</v>
      </c>
      <c r="D4295" t="inlineStr">
        <is>
          <t>Sep</t>
        </is>
      </c>
      <c r="E4295" t="inlineStr">
        <is>
          <t>Middle East</t>
        </is>
      </c>
      <c r="F4295" t="inlineStr">
        <is>
          <t>Bahrain</t>
        </is>
      </c>
      <c r="G4295" t="inlineStr">
        <is>
          <t>Arab Medium</t>
        </is>
      </c>
      <c r="H4295" t="inlineStr">
        <is>
          <t>Term contract</t>
        </is>
      </c>
      <c r="I4295" t="inlineStr">
        <is>
          <t>Refiner</t>
        </is>
      </c>
      <c r="J4295" t="inlineStr">
        <is>
          <t>Priya Nair</t>
        </is>
      </c>
      <c r="K4295" s="70" t="n">
        <v>377211</v>
      </c>
      <c r="L4295" s="71" t="n">
        <v>73.55</v>
      </c>
      <c r="M4295" s="71" t="n">
        <v>27743869.05</v>
      </c>
      <c r="N4295" s="71" t="n">
        <v>0</v>
      </c>
      <c r="O4295" s="71" t="n">
        <v>27743869.05</v>
      </c>
      <c r="P4295" s="71" t="n">
        <v>6817241.98</v>
      </c>
      <c r="Q4295" s="71" t="n">
        <v>20926627.07</v>
      </c>
      <c r="R4295" t="inlineStr">
        <is>
          <t>Crude</t>
        </is>
      </c>
      <c r="S4295" t="inlineStr">
        <is>
          <t>Yes</t>
        </is>
      </c>
      <c r="T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SA104287</t>
        </is>
      </c>
      <c r="B4296" s="68" t="n">
        <v>46285</v>
      </c>
      <c r="C4296" s="69" t="n">
        <v>2026</v>
      </c>
      <c r="D4296" t="inlineStr">
        <is>
          <t>Sep</t>
        </is>
      </c>
      <c r="E4296" t="inlineStr">
        <is>
          <t>Middle East</t>
        </is>
      </c>
      <c r="F4296" t="inlineStr">
        <is>
          <t>Saudi Arabia</t>
        </is>
      </c>
      <c r="G4296" t="inlineStr">
        <is>
          <t>Arab Light</t>
        </is>
      </c>
      <c r="H4296" t="inlineStr">
        <is>
          <t>Domestic</t>
        </is>
      </c>
      <c r="I4296" t="inlineStr">
        <is>
          <t>Refiner</t>
        </is>
      </c>
      <c r="J4296" t="inlineStr">
        <is>
          <t>Carlos Silva</t>
        </is>
      </c>
      <c r="K4296" s="70" t="n">
        <v>1334520</v>
      </c>
      <c r="L4296" s="71" t="n">
        <v>83.83</v>
      </c>
      <c r="M4296" s="71" t="n">
        <v>111872811.6</v>
      </c>
      <c r="N4296" s="71" t="n">
        <v>2237456.23</v>
      </c>
      <c r="O4296" s="71" t="n">
        <v>109635355.37</v>
      </c>
      <c r="P4296" s="71" t="n">
        <v>23322308.87</v>
      </c>
      <c r="Q4296" s="71" t="n">
        <v>86313046.5</v>
      </c>
      <c r="R4296" t="inlineStr">
        <is>
          <t>Crude</t>
        </is>
      </c>
      <c r="S4296" t="inlineStr">
        <is>
          <t>No</t>
        </is>
      </c>
      <c r="T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SA104288</t>
        </is>
      </c>
      <c r="B4297" s="68" t="n">
        <v>46285</v>
      </c>
      <c r="C4297" s="69" t="n">
        <v>2026</v>
      </c>
      <c r="D4297" t="inlineStr">
        <is>
          <t>Sep</t>
        </is>
      </c>
      <c r="E4297" t="inlineStr">
        <is>
          <t>Europe</t>
        </is>
      </c>
      <c r="F4297" t="inlineStr">
        <is>
          <t>France</t>
        </is>
      </c>
      <c r="G4297" t="inlineStr">
        <is>
          <t>Arab Extra Light</t>
        </is>
      </c>
      <c r="H4297" t="inlineStr">
        <is>
          <t>Term contract</t>
        </is>
      </c>
      <c r="I4297" t="inlineStr">
        <is>
          <t>Trader</t>
        </is>
      </c>
      <c r="J4297" t="inlineStr">
        <is>
          <t>Noah Smith</t>
        </is>
      </c>
      <c r="K4297" s="70" t="n">
        <v>335846</v>
      </c>
      <c r="L4297" s="71" t="n">
        <v>77.79000000000001</v>
      </c>
      <c r="M4297" s="71" t="n">
        <v>26125460.34</v>
      </c>
      <c r="N4297" s="71" t="n">
        <v>0</v>
      </c>
      <c r="O4297" s="71" t="n">
        <v>26125460.34</v>
      </c>
      <c r="P4297" s="71" t="n">
        <v>6129409.44</v>
      </c>
      <c r="Q4297" s="71" t="n">
        <v>19996050.9</v>
      </c>
      <c r="R4297" t="inlineStr">
        <is>
          <t>Crude</t>
        </is>
      </c>
      <c r="S4297" t="inlineStr">
        <is>
          <t>Yes</t>
        </is>
      </c>
      <c r="T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SA104289</t>
        </is>
      </c>
      <c r="B4298" s="68" t="n">
        <v>46285</v>
      </c>
      <c r="C4298" s="69" t="n">
        <v>2026</v>
      </c>
      <c r="D4298" t="inlineStr">
        <is>
          <t>Sep</t>
        </is>
      </c>
      <c r="E4298" t="inlineStr">
        <is>
          <t>North America</t>
        </is>
      </c>
      <c r="F4298" t="inlineStr">
        <is>
          <t>USA</t>
        </is>
      </c>
      <c r="G4298" t="inlineStr">
        <is>
          <t>Jet fuel</t>
        </is>
      </c>
      <c r="H4298" t="inlineStr">
        <is>
          <t>Spot</t>
        </is>
      </c>
      <c r="I4298" t="inlineStr">
        <is>
          <t>Refiner</t>
        </is>
      </c>
      <c r="J4298" t="inlineStr">
        <is>
          <t>Priya Nair</t>
        </is>
      </c>
      <c r="K4298" s="70" t="n">
        <v>554934</v>
      </c>
      <c r="L4298" s="71" t="n">
        <v>102.29</v>
      </c>
      <c r="M4298" s="71" t="n">
        <v>56764198.86</v>
      </c>
      <c r="N4298" s="71" t="n">
        <v>567641.99</v>
      </c>
      <c r="O4298" s="71" t="n">
        <v>56196556.87</v>
      </c>
      <c r="P4298" s="71" t="n">
        <v>40635980.7</v>
      </c>
      <c r="Q4298" s="71" t="n">
        <v>15560576.17</v>
      </c>
      <c r="R4298" t="inlineStr">
        <is>
          <t>Refined</t>
        </is>
      </c>
      <c r="S4298" t="inlineStr">
        <is>
          <t>Yes</t>
        </is>
      </c>
      <c r="T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SA104290</t>
        </is>
      </c>
      <c r="B4299" s="68" t="n">
        <v>46285</v>
      </c>
      <c r="C4299" s="69" t="n">
        <v>2026</v>
      </c>
      <c r="D4299" t="inlineStr">
        <is>
          <t>Sep</t>
        </is>
      </c>
      <c r="E4299" t="inlineStr">
        <is>
          <t>Asia</t>
        </is>
      </c>
      <c r="F4299" t="inlineStr">
        <is>
          <t>India</t>
        </is>
      </c>
      <c r="G4299" t="inlineStr">
        <is>
          <t>Arab Light</t>
        </is>
      </c>
      <c r="H4299" t="inlineStr">
        <is>
          <t>Term contract</t>
        </is>
      </c>
      <c r="I4299" t="inlineStr">
        <is>
          <t>Refiner</t>
        </is>
      </c>
      <c r="J4299" t="inlineStr">
        <is>
          <t>Zoya Ahmed</t>
        </is>
      </c>
      <c r="K4299" s="70" t="n">
        <v>392969</v>
      </c>
      <c r="L4299" s="71" t="n">
        <v>72.22</v>
      </c>
      <c r="M4299" s="71" t="n">
        <v>28380221.18</v>
      </c>
      <c r="N4299" s="71" t="n">
        <v>283802.21</v>
      </c>
      <c r="O4299" s="71" t="n">
        <v>28096418.97</v>
      </c>
      <c r="P4299" s="71" t="n">
        <v>7097348.9</v>
      </c>
      <c r="Q4299" s="71" t="n">
        <v>20999070.07</v>
      </c>
      <c r="R4299" t="inlineStr">
        <is>
          <t>Crude</t>
        </is>
      </c>
      <c r="S4299" t="inlineStr">
        <is>
          <t>Yes</t>
        </is>
      </c>
      <c r="T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SA104291</t>
        </is>
      </c>
      <c r="B4300" s="68" t="n">
        <v>46286</v>
      </c>
      <c r="C4300" s="69" t="n">
        <v>2026</v>
      </c>
      <c r="D4300" t="inlineStr">
        <is>
          <t>Sep</t>
        </is>
      </c>
      <c r="E4300" t="inlineStr">
        <is>
          <t>Middle East</t>
        </is>
      </c>
      <c r="F4300" t="inlineStr">
        <is>
          <t>UAE</t>
        </is>
      </c>
      <c r="G4300" t="inlineStr">
        <is>
          <t>Arab Heavy</t>
        </is>
      </c>
      <c r="H4300" t="inlineStr">
        <is>
          <t>Term contract</t>
        </is>
      </c>
      <c r="I4300" t="inlineStr">
        <is>
          <t>National oil company</t>
        </is>
      </c>
      <c r="J4300" t="inlineStr">
        <is>
          <t>Carlos Silva</t>
        </is>
      </c>
      <c r="K4300" s="70" t="n">
        <v>872609</v>
      </c>
      <c r="L4300" s="71" t="n">
        <v>69</v>
      </c>
      <c r="M4300" s="71" t="n">
        <v>60210021</v>
      </c>
      <c r="N4300" s="71" t="n">
        <v>1204200.42</v>
      </c>
      <c r="O4300" s="71" t="n">
        <v>59005820.58</v>
      </c>
      <c r="P4300" s="71" t="n">
        <v>15249931.26</v>
      </c>
      <c r="Q4300" s="71" t="n">
        <v>43755889.32</v>
      </c>
      <c r="R4300" t="inlineStr">
        <is>
          <t>Crude</t>
        </is>
      </c>
      <c r="S4300" t="inlineStr">
        <is>
          <t>Yes</t>
        </is>
      </c>
      <c r="T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SA104292</t>
        </is>
      </c>
      <c r="B4301" s="68" t="n">
        <v>46286</v>
      </c>
      <c r="C4301" s="69" t="n">
        <v>2026</v>
      </c>
      <c r="D4301" t="inlineStr">
        <is>
          <t>Sep</t>
        </is>
      </c>
      <c r="E4301" t="inlineStr">
        <is>
          <t>Europe</t>
        </is>
      </c>
      <c r="F4301" t="inlineStr">
        <is>
          <t>Netherlands</t>
        </is>
      </c>
      <c r="G4301" t="inlineStr">
        <is>
          <t>Arab Medium</t>
        </is>
      </c>
      <c r="H4301" t="inlineStr">
        <is>
          <t>Term contract</t>
        </is>
      </c>
      <c r="I4301" t="inlineStr">
        <is>
          <t>Refiner</t>
        </is>
      </c>
      <c r="J4301" t="inlineStr">
        <is>
          <t>Ruhi Shaikh</t>
        </is>
      </c>
      <c r="K4301" s="70" t="n">
        <v>1206485</v>
      </c>
      <c r="L4301" s="71" t="n">
        <v>82.53</v>
      </c>
      <c r="M4301" s="71" t="n">
        <v>99571207.05</v>
      </c>
      <c r="N4301" s="71" t="n">
        <v>1991424.14</v>
      </c>
      <c r="O4301" s="71" t="n">
        <v>97579782.91</v>
      </c>
      <c r="P4301" s="71" t="n">
        <v>21628569.08</v>
      </c>
      <c r="Q4301" s="71" t="n">
        <v>75951213.83</v>
      </c>
      <c r="R4301" t="inlineStr">
        <is>
          <t>Crude</t>
        </is>
      </c>
      <c r="S4301" t="inlineStr">
        <is>
          <t>Yes</t>
        </is>
      </c>
      <c r="T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SA104293</t>
        </is>
      </c>
      <c r="B4302" s="68" t="n">
        <v>46286</v>
      </c>
      <c r="C4302" s="69" t="n">
        <v>2026</v>
      </c>
      <c r="D4302" t="inlineStr">
        <is>
          <t>Sep</t>
        </is>
      </c>
      <c r="E4302" t="inlineStr">
        <is>
          <t>Middle East</t>
        </is>
      </c>
      <c r="F4302" t="inlineStr">
        <is>
          <t>Bahrain</t>
        </is>
      </c>
      <c r="G4302" t="inlineStr">
        <is>
          <t>Arab Light</t>
        </is>
      </c>
      <c r="H4302" t="inlineStr">
        <is>
          <t>Spot</t>
        </is>
      </c>
      <c r="I4302" t="inlineStr">
        <is>
          <t>Refiner</t>
        </is>
      </c>
      <c r="J4302" t="inlineStr">
        <is>
          <t>Olivia Brown</t>
        </is>
      </c>
      <c r="K4302" s="70" t="n">
        <v>1491117</v>
      </c>
      <c r="L4302" s="71" t="n">
        <v>71.92</v>
      </c>
      <c r="M4302" s="71" t="n">
        <v>107241134.64</v>
      </c>
      <c r="N4302" s="71" t="n">
        <v>0</v>
      </c>
      <c r="O4302" s="71" t="n">
        <v>107241134.64</v>
      </c>
      <c r="P4302" s="71" t="n">
        <v>27162933.45</v>
      </c>
      <c r="Q4302" s="71" t="n">
        <v>80078201.19</v>
      </c>
      <c r="R4302" t="inlineStr">
        <is>
          <t>Crude</t>
        </is>
      </c>
      <c r="S4302" t="inlineStr">
        <is>
          <t>Yes</t>
        </is>
      </c>
      <c r="T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SA104294</t>
        </is>
      </c>
      <c r="B4303" s="68" t="n">
        <v>46286</v>
      </c>
      <c r="C4303" s="69" t="n">
        <v>2026</v>
      </c>
      <c r="D4303" t="inlineStr">
        <is>
          <t>Sep</t>
        </is>
      </c>
      <c r="E4303" t="inlineStr">
        <is>
          <t>Asia</t>
        </is>
      </c>
      <c r="F4303" t="inlineStr">
        <is>
          <t>India</t>
        </is>
      </c>
      <c r="G4303" t="inlineStr">
        <is>
          <t>Arab Light</t>
        </is>
      </c>
      <c r="H4303" t="inlineStr">
        <is>
          <t>Term contract</t>
        </is>
      </c>
      <c r="I4303" t="inlineStr">
        <is>
          <t>National oil company</t>
        </is>
      </c>
      <c r="J4303" t="inlineStr">
        <is>
          <t>Sara Rossi</t>
        </is>
      </c>
      <c r="K4303" s="70" t="n">
        <v>847002</v>
      </c>
      <c r="L4303" s="71" t="n">
        <v>84</v>
      </c>
      <c r="M4303" s="71" t="n">
        <v>71148168</v>
      </c>
      <c r="N4303" s="71" t="n">
        <v>711481.6800000001</v>
      </c>
      <c r="O4303" s="71" t="n">
        <v>70436686.31999999</v>
      </c>
      <c r="P4303" s="71" t="n">
        <v>15762364.42</v>
      </c>
      <c r="Q4303" s="71" t="n">
        <v>54674321.9</v>
      </c>
      <c r="R4303" t="inlineStr">
        <is>
          <t>Crude</t>
        </is>
      </c>
      <c r="S4303" t="inlineStr">
        <is>
          <t>Yes</t>
        </is>
      </c>
      <c r="T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SA104295</t>
        </is>
      </c>
      <c r="B4304" s="68" t="n">
        <v>46286</v>
      </c>
      <c r="C4304" s="69" t="n">
        <v>2026</v>
      </c>
      <c r="D4304" t="inlineStr">
        <is>
          <t>Sep</t>
        </is>
      </c>
      <c r="E4304" t="inlineStr">
        <is>
          <t>Middle East</t>
        </is>
      </c>
      <c r="F4304" t="inlineStr">
        <is>
          <t>Bahrain</t>
        </is>
      </c>
      <c r="G4304" t="inlineStr">
        <is>
          <t>Arab Light</t>
        </is>
      </c>
      <c r="H4304" t="inlineStr">
        <is>
          <t>Term contract</t>
        </is>
      </c>
      <c r="I4304" t="inlineStr">
        <is>
          <t>National oil company</t>
        </is>
      </c>
      <c r="J4304" t="inlineStr">
        <is>
          <t>Priya Nair</t>
        </is>
      </c>
      <c r="K4304" s="70" t="n">
        <v>1299064</v>
      </c>
      <c r="L4304" s="71" t="n">
        <v>77.98</v>
      </c>
      <c r="M4304" s="71" t="n">
        <v>101301010.72</v>
      </c>
      <c r="N4304" s="71" t="n">
        <v>2026020.21</v>
      </c>
      <c r="O4304" s="71" t="n">
        <v>99274990.51000001</v>
      </c>
      <c r="P4304" s="71" t="n">
        <v>24272603.75</v>
      </c>
      <c r="Q4304" s="71" t="n">
        <v>75002386.76000001</v>
      </c>
      <c r="R4304" t="inlineStr">
        <is>
          <t>Crude</t>
        </is>
      </c>
      <c r="S4304" t="inlineStr">
        <is>
          <t>Yes</t>
        </is>
      </c>
      <c r="T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SA104296</t>
        </is>
      </c>
      <c r="B4305" s="68" t="n">
        <v>46286</v>
      </c>
      <c r="C4305" s="69" t="n">
        <v>2026</v>
      </c>
      <c r="D4305" t="inlineStr">
        <is>
          <t>Sep</t>
        </is>
      </c>
      <c r="E4305" t="inlineStr">
        <is>
          <t>Middle East</t>
        </is>
      </c>
      <c r="F4305" t="inlineStr">
        <is>
          <t>Bahrain</t>
        </is>
      </c>
      <c r="G4305" t="inlineStr">
        <is>
          <t>Diesel</t>
        </is>
      </c>
      <c r="H4305" t="inlineStr">
        <is>
          <t>Spot</t>
        </is>
      </c>
      <c r="I4305" t="inlineStr">
        <is>
          <t>National oil company</t>
        </is>
      </c>
      <c r="J4305" t="inlineStr">
        <is>
          <t>Yuki Sato</t>
        </is>
      </c>
      <c r="K4305" s="70" t="n">
        <v>290644</v>
      </c>
      <c r="L4305" s="71" t="n">
        <v>96.34999999999999</v>
      </c>
      <c r="M4305" s="71" t="n">
        <v>28003549.4</v>
      </c>
      <c r="N4305" s="71" t="n">
        <v>560070.99</v>
      </c>
      <c r="O4305" s="71" t="n">
        <v>27443478.41</v>
      </c>
      <c r="P4305" s="71" t="n">
        <v>21214466.74</v>
      </c>
      <c r="Q4305" s="71" t="n">
        <v>6229011.67</v>
      </c>
      <c r="R4305" t="inlineStr">
        <is>
          <t>Refined</t>
        </is>
      </c>
      <c r="S4305" t="inlineStr">
        <is>
          <t>Yes</t>
        </is>
      </c>
      <c r="T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SA104297</t>
        </is>
      </c>
      <c r="B4306" s="68" t="n">
        <v>46286</v>
      </c>
      <c r="C4306" s="69" t="n">
        <v>2026</v>
      </c>
      <c r="D4306" t="inlineStr">
        <is>
          <t>Sep</t>
        </is>
      </c>
      <c r="E4306" t="inlineStr">
        <is>
          <t>Middle East</t>
        </is>
      </c>
      <c r="F4306" t="inlineStr">
        <is>
          <t>UAE</t>
        </is>
      </c>
      <c r="G4306" t="inlineStr">
        <is>
          <t>Arab Light</t>
        </is>
      </c>
      <c r="H4306" t="inlineStr">
        <is>
          <t>Spot</t>
        </is>
      </c>
      <c r="I4306" t="inlineStr">
        <is>
          <t>Refiner</t>
        </is>
      </c>
      <c r="J4306" t="inlineStr">
        <is>
          <t>Sophie Müller</t>
        </is>
      </c>
      <c r="K4306" s="70" t="n">
        <v>1301034</v>
      </c>
      <c r="L4306" s="71" t="n">
        <v>77.36</v>
      </c>
      <c r="M4306" s="71" t="n">
        <v>100647990.24</v>
      </c>
      <c r="N4306" s="71" t="n">
        <v>0</v>
      </c>
      <c r="O4306" s="71" t="n">
        <v>100647990.24</v>
      </c>
      <c r="P4306" s="71" t="n">
        <v>24396601.78</v>
      </c>
      <c r="Q4306" s="71" t="n">
        <v>76251388.45999999</v>
      </c>
      <c r="R4306" t="inlineStr">
        <is>
          <t>Crude</t>
        </is>
      </c>
      <c r="S4306" t="inlineStr">
        <is>
          <t>Yes</t>
        </is>
      </c>
      <c r="T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SA104298</t>
        </is>
      </c>
      <c r="B4307" s="68" t="n">
        <v>46286</v>
      </c>
      <c r="C4307" s="69" t="n">
        <v>2026</v>
      </c>
      <c r="D4307" t="inlineStr">
        <is>
          <t>Sep</t>
        </is>
      </c>
      <c r="E4307" t="inlineStr">
        <is>
          <t>Asia</t>
        </is>
      </c>
      <c r="F4307" t="inlineStr">
        <is>
          <t>Japan</t>
        </is>
      </c>
      <c r="G4307" t="inlineStr">
        <is>
          <t>Arab Light</t>
        </is>
      </c>
      <c r="H4307" t="inlineStr">
        <is>
          <t>Term contract</t>
        </is>
      </c>
      <c r="I4307" t="inlineStr">
        <is>
          <t>National oil company</t>
        </is>
      </c>
      <c r="J4307" t="inlineStr">
        <is>
          <t>Kofi Mensah</t>
        </is>
      </c>
      <c r="K4307" s="70" t="n">
        <v>781999</v>
      </c>
      <c r="L4307" s="71" t="n">
        <v>72.09</v>
      </c>
      <c r="M4307" s="71" t="n">
        <v>56374307.91</v>
      </c>
      <c r="N4307" s="71" t="n">
        <v>0</v>
      </c>
      <c r="O4307" s="71" t="n">
        <v>56374307.91</v>
      </c>
      <c r="P4307" s="71" t="n">
        <v>14523005.59</v>
      </c>
      <c r="Q4307" s="71" t="n">
        <v>41851302.32</v>
      </c>
      <c r="R4307" t="inlineStr">
        <is>
          <t>Crude</t>
        </is>
      </c>
      <c r="S4307" t="inlineStr">
        <is>
          <t>Yes</t>
        </is>
      </c>
      <c r="T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SA104299</t>
        </is>
      </c>
      <c r="B4308" s="68" t="n">
        <v>46287</v>
      </c>
      <c r="C4308" s="69" t="n">
        <v>2026</v>
      </c>
      <c r="D4308" t="inlineStr">
        <is>
          <t>Sep</t>
        </is>
      </c>
      <c r="E4308" t="inlineStr">
        <is>
          <t>Europe</t>
        </is>
      </c>
      <c r="F4308" t="inlineStr">
        <is>
          <t>France</t>
        </is>
      </c>
      <c r="G4308" t="inlineStr">
        <is>
          <t>Arab Light</t>
        </is>
      </c>
      <c r="H4308" t="inlineStr">
        <is>
          <t>Term contract</t>
        </is>
      </c>
      <c r="I4308" t="inlineStr">
        <is>
          <t>Refiner</t>
        </is>
      </c>
      <c r="J4308" t="inlineStr">
        <is>
          <t>Kofi Mensah</t>
        </is>
      </c>
      <c r="K4308" s="70" t="n">
        <v>707148</v>
      </c>
      <c r="L4308" s="71" t="n">
        <v>70.36</v>
      </c>
      <c r="M4308" s="71" t="n">
        <v>49754933.28</v>
      </c>
      <c r="N4308" s="71" t="n">
        <v>995098.67</v>
      </c>
      <c r="O4308" s="71" t="n">
        <v>48759834.61</v>
      </c>
      <c r="P4308" s="71" t="n">
        <v>12654750.21</v>
      </c>
      <c r="Q4308" s="71" t="n">
        <v>36105084.4</v>
      </c>
      <c r="R4308" t="inlineStr">
        <is>
          <t>Crude</t>
        </is>
      </c>
      <c r="S4308" t="inlineStr">
        <is>
          <t>Yes</t>
        </is>
      </c>
      <c r="T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SA104300</t>
        </is>
      </c>
      <c r="B4309" s="68" t="n">
        <v>46287</v>
      </c>
      <c r="C4309" s="69" t="n">
        <v>2026</v>
      </c>
      <c r="D4309" t="inlineStr">
        <is>
          <t>Sep</t>
        </is>
      </c>
      <c r="E4309" t="inlineStr">
        <is>
          <t>Middle East</t>
        </is>
      </c>
      <c r="F4309" t="inlineStr">
        <is>
          <t>Bahrain</t>
        </is>
      </c>
      <c r="G4309" t="inlineStr">
        <is>
          <t>Arab Medium</t>
        </is>
      </c>
      <c r="H4309" t="inlineStr">
        <is>
          <t>Term contract</t>
        </is>
      </c>
      <c r="I4309" t="inlineStr">
        <is>
          <t>Refiner</t>
        </is>
      </c>
      <c r="J4309" t="inlineStr">
        <is>
          <t>Yuki Sato</t>
        </is>
      </c>
      <c r="K4309" s="70" t="n">
        <v>503277</v>
      </c>
      <c r="L4309" s="71" t="n">
        <v>75.34999999999999</v>
      </c>
      <c r="M4309" s="71" t="n">
        <v>37921921.95</v>
      </c>
      <c r="N4309" s="71" t="n">
        <v>0</v>
      </c>
      <c r="O4309" s="71" t="n">
        <v>37921921.95</v>
      </c>
      <c r="P4309" s="71" t="n">
        <v>8868990.98</v>
      </c>
      <c r="Q4309" s="71" t="n">
        <v>29052930.97</v>
      </c>
      <c r="R4309" t="inlineStr">
        <is>
          <t>Crude</t>
        </is>
      </c>
      <c r="S4309" t="inlineStr">
        <is>
          <t>Yes</t>
        </is>
      </c>
      <c r="T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SA104301</t>
        </is>
      </c>
      <c r="B4310" s="68" t="n">
        <v>46287</v>
      </c>
      <c r="C4310" s="69" t="n">
        <v>2026</v>
      </c>
      <c r="D4310" t="inlineStr">
        <is>
          <t>Sep</t>
        </is>
      </c>
      <c r="E4310" t="inlineStr">
        <is>
          <t>Asia</t>
        </is>
      </c>
      <c r="F4310" t="inlineStr">
        <is>
          <t>Japan</t>
        </is>
      </c>
      <c r="G4310" t="inlineStr">
        <is>
          <t>Diesel</t>
        </is>
      </c>
      <c r="H4310" t="inlineStr">
        <is>
          <t>Spot</t>
        </is>
      </c>
      <c r="I4310" t="inlineStr">
        <is>
          <t>National oil company</t>
        </is>
      </c>
      <c r="J4310" t="inlineStr">
        <is>
          <t>Fatima Al-Saud</t>
        </is>
      </c>
      <c r="K4310" s="70" t="n">
        <v>238634</v>
      </c>
      <c r="L4310" s="71" t="n">
        <v>91.45999999999999</v>
      </c>
      <c r="M4310" s="71" t="n">
        <v>21825465.64</v>
      </c>
      <c r="N4310" s="71" t="n">
        <v>218254.66</v>
      </c>
      <c r="O4310" s="71" t="n">
        <v>21607210.98</v>
      </c>
      <c r="P4310" s="71" t="n">
        <v>17466041.26</v>
      </c>
      <c r="Q4310" s="71" t="n">
        <v>4141169.72</v>
      </c>
      <c r="R4310" t="inlineStr">
        <is>
          <t>Refined</t>
        </is>
      </c>
      <c r="S4310" t="inlineStr">
        <is>
          <t>Yes</t>
        </is>
      </c>
      <c r="T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SA104302</t>
        </is>
      </c>
      <c r="B4311" s="68" t="n">
        <v>46287</v>
      </c>
      <c r="C4311" s="69" t="n">
        <v>2026</v>
      </c>
      <c r="D4311" t="inlineStr">
        <is>
          <t>Sep</t>
        </is>
      </c>
      <c r="E4311" t="inlineStr">
        <is>
          <t>Middle East</t>
        </is>
      </c>
      <c r="F4311" t="inlineStr">
        <is>
          <t>UAE</t>
        </is>
      </c>
      <c r="G4311" t="inlineStr">
        <is>
          <t>Arab Medium</t>
        </is>
      </c>
      <c r="H4311" t="inlineStr">
        <is>
          <t>Term contract</t>
        </is>
      </c>
      <c r="I4311" t="inlineStr">
        <is>
          <t>National oil company</t>
        </is>
      </c>
      <c r="J4311" t="inlineStr">
        <is>
          <t>Zoya Ahmed</t>
        </is>
      </c>
      <c r="K4311" s="70" t="n">
        <v>1894920</v>
      </c>
      <c r="L4311" s="71" t="n">
        <v>78.84999999999999</v>
      </c>
      <c r="M4311" s="71" t="n">
        <v>149414442</v>
      </c>
      <c r="N4311" s="71" t="n">
        <v>0</v>
      </c>
      <c r="O4311" s="71" t="n">
        <v>149414442</v>
      </c>
      <c r="P4311" s="71" t="n">
        <v>33066237.49</v>
      </c>
      <c r="Q4311" s="71" t="n">
        <v>116348204.51</v>
      </c>
      <c r="R4311" t="inlineStr">
        <is>
          <t>Crude</t>
        </is>
      </c>
      <c r="S4311" t="inlineStr">
        <is>
          <t>Yes</t>
        </is>
      </c>
      <c r="T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SA104303</t>
        </is>
      </c>
      <c r="B4312" s="68" t="n">
        <v>46287</v>
      </c>
      <c r="C4312" s="69" t="n">
        <v>2026</v>
      </c>
      <c r="D4312" t="inlineStr">
        <is>
          <t>Sep</t>
        </is>
      </c>
      <c r="E4312" t="inlineStr">
        <is>
          <t>Europe</t>
        </is>
      </c>
      <c r="F4312" t="inlineStr">
        <is>
          <t>France</t>
        </is>
      </c>
      <c r="G4312" t="inlineStr">
        <is>
          <t>Diesel</t>
        </is>
      </c>
      <c r="H4312" t="inlineStr">
        <is>
          <t>Term contract</t>
        </is>
      </c>
      <c r="I4312" t="inlineStr">
        <is>
          <t>National oil company</t>
        </is>
      </c>
      <c r="J4312" t="inlineStr">
        <is>
          <t>Mei Lin</t>
        </is>
      </c>
      <c r="K4312" s="70" t="n">
        <v>585367</v>
      </c>
      <c r="L4312" s="71" t="n">
        <v>95.97</v>
      </c>
      <c r="M4312" s="71" t="n">
        <v>56177670.99</v>
      </c>
      <c r="N4312" s="71" t="n">
        <v>0</v>
      </c>
      <c r="O4312" s="71" t="n">
        <v>56177670.99</v>
      </c>
      <c r="P4312" s="71" t="n">
        <v>41106560.49</v>
      </c>
      <c r="Q4312" s="71" t="n">
        <v>15071110.5</v>
      </c>
      <c r="R4312" t="inlineStr">
        <is>
          <t>Refined</t>
        </is>
      </c>
      <c r="S4312" t="inlineStr">
        <is>
          <t>Yes</t>
        </is>
      </c>
      <c r="T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SA104304</t>
        </is>
      </c>
      <c r="B4313" s="68" t="n">
        <v>46287</v>
      </c>
      <c r="C4313" s="69" t="n">
        <v>2026</v>
      </c>
      <c r="D4313" t="inlineStr">
        <is>
          <t>Sep</t>
        </is>
      </c>
      <c r="E4313" t="inlineStr">
        <is>
          <t>Asia</t>
        </is>
      </c>
      <c r="F4313" t="inlineStr">
        <is>
          <t>South Korea</t>
        </is>
      </c>
      <c r="G4313" t="inlineStr">
        <is>
          <t>Diesel</t>
        </is>
      </c>
      <c r="H4313" t="inlineStr">
        <is>
          <t>Spot</t>
        </is>
      </c>
      <c r="I4313" t="inlineStr">
        <is>
          <t>National oil company</t>
        </is>
      </c>
      <c r="J4313" t="inlineStr">
        <is>
          <t>Ruhi Shaikh</t>
        </is>
      </c>
      <c r="K4313" s="70" t="n">
        <v>575169</v>
      </c>
      <c r="L4313" s="71" t="n">
        <v>86.87</v>
      </c>
      <c r="M4313" s="71" t="n">
        <v>49964931.03</v>
      </c>
      <c r="N4313" s="71" t="n">
        <v>499649.31</v>
      </c>
      <c r="O4313" s="71" t="n">
        <v>49465281.72</v>
      </c>
      <c r="P4313" s="71" t="n">
        <v>40233094.08</v>
      </c>
      <c r="Q4313" s="71" t="n">
        <v>9232187.640000001</v>
      </c>
      <c r="R4313" t="inlineStr">
        <is>
          <t>Refined</t>
        </is>
      </c>
      <c r="S4313" t="inlineStr">
        <is>
          <t>Yes</t>
        </is>
      </c>
      <c r="T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SA104305</t>
        </is>
      </c>
      <c r="B4314" s="68" t="n">
        <v>46288</v>
      </c>
      <c r="C4314" s="69" t="n">
        <v>2026</v>
      </c>
      <c r="D4314" t="inlineStr">
        <is>
          <t>Sep</t>
        </is>
      </c>
      <c r="E4314" t="inlineStr">
        <is>
          <t>Europe</t>
        </is>
      </c>
      <c r="F4314" t="inlineStr">
        <is>
          <t>France</t>
        </is>
      </c>
      <c r="G4314" t="inlineStr">
        <is>
          <t>Arab Medium</t>
        </is>
      </c>
      <c r="H4314" t="inlineStr">
        <is>
          <t>Term contract</t>
        </is>
      </c>
      <c r="I4314" t="inlineStr">
        <is>
          <t>Refiner</t>
        </is>
      </c>
      <c r="J4314" t="inlineStr">
        <is>
          <t>Priya Nair</t>
        </is>
      </c>
      <c r="K4314" s="70" t="n">
        <v>702224</v>
      </c>
      <c r="L4314" s="71" t="n">
        <v>75.79000000000001</v>
      </c>
      <c r="M4314" s="71" t="n">
        <v>53221556.96</v>
      </c>
      <c r="N4314" s="71" t="n">
        <v>1064431.14</v>
      </c>
      <c r="O4314" s="71" t="n">
        <v>52157125.82</v>
      </c>
      <c r="P4314" s="71" t="n">
        <v>12011641.75</v>
      </c>
      <c r="Q4314" s="71" t="n">
        <v>40145484.07</v>
      </c>
      <c r="R4314" t="inlineStr">
        <is>
          <t>Crude</t>
        </is>
      </c>
      <c r="S4314" t="inlineStr">
        <is>
          <t>Yes</t>
        </is>
      </c>
      <c r="T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SA104306</t>
        </is>
      </c>
      <c r="B4315" s="68" t="n">
        <v>46288</v>
      </c>
      <c r="C4315" s="69" t="n">
        <v>2026</v>
      </c>
      <c r="D4315" t="inlineStr">
        <is>
          <t>Sep</t>
        </is>
      </c>
      <c r="E4315" t="inlineStr">
        <is>
          <t>Asia</t>
        </is>
      </c>
      <c r="F4315" t="inlineStr">
        <is>
          <t>India</t>
        </is>
      </c>
      <c r="G4315" t="inlineStr">
        <is>
          <t>Jet fuel</t>
        </is>
      </c>
      <c r="H4315" t="inlineStr">
        <is>
          <t>Term contract</t>
        </is>
      </c>
      <c r="I4315" t="inlineStr">
        <is>
          <t>Refiner</t>
        </is>
      </c>
      <c r="J4315" t="inlineStr">
        <is>
          <t>Lucas Martin</t>
        </is>
      </c>
      <c r="K4315" s="70" t="n">
        <v>361377</v>
      </c>
      <c r="L4315" s="71" t="n">
        <v>102.69</v>
      </c>
      <c r="M4315" s="71" t="n">
        <v>37109804.13</v>
      </c>
      <c r="N4315" s="71" t="n">
        <v>371098.04</v>
      </c>
      <c r="O4315" s="71" t="n">
        <v>36738706.09</v>
      </c>
      <c r="P4315" s="71" t="n">
        <v>27132113.89</v>
      </c>
      <c r="Q4315" s="71" t="n">
        <v>9606592.199999999</v>
      </c>
      <c r="R4315" t="inlineStr">
        <is>
          <t>Refined</t>
        </is>
      </c>
      <c r="S4315" t="inlineStr">
        <is>
          <t>Yes</t>
        </is>
      </c>
      <c r="T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SA104307</t>
        </is>
      </c>
      <c r="B4316" s="68" t="n">
        <v>46288</v>
      </c>
      <c r="C4316" s="69" t="n">
        <v>2026</v>
      </c>
      <c r="D4316" t="inlineStr">
        <is>
          <t>Sep</t>
        </is>
      </c>
      <c r="E4316" t="inlineStr">
        <is>
          <t>Asia</t>
        </is>
      </c>
      <c r="F4316" t="inlineStr">
        <is>
          <t>South Korea</t>
        </is>
      </c>
      <c r="G4316" t="inlineStr">
        <is>
          <t>Arab Medium</t>
        </is>
      </c>
      <c r="H4316" t="inlineStr">
        <is>
          <t>Spot</t>
        </is>
      </c>
      <c r="I4316" t="inlineStr">
        <is>
          <t>National oil company</t>
        </is>
      </c>
      <c r="J4316" t="inlineStr">
        <is>
          <t>Arjun Mehta</t>
        </is>
      </c>
      <c r="K4316" s="70" t="n">
        <v>1081405</v>
      </c>
      <c r="L4316" s="71" t="n">
        <v>80.23</v>
      </c>
      <c r="M4316" s="71" t="n">
        <v>86761123.15000001</v>
      </c>
      <c r="N4316" s="71" t="n">
        <v>867611.23</v>
      </c>
      <c r="O4316" s="71" t="n">
        <v>85893511.92</v>
      </c>
      <c r="P4316" s="71" t="n">
        <v>19014260.88</v>
      </c>
      <c r="Q4316" s="71" t="n">
        <v>66879251.04</v>
      </c>
      <c r="R4316" t="inlineStr">
        <is>
          <t>Crude</t>
        </is>
      </c>
      <c r="S4316" t="inlineStr">
        <is>
          <t>Yes</t>
        </is>
      </c>
      <c r="T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SA104308</t>
        </is>
      </c>
      <c r="B4317" s="68" t="n">
        <v>46288</v>
      </c>
      <c r="C4317" s="69" t="n">
        <v>2026</v>
      </c>
      <c r="D4317" t="inlineStr">
        <is>
          <t>Sep</t>
        </is>
      </c>
      <c r="E4317" t="inlineStr">
        <is>
          <t>Asia</t>
        </is>
      </c>
      <c r="F4317" t="inlineStr">
        <is>
          <t>China</t>
        </is>
      </c>
      <c r="G4317" t="inlineStr">
        <is>
          <t>Diesel</t>
        </is>
      </c>
      <c r="H4317" t="inlineStr">
        <is>
          <t>Term contract</t>
        </is>
      </c>
      <c r="I4317" t="inlineStr">
        <is>
          <t>National oil company</t>
        </is>
      </c>
      <c r="J4317" t="inlineStr">
        <is>
          <t>Omar Haddad</t>
        </is>
      </c>
      <c r="K4317" s="70" t="n">
        <v>135634</v>
      </c>
      <c r="L4317" s="71" t="n">
        <v>86.45999999999999</v>
      </c>
      <c r="M4317" s="71" t="n">
        <v>11726915.64</v>
      </c>
      <c r="N4317" s="71" t="n">
        <v>0</v>
      </c>
      <c r="O4317" s="71" t="n">
        <v>11726915.64</v>
      </c>
      <c r="P4317" s="71" t="n">
        <v>9376268.51</v>
      </c>
      <c r="Q4317" s="71" t="n">
        <v>2350647.13</v>
      </c>
      <c r="R4317" t="inlineStr">
        <is>
          <t>Refined</t>
        </is>
      </c>
      <c r="S4317" t="inlineStr">
        <is>
          <t>Yes</t>
        </is>
      </c>
      <c r="T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SA104309</t>
        </is>
      </c>
      <c r="B4318" s="68" t="n">
        <v>46288</v>
      </c>
      <c r="C4318" s="69" t="n">
        <v>2026</v>
      </c>
      <c r="D4318" t="inlineStr">
        <is>
          <t>Sep</t>
        </is>
      </c>
      <c r="E4318" t="inlineStr">
        <is>
          <t>Asia</t>
        </is>
      </c>
      <c r="F4318" t="inlineStr">
        <is>
          <t>India</t>
        </is>
      </c>
      <c r="G4318" t="inlineStr">
        <is>
          <t>Arab Heavy</t>
        </is>
      </c>
      <c r="H4318" t="inlineStr">
        <is>
          <t>Spot</t>
        </is>
      </c>
      <c r="I4318" t="inlineStr">
        <is>
          <t>National oil company</t>
        </is>
      </c>
      <c r="J4318" t="inlineStr">
        <is>
          <t>Hiroshi Tanaka</t>
        </is>
      </c>
      <c r="K4318" s="70" t="n">
        <v>339786</v>
      </c>
      <c r="L4318" s="71" t="n">
        <v>69.72</v>
      </c>
      <c r="M4318" s="71" t="n">
        <v>23689879.92</v>
      </c>
      <c r="N4318" s="71" t="n">
        <v>0</v>
      </c>
      <c r="O4318" s="71" t="n">
        <v>23689879.92</v>
      </c>
      <c r="P4318" s="71" t="n">
        <v>5820947.31</v>
      </c>
      <c r="Q4318" s="71" t="n">
        <v>17868932.61</v>
      </c>
      <c r="R4318" t="inlineStr">
        <is>
          <t>Crude</t>
        </is>
      </c>
      <c r="S4318" t="inlineStr">
        <is>
          <t>Yes</t>
        </is>
      </c>
      <c r="T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SA104310</t>
        </is>
      </c>
      <c r="B4319" s="68" t="n">
        <v>46288</v>
      </c>
      <c r="C4319" s="69" t="n">
        <v>2026</v>
      </c>
      <c r="D4319" t="inlineStr">
        <is>
          <t>Sep</t>
        </is>
      </c>
      <c r="E4319" t="inlineStr">
        <is>
          <t>Middle East</t>
        </is>
      </c>
      <c r="F4319" t="inlineStr">
        <is>
          <t>Saudi Arabia</t>
        </is>
      </c>
      <c r="G4319" t="inlineStr">
        <is>
          <t>Arab Medium</t>
        </is>
      </c>
      <c r="H4319" t="inlineStr">
        <is>
          <t>Domestic</t>
        </is>
      </c>
      <c r="I4319" t="inlineStr">
        <is>
          <t>Refiner</t>
        </is>
      </c>
      <c r="J4319" t="inlineStr">
        <is>
          <t>Emma Clarke</t>
        </is>
      </c>
      <c r="K4319" s="70" t="n">
        <v>1351263</v>
      </c>
      <c r="L4319" s="71" t="n">
        <v>80.22</v>
      </c>
      <c r="M4319" s="71" t="n">
        <v>108398317.86</v>
      </c>
      <c r="N4319" s="71" t="n">
        <v>0</v>
      </c>
      <c r="O4319" s="71" t="n">
        <v>108398317.86</v>
      </c>
      <c r="P4319" s="71" t="n">
        <v>23226071.22</v>
      </c>
      <c r="Q4319" s="71" t="n">
        <v>85172246.64</v>
      </c>
      <c r="R4319" t="inlineStr">
        <is>
          <t>Crude</t>
        </is>
      </c>
      <c r="S4319" t="inlineStr">
        <is>
          <t>No</t>
        </is>
      </c>
      <c r="T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SA104311</t>
        </is>
      </c>
      <c r="B4320" s="68" t="n">
        <v>46288</v>
      </c>
      <c r="C4320" s="69" t="n">
        <v>2026</v>
      </c>
      <c r="D4320" t="inlineStr">
        <is>
          <t>Sep</t>
        </is>
      </c>
      <c r="E4320" t="inlineStr">
        <is>
          <t>Middle East</t>
        </is>
      </c>
      <c r="F4320" t="inlineStr">
        <is>
          <t>Bahrain</t>
        </is>
      </c>
      <c r="G4320" t="inlineStr">
        <is>
          <t>Arab Extra Light</t>
        </is>
      </c>
      <c r="H4320" t="inlineStr">
        <is>
          <t>Term contract</t>
        </is>
      </c>
      <c r="I4320" t="inlineStr">
        <is>
          <t>Trader</t>
        </is>
      </c>
      <c r="J4320" t="inlineStr">
        <is>
          <t>Aisha Bello</t>
        </is>
      </c>
      <c r="K4320" s="70" t="n">
        <v>303345</v>
      </c>
      <c r="L4320" s="71" t="n">
        <v>82.65000000000001</v>
      </c>
      <c r="M4320" s="71" t="n">
        <v>25071464.25</v>
      </c>
      <c r="N4320" s="71" t="n">
        <v>0</v>
      </c>
      <c r="O4320" s="71" t="n">
        <v>25071464.25</v>
      </c>
      <c r="P4320" s="71" t="n">
        <v>5506421.16</v>
      </c>
      <c r="Q4320" s="71" t="n">
        <v>19565043.09</v>
      </c>
      <c r="R4320" t="inlineStr">
        <is>
          <t>Crude</t>
        </is>
      </c>
      <c r="S4320" t="inlineStr">
        <is>
          <t>Yes</t>
        </is>
      </c>
      <c r="T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SA104312</t>
        </is>
      </c>
      <c r="B4321" s="68" t="n">
        <v>46288</v>
      </c>
      <c r="C4321" s="69" t="n">
        <v>2026</v>
      </c>
      <c r="D4321" t="inlineStr">
        <is>
          <t>Sep</t>
        </is>
      </c>
      <c r="E4321" t="inlineStr">
        <is>
          <t>Middle East</t>
        </is>
      </c>
      <c r="F4321" t="inlineStr">
        <is>
          <t>UAE</t>
        </is>
      </c>
      <c r="G4321" t="inlineStr">
        <is>
          <t>Arab Light</t>
        </is>
      </c>
      <c r="H4321" t="inlineStr">
        <is>
          <t>Spot</t>
        </is>
      </c>
      <c r="I4321" t="inlineStr">
        <is>
          <t>National oil company</t>
        </is>
      </c>
      <c r="J4321" t="inlineStr">
        <is>
          <t>Omar Haddad</t>
        </is>
      </c>
      <c r="K4321" s="70" t="n">
        <v>728815</v>
      </c>
      <c r="L4321" s="71" t="n">
        <v>71.2</v>
      </c>
      <c r="M4321" s="71" t="n">
        <v>51891628</v>
      </c>
      <c r="N4321" s="71" t="n">
        <v>0</v>
      </c>
      <c r="O4321" s="71" t="n">
        <v>51891628</v>
      </c>
      <c r="P4321" s="71" t="n">
        <v>12837270.77</v>
      </c>
      <c r="Q4321" s="71" t="n">
        <v>39054357.23</v>
      </c>
      <c r="R4321" t="inlineStr">
        <is>
          <t>Crude</t>
        </is>
      </c>
      <c r="S4321" t="inlineStr">
        <is>
          <t>Yes</t>
        </is>
      </c>
      <c r="T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SA104313</t>
        </is>
      </c>
      <c r="B4322" s="68" t="n">
        <v>46288</v>
      </c>
      <c r="C4322" s="69" t="n">
        <v>2026</v>
      </c>
      <c r="D4322" t="inlineStr">
        <is>
          <t>Sep</t>
        </is>
      </c>
      <c r="E4322" t="inlineStr">
        <is>
          <t>Asia</t>
        </is>
      </c>
      <c r="F4322" t="inlineStr">
        <is>
          <t>Japan</t>
        </is>
      </c>
      <c r="G4322" t="inlineStr">
        <is>
          <t>Arab Extra Light</t>
        </is>
      </c>
      <c r="H4322" t="inlineStr">
        <is>
          <t>Spot</t>
        </is>
      </c>
      <c r="I4322" t="inlineStr">
        <is>
          <t>National oil company</t>
        </is>
      </c>
      <c r="J4322" t="inlineStr">
        <is>
          <t>Omar Haddad</t>
        </is>
      </c>
      <c r="K4322" s="70" t="n">
        <v>426456</v>
      </c>
      <c r="L4322" s="71" t="n">
        <v>77.34999999999999</v>
      </c>
      <c r="M4322" s="71" t="n">
        <v>32986371.6</v>
      </c>
      <c r="N4322" s="71" t="n">
        <v>0</v>
      </c>
      <c r="O4322" s="71" t="n">
        <v>32986371.6</v>
      </c>
      <c r="P4322" s="71" t="n">
        <v>7722054.13</v>
      </c>
      <c r="Q4322" s="71" t="n">
        <v>25264317.47</v>
      </c>
      <c r="R4322" t="inlineStr">
        <is>
          <t>Crude</t>
        </is>
      </c>
      <c r="S4322" t="inlineStr">
        <is>
          <t>Yes</t>
        </is>
      </c>
      <c r="T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SA104314</t>
        </is>
      </c>
      <c r="B4323" s="68" t="n">
        <v>46288</v>
      </c>
      <c r="C4323" s="69" t="n">
        <v>2026</v>
      </c>
      <c r="D4323" t="inlineStr">
        <is>
          <t>Sep</t>
        </is>
      </c>
      <c r="E4323" t="inlineStr">
        <is>
          <t>Asia</t>
        </is>
      </c>
      <c r="F4323" t="inlineStr">
        <is>
          <t>Japan</t>
        </is>
      </c>
      <c r="G4323" t="inlineStr">
        <is>
          <t>Arab Light</t>
        </is>
      </c>
      <c r="H4323" t="inlineStr">
        <is>
          <t>Spot</t>
        </is>
      </c>
      <c r="I4323" t="inlineStr">
        <is>
          <t>National oil company</t>
        </is>
      </c>
      <c r="J4323" t="inlineStr">
        <is>
          <t>Sophie Müller</t>
        </is>
      </c>
      <c r="K4323" s="70" t="n">
        <v>699269</v>
      </c>
      <c r="L4323" s="71" t="n">
        <v>74.8</v>
      </c>
      <c r="M4323" s="71" t="n">
        <v>52305321.2</v>
      </c>
      <c r="N4323" s="71" t="n">
        <v>523053.21</v>
      </c>
      <c r="O4323" s="71" t="n">
        <v>51782267.99</v>
      </c>
      <c r="P4323" s="71" t="n">
        <v>12591130.68</v>
      </c>
      <c r="Q4323" s="71" t="n">
        <v>39191137.31</v>
      </c>
      <c r="R4323" t="inlineStr">
        <is>
          <t>Crude</t>
        </is>
      </c>
      <c r="S4323" t="inlineStr">
        <is>
          <t>Yes</t>
        </is>
      </c>
      <c r="T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SA104315</t>
        </is>
      </c>
      <c r="B4324" s="68" t="n">
        <v>46289</v>
      </c>
      <c r="C4324" s="69" t="n">
        <v>2026</v>
      </c>
      <c r="D4324" t="inlineStr">
        <is>
          <t>Sep</t>
        </is>
      </c>
      <c r="E4324" t="inlineStr">
        <is>
          <t>Asia</t>
        </is>
      </c>
      <c r="F4324" t="inlineStr">
        <is>
          <t>South Korea</t>
        </is>
      </c>
      <c r="G4324" t="inlineStr">
        <is>
          <t>Arab Medium</t>
        </is>
      </c>
      <c r="H4324" t="inlineStr">
        <is>
          <t>Term contract</t>
        </is>
      </c>
      <c r="I4324" t="inlineStr">
        <is>
          <t>Refiner</t>
        </is>
      </c>
      <c r="J4324" t="inlineStr">
        <is>
          <t>Ruhi Shaikh</t>
        </is>
      </c>
      <c r="K4324" s="70" t="n">
        <v>856851</v>
      </c>
      <c r="L4324" s="71" t="n">
        <v>78.83</v>
      </c>
      <c r="M4324" s="71" t="n">
        <v>67545564.33</v>
      </c>
      <c r="N4324" s="71" t="n">
        <v>1350911.29</v>
      </c>
      <c r="O4324" s="71" t="n">
        <v>66194653.04</v>
      </c>
      <c r="P4324" s="71" t="n">
        <v>15456065.89</v>
      </c>
      <c r="Q4324" s="71" t="n">
        <v>50738587.15</v>
      </c>
      <c r="R4324" t="inlineStr">
        <is>
          <t>Crude</t>
        </is>
      </c>
      <c r="S4324" t="inlineStr">
        <is>
          <t>Yes</t>
        </is>
      </c>
      <c r="T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SA104316</t>
        </is>
      </c>
      <c r="B4325" s="68" t="n">
        <v>46289</v>
      </c>
      <c r="C4325" s="69" t="n">
        <v>2026</v>
      </c>
      <c r="D4325" t="inlineStr">
        <is>
          <t>Sep</t>
        </is>
      </c>
      <c r="E4325" t="inlineStr">
        <is>
          <t>Asia</t>
        </is>
      </c>
      <c r="F4325" t="inlineStr">
        <is>
          <t>South Korea</t>
        </is>
      </c>
      <c r="G4325" t="inlineStr">
        <is>
          <t>Arab Light</t>
        </is>
      </c>
      <c r="H4325" t="inlineStr">
        <is>
          <t>Spot</t>
        </is>
      </c>
      <c r="I4325" t="inlineStr">
        <is>
          <t>Refiner</t>
        </is>
      </c>
      <c r="J4325" t="inlineStr">
        <is>
          <t>Lucas Martin</t>
        </is>
      </c>
      <c r="K4325" s="70" t="n">
        <v>1011478</v>
      </c>
      <c r="L4325" s="71" t="n">
        <v>71.28</v>
      </c>
      <c r="M4325" s="71" t="n">
        <v>72098151.84</v>
      </c>
      <c r="N4325" s="71" t="n">
        <v>0</v>
      </c>
      <c r="O4325" s="71" t="n">
        <v>72098151.84</v>
      </c>
      <c r="P4325" s="71" t="n">
        <v>18518268.51</v>
      </c>
      <c r="Q4325" s="71" t="n">
        <v>53579883.33</v>
      </c>
      <c r="R4325" t="inlineStr">
        <is>
          <t>Crude</t>
        </is>
      </c>
      <c r="S4325" t="inlineStr">
        <is>
          <t>Yes</t>
        </is>
      </c>
      <c r="T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SA104317</t>
        </is>
      </c>
      <c r="B4326" s="68" t="n">
        <v>46290</v>
      </c>
      <c r="C4326" s="69" t="n">
        <v>2026</v>
      </c>
      <c r="D4326" t="inlineStr">
        <is>
          <t>Sep</t>
        </is>
      </c>
      <c r="E4326" t="inlineStr">
        <is>
          <t>Middle East</t>
        </is>
      </c>
      <c r="F4326" t="inlineStr">
        <is>
          <t>Saudi Arabia</t>
        </is>
      </c>
      <c r="G4326" t="inlineStr">
        <is>
          <t>Arab Light</t>
        </is>
      </c>
      <c r="H4326" t="inlineStr">
        <is>
          <t>Domestic</t>
        </is>
      </c>
      <c r="I4326" t="inlineStr">
        <is>
          <t>National oil company</t>
        </is>
      </c>
      <c r="J4326" t="inlineStr">
        <is>
          <t>Amir Khan</t>
        </is>
      </c>
      <c r="K4326" s="70" t="n">
        <v>344710</v>
      </c>
      <c r="L4326" s="71" t="n">
        <v>77.92</v>
      </c>
      <c r="M4326" s="71" t="n">
        <v>26859803.2</v>
      </c>
      <c r="N4326" s="71" t="n">
        <v>0</v>
      </c>
      <c r="O4326" s="71" t="n">
        <v>26859803.2</v>
      </c>
      <c r="P4326" s="71" t="n">
        <v>6144675.25</v>
      </c>
      <c r="Q4326" s="71" t="n">
        <v>20715127.95</v>
      </c>
      <c r="R4326" t="inlineStr">
        <is>
          <t>Crude</t>
        </is>
      </c>
      <c r="S4326" t="inlineStr">
        <is>
          <t>No</t>
        </is>
      </c>
      <c r="T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SA104318</t>
        </is>
      </c>
      <c r="B4327" s="68" t="n">
        <v>46290</v>
      </c>
      <c r="C4327" s="69" t="n">
        <v>2026</v>
      </c>
      <c r="D4327" t="inlineStr">
        <is>
          <t>Sep</t>
        </is>
      </c>
      <c r="E4327" t="inlineStr">
        <is>
          <t>Asia</t>
        </is>
      </c>
      <c r="F4327" t="inlineStr">
        <is>
          <t>Japan</t>
        </is>
      </c>
      <c r="G4327" t="inlineStr">
        <is>
          <t>Arab Medium</t>
        </is>
      </c>
      <c r="H4327" t="inlineStr">
        <is>
          <t>Term contract</t>
        </is>
      </c>
      <c r="I4327" t="inlineStr">
        <is>
          <t>Refiner</t>
        </is>
      </c>
      <c r="J4327" t="inlineStr">
        <is>
          <t>Shraddha Kulkarni</t>
        </is>
      </c>
      <c r="K4327" s="70" t="n">
        <v>874579</v>
      </c>
      <c r="L4327" s="71" t="n">
        <v>81.93000000000001</v>
      </c>
      <c r="M4327" s="71" t="n">
        <v>71654257.47</v>
      </c>
      <c r="N4327" s="71" t="n">
        <v>1433085.15</v>
      </c>
      <c r="O4327" s="71" t="n">
        <v>70221172.31999999</v>
      </c>
      <c r="P4327" s="71" t="n">
        <v>15888203.78</v>
      </c>
      <c r="Q4327" s="71" t="n">
        <v>54332968.54</v>
      </c>
      <c r="R4327" t="inlineStr">
        <is>
          <t>Crude</t>
        </is>
      </c>
      <c r="S4327" t="inlineStr">
        <is>
          <t>Yes</t>
        </is>
      </c>
      <c r="T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SA104319</t>
        </is>
      </c>
      <c r="B4328" s="68" t="n">
        <v>46290</v>
      </c>
      <c r="C4328" s="69" t="n">
        <v>2026</v>
      </c>
      <c r="D4328" t="inlineStr">
        <is>
          <t>Sep</t>
        </is>
      </c>
      <c r="E4328" t="inlineStr">
        <is>
          <t>Asia</t>
        </is>
      </c>
      <c r="F4328" t="inlineStr">
        <is>
          <t>China</t>
        </is>
      </c>
      <c r="G4328" t="inlineStr">
        <is>
          <t>Diesel</t>
        </is>
      </c>
      <c r="H4328" t="inlineStr">
        <is>
          <t>Spot</t>
        </is>
      </c>
      <c r="I4328" t="inlineStr">
        <is>
          <t>Refiner</t>
        </is>
      </c>
      <c r="J4328" t="inlineStr">
        <is>
          <t>Ravindra Patil</t>
        </is>
      </c>
      <c r="K4328" s="70" t="n">
        <v>198862</v>
      </c>
      <c r="L4328" s="71" t="n">
        <v>97.20999999999999</v>
      </c>
      <c r="M4328" s="71" t="n">
        <v>19331375.02</v>
      </c>
      <c r="N4328" s="71" t="n">
        <v>0</v>
      </c>
      <c r="O4328" s="71" t="n">
        <v>19331375.02</v>
      </c>
      <c r="P4328" s="71" t="n">
        <v>13979370.15</v>
      </c>
      <c r="Q4328" s="71" t="n">
        <v>5352004.87</v>
      </c>
      <c r="R4328" t="inlineStr">
        <is>
          <t>Refined</t>
        </is>
      </c>
      <c r="S4328" t="inlineStr">
        <is>
          <t>Yes</t>
        </is>
      </c>
      <c r="T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SA104320</t>
        </is>
      </c>
      <c r="B4329" s="68" t="n">
        <v>46290</v>
      </c>
      <c r="C4329" s="69" t="n">
        <v>2026</v>
      </c>
      <c r="D4329" t="inlineStr">
        <is>
          <t>Sep</t>
        </is>
      </c>
      <c r="E4329" t="inlineStr">
        <is>
          <t>Asia</t>
        </is>
      </c>
      <c r="F4329" t="inlineStr">
        <is>
          <t>South Korea</t>
        </is>
      </c>
      <c r="G4329" t="inlineStr">
        <is>
          <t>Arab Light</t>
        </is>
      </c>
      <c r="H4329" t="inlineStr">
        <is>
          <t>Term contract</t>
        </is>
      </c>
      <c r="I4329" t="inlineStr">
        <is>
          <t>National oil company</t>
        </is>
      </c>
      <c r="J4329" t="inlineStr">
        <is>
          <t>Lucas Martin</t>
        </is>
      </c>
      <c r="K4329" s="70" t="n">
        <v>1321717</v>
      </c>
      <c r="L4329" s="71" t="n">
        <v>75.02</v>
      </c>
      <c r="M4329" s="71" t="n">
        <v>99155209.34</v>
      </c>
      <c r="N4329" s="71" t="n">
        <v>0</v>
      </c>
      <c r="O4329" s="71" t="n">
        <v>99155209.34</v>
      </c>
      <c r="P4329" s="71" t="n">
        <v>24387957.44</v>
      </c>
      <c r="Q4329" s="71" t="n">
        <v>74767251.90000001</v>
      </c>
      <c r="R4329" t="inlineStr">
        <is>
          <t>Crude</t>
        </is>
      </c>
      <c r="S4329" t="inlineStr">
        <is>
          <t>Yes</t>
        </is>
      </c>
      <c r="T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SA104321</t>
        </is>
      </c>
      <c r="B4330" s="68" t="n">
        <v>46290</v>
      </c>
      <c r="C4330" s="69" t="n">
        <v>2026</v>
      </c>
      <c r="D4330" t="inlineStr">
        <is>
          <t>Sep</t>
        </is>
      </c>
      <c r="E4330" t="inlineStr">
        <is>
          <t>North America</t>
        </is>
      </c>
      <c r="F4330" t="inlineStr">
        <is>
          <t>USA</t>
        </is>
      </c>
      <c r="G4330" t="inlineStr">
        <is>
          <t>Arab Extra Light</t>
        </is>
      </c>
      <c r="H4330" t="inlineStr">
        <is>
          <t>Term contract</t>
        </is>
      </c>
      <c r="I4330" t="inlineStr">
        <is>
          <t>Refiner</t>
        </is>
      </c>
      <c r="J4330" t="inlineStr">
        <is>
          <t>Wei Chen</t>
        </is>
      </c>
      <c r="K4330" s="70" t="n">
        <v>464866</v>
      </c>
      <c r="L4330" s="71" t="n">
        <v>79.01000000000001</v>
      </c>
      <c r="M4330" s="71" t="n">
        <v>36729062.66</v>
      </c>
      <c r="N4330" s="71" t="n">
        <v>0</v>
      </c>
      <c r="O4330" s="71" t="n">
        <v>36729062.66</v>
      </c>
      <c r="P4330" s="71" t="n">
        <v>8647074.039999999</v>
      </c>
      <c r="Q4330" s="71" t="n">
        <v>28081988.62</v>
      </c>
      <c r="R4330" t="inlineStr">
        <is>
          <t>Crude</t>
        </is>
      </c>
      <c r="S4330" t="inlineStr">
        <is>
          <t>Yes</t>
        </is>
      </c>
      <c r="T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SA104322</t>
        </is>
      </c>
      <c r="B4331" s="68" t="n">
        <v>46290</v>
      </c>
      <c r="C4331" s="69" t="n">
        <v>2026</v>
      </c>
      <c r="D4331" t="inlineStr">
        <is>
          <t>Sep</t>
        </is>
      </c>
      <c r="E4331" t="inlineStr">
        <is>
          <t>Asia</t>
        </is>
      </c>
      <c r="F4331" t="inlineStr">
        <is>
          <t>South Korea</t>
        </is>
      </c>
      <c r="G4331" t="inlineStr">
        <is>
          <t>Gasoline</t>
        </is>
      </c>
      <c r="H4331" t="inlineStr">
        <is>
          <t>Term contract</t>
        </is>
      </c>
      <c r="I4331" t="inlineStr">
        <is>
          <t>Refiner</t>
        </is>
      </c>
      <c r="J4331" t="inlineStr">
        <is>
          <t>Ruhi Shaikh</t>
        </is>
      </c>
      <c r="K4331" s="70" t="n">
        <v>501307</v>
      </c>
      <c r="L4331" s="71" t="n">
        <v>89.06</v>
      </c>
      <c r="M4331" s="71" t="n">
        <v>44646401.42</v>
      </c>
      <c r="N4331" s="71" t="n">
        <v>446464.01</v>
      </c>
      <c r="O4331" s="71" t="n">
        <v>44199937.41</v>
      </c>
      <c r="P4331" s="71" t="n">
        <v>34011697.35</v>
      </c>
      <c r="Q4331" s="71" t="n">
        <v>10188240.06</v>
      </c>
      <c r="R4331" t="inlineStr">
        <is>
          <t>Refined</t>
        </is>
      </c>
      <c r="S4331" t="inlineStr">
        <is>
          <t>Yes</t>
        </is>
      </c>
      <c r="T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SA104323</t>
        </is>
      </c>
      <c r="B4332" s="68" t="n">
        <v>46290</v>
      </c>
      <c r="C4332" s="69" t="n">
        <v>2026</v>
      </c>
      <c r="D4332" t="inlineStr">
        <is>
          <t>Sep</t>
        </is>
      </c>
      <c r="E4332" t="inlineStr">
        <is>
          <t>Asia</t>
        </is>
      </c>
      <c r="F4332" t="inlineStr">
        <is>
          <t>Japan</t>
        </is>
      </c>
      <c r="G4332" t="inlineStr">
        <is>
          <t>Diesel</t>
        </is>
      </c>
      <c r="H4332" t="inlineStr">
        <is>
          <t>Term contract</t>
        </is>
      </c>
      <c r="I4332" t="inlineStr">
        <is>
          <t>Refiner</t>
        </is>
      </c>
      <c r="J4332" t="inlineStr">
        <is>
          <t>Amir Khan</t>
        </is>
      </c>
      <c r="K4332" s="70" t="n">
        <v>535397</v>
      </c>
      <c r="L4332" s="71" t="n">
        <v>100.36</v>
      </c>
      <c r="M4332" s="71" t="n">
        <v>53732442.92</v>
      </c>
      <c r="N4332" s="71" t="n">
        <v>0</v>
      </c>
      <c r="O4332" s="71" t="n">
        <v>53732442.92</v>
      </c>
      <c r="P4332" s="71" t="n">
        <v>38898390.66</v>
      </c>
      <c r="Q4332" s="71" t="n">
        <v>14834052.26</v>
      </c>
      <c r="R4332" t="inlineStr">
        <is>
          <t>Refined</t>
        </is>
      </c>
      <c r="S4332" t="inlineStr">
        <is>
          <t>Yes</t>
        </is>
      </c>
      <c r="T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SA104324</t>
        </is>
      </c>
      <c r="B4333" s="68" t="n">
        <v>46290</v>
      </c>
      <c r="C4333" s="69" t="n">
        <v>2026</v>
      </c>
      <c r="D4333" t="inlineStr">
        <is>
          <t>Sep</t>
        </is>
      </c>
      <c r="E4333" t="inlineStr">
        <is>
          <t>Asia</t>
        </is>
      </c>
      <c r="F4333" t="inlineStr">
        <is>
          <t>South Korea</t>
        </is>
      </c>
      <c r="G4333" t="inlineStr">
        <is>
          <t>Jet fuel</t>
        </is>
      </c>
      <c r="H4333" t="inlineStr">
        <is>
          <t>Term contract</t>
        </is>
      </c>
      <c r="I4333" t="inlineStr">
        <is>
          <t>Trader</t>
        </is>
      </c>
      <c r="J4333" t="inlineStr">
        <is>
          <t>Sara Rossi</t>
        </is>
      </c>
      <c r="K4333" s="70" t="n">
        <v>511693</v>
      </c>
      <c r="L4333" s="71" t="n">
        <v>107.65</v>
      </c>
      <c r="M4333" s="71" t="n">
        <v>55083751.45</v>
      </c>
      <c r="N4333" s="71" t="n">
        <v>550837.51</v>
      </c>
      <c r="O4333" s="71" t="n">
        <v>54532913.94</v>
      </c>
      <c r="P4333" s="71" t="n">
        <v>37215120.68</v>
      </c>
      <c r="Q4333" s="71" t="n">
        <v>17317793.26</v>
      </c>
      <c r="R4333" t="inlineStr">
        <is>
          <t>Refined</t>
        </is>
      </c>
      <c r="S4333" t="inlineStr">
        <is>
          <t>Yes</t>
        </is>
      </c>
      <c r="T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SA104325</t>
        </is>
      </c>
      <c r="B4334" s="68" t="n">
        <v>46290</v>
      </c>
      <c r="C4334" s="69" t="n">
        <v>2026</v>
      </c>
      <c r="D4334" t="inlineStr">
        <is>
          <t>Sep</t>
        </is>
      </c>
      <c r="E4334" t="inlineStr">
        <is>
          <t>Asia</t>
        </is>
      </c>
      <c r="F4334" t="inlineStr">
        <is>
          <t>Japan</t>
        </is>
      </c>
      <c r="G4334" t="inlineStr">
        <is>
          <t>Arab Light</t>
        </is>
      </c>
      <c r="H4334" t="inlineStr">
        <is>
          <t>Term contract</t>
        </is>
      </c>
      <c r="I4334" t="inlineStr">
        <is>
          <t>Refiner</t>
        </is>
      </c>
      <c r="J4334" t="inlineStr">
        <is>
          <t>Noah Smith</t>
        </is>
      </c>
      <c r="K4334" s="70" t="n">
        <v>542672</v>
      </c>
      <c r="L4334" s="71" t="n">
        <v>75.81</v>
      </c>
      <c r="M4334" s="71" t="n">
        <v>41139964.32</v>
      </c>
      <c r="N4334" s="71" t="n">
        <v>411399.64</v>
      </c>
      <c r="O4334" s="71" t="n">
        <v>40728564.68</v>
      </c>
      <c r="P4334" s="71" t="n">
        <v>9634912.51</v>
      </c>
      <c r="Q4334" s="71" t="n">
        <v>31093652.17</v>
      </c>
      <c r="R4334" t="inlineStr">
        <is>
          <t>Crude</t>
        </is>
      </c>
      <c r="S4334" t="inlineStr">
        <is>
          <t>Yes</t>
        </is>
      </c>
      <c r="T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SA104326</t>
        </is>
      </c>
      <c r="B4335" s="68" t="n">
        <v>46290</v>
      </c>
      <c r="C4335" s="69" t="n">
        <v>2026</v>
      </c>
      <c r="D4335" t="inlineStr">
        <is>
          <t>Sep</t>
        </is>
      </c>
      <c r="E4335" t="inlineStr">
        <is>
          <t>North America</t>
        </is>
      </c>
      <c r="F4335" t="inlineStr">
        <is>
          <t>USA</t>
        </is>
      </c>
      <c r="G4335" t="inlineStr">
        <is>
          <t>Arab Medium</t>
        </is>
      </c>
      <c r="H4335" t="inlineStr">
        <is>
          <t>Spot</t>
        </is>
      </c>
      <c r="I4335" t="inlineStr">
        <is>
          <t>National oil company</t>
        </is>
      </c>
      <c r="J4335" t="inlineStr">
        <is>
          <t>Zoya Ahmed</t>
        </is>
      </c>
      <c r="K4335" s="70" t="n">
        <v>1769840</v>
      </c>
      <c r="L4335" s="71" t="n">
        <v>74.09999999999999</v>
      </c>
      <c r="M4335" s="71" t="n">
        <v>131145144</v>
      </c>
      <c r="N4335" s="71" t="n">
        <v>2622902.88</v>
      </c>
      <c r="O4335" s="71" t="n">
        <v>128522241.12</v>
      </c>
      <c r="P4335" s="71" t="n">
        <v>31961859</v>
      </c>
      <c r="Q4335" s="71" t="n">
        <v>96560382.12</v>
      </c>
      <c r="R4335" t="inlineStr">
        <is>
          <t>Crude</t>
        </is>
      </c>
      <c r="S4335" t="inlineStr">
        <is>
          <t>Yes</t>
        </is>
      </c>
      <c r="T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SA104327</t>
        </is>
      </c>
      <c r="B4336" s="68" t="n">
        <v>46291</v>
      </c>
      <c r="C4336" s="69" t="n">
        <v>2026</v>
      </c>
      <c r="D4336" t="inlineStr">
        <is>
          <t>Sep</t>
        </is>
      </c>
      <c r="E4336" t="inlineStr">
        <is>
          <t>Europe</t>
        </is>
      </c>
      <c r="F4336" t="inlineStr">
        <is>
          <t>Italy</t>
        </is>
      </c>
      <c r="G4336" t="inlineStr">
        <is>
          <t>Arab Medium</t>
        </is>
      </c>
      <c r="H4336" t="inlineStr">
        <is>
          <t>Term contract</t>
        </is>
      </c>
      <c r="I4336" t="inlineStr">
        <is>
          <t>Refiner</t>
        </is>
      </c>
      <c r="J4336" t="inlineStr">
        <is>
          <t>Wei Chen</t>
        </is>
      </c>
      <c r="K4336" s="70" t="n">
        <v>688435</v>
      </c>
      <c r="L4336" s="71" t="n">
        <v>78.58</v>
      </c>
      <c r="M4336" s="71" t="n">
        <v>54097222.3</v>
      </c>
      <c r="N4336" s="71" t="n">
        <v>0</v>
      </c>
      <c r="O4336" s="71" t="n">
        <v>54097222.3</v>
      </c>
      <c r="P4336" s="71" t="n">
        <v>11827714.04</v>
      </c>
      <c r="Q4336" s="71" t="n">
        <v>42269508.26</v>
      </c>
      <c r="R4336" t="inlineStr">
        <is>
          <t>Crude</t>
        </is>
      </c>
      <c r="S4336" t="inlineStr">
        <is>
          <t>Yes</t>
        </is>
      </c>
      <c r="T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SA104328</t>
        </is>
      </c>
      <c r="B4337" s="68" t="n">
        <v>46291</v>
      </c>
      <c r="C4337" s="69" t="n">
        <v>2026</v>
      </c>
      <c r="D4337" t="inlineStr">
        <is>
          <t>Sep</t>
        </is>
      </c>
      <c r="E4337" t="inlineStr">
        <is>
          <t>Asia</t>
        </is>
      </c>
      <c r="F4337" t="inlineStr">
        <is>
          <t>China</t>
        </is>
      </c>
      <c r="G4337" t="inlineStr">
        <is>
          <t>Arab Heavy</t>
        </is>
      </c>
      <c r="H4337" t="inlineStr">
        <is>
          <t>Term contract</t>
        </is>
      </c>
      <c r="I4337" t="inlineStr">
        <is>
          <t>Refiner</t>
        </is>
      </c>
      <c r="J4337" t="inlineStr">
        <is>
          <t>Fatima Al-Saud</t>
        </is>
      </c>
      <c r="K4337" s="70" t="n">
        <v>1280352</v>
      </c>
      <c r="L4337" s="71" t="n">
        <v>75.33</v>
      </c>
      <c r="M4337" s="71" t="n">
        <v>96448916.16</v>
      </c>
      <c r="N4337" s="71" t="n">
        <v>1928978.32</v>
      </c>
      <c r="O4337" s="71" t="n">
        <v>94519937.84</v>
      </c>
      <c r="P4337" s="71" t="n">
        <v>22622943.75</v>
      </c>
      <c r="Q4337" s="71" t="n">
        <v>71896994.09</v>
      </c>
      <c r="R4337" t="inlineStr">
        <is>
          <t>Crude</t>
        </is>
      </c>
      <c r="S4337" t="inlineStr">
        <is>
          <t>Yes</t>
        </is>
      </c>
      <c r="T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SA104329</t>
        </is>
      </c>
      <c r="B4338" s="68" t="n">
        <v>46291</v>
      </c>
      <c r="C4338" s="69" t="n">
        <v>2026</v>
      </c>
      <c r="D4338" t="inlineStr">
        <is>
          <t>Sep</t>
        </is>
      </c>
      <c r="E4338" t="inlineStr">
        <is>
          <t>Asia</t>
        </is>
      </c>
      <c r="F4338" t="inlineStr">
        <is>
          <t>India</t>
        </is>
      </c>
      <c r="G4338" t="inlineStr">
        <is>
          <t>Jet fuel</t>
        </is>
      </c>
      <c r="H4338" t="inlineStr">
        <is>
          <t>Term contract</t>
        </is>
      </c>
      <c r="I4338" t="inlineStr">
        <is>
          <t>Refiner</t>
        </is>
      </c>
      <c r="J4338" t="inlineStr">
        <is>
          <t>Mei Lin</t>
        </is>
      </c>
      <c r="K4338" s="70" t="n">
        <v>546698</v>
      </c>
      <c r="L4338" s="71" t="n">
        <v>89.89</v>
      </c>
      <c r="M4338" s="71" t="n">
        <v>49142683.22</v>
      </c>
      <c r="N4338" s="71" t="n">
        <v>491426.83</v>
      </c>
      <c r="O4338" s="71" t="n">
        <v>48651256.39</v>
      </c>
      <c r="P4338" s="71" t="n">
        <v>40943670.72</v>
      </c>
      <c r="Q4338" s="71" t="n">
        <v>7707585.67</v>
      </c>
      <c r="R4338" t="inlineStr">
        <is>
          <t>Refined</t>
        </is>
      </c>
      <c r="S4338" t="inlineStr">
        <is>
          <t>Yes</t>
        </is>
      </c>
      <c r="T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SA104330</t>
        </is>
      </c>
      <c r="B4339" s="68" t="n">
        <v>46291</v>
      </c>
      <c r="C4339" s="69" t="n">
        <v>2026</v>
      </c>
      <c r="D4339" t="inlineStr">
        <is>
          <t>Sep</t>
        </is>
      </c>
      <c r="E4339" t="inlineStr">
        <is>
          <t>Asia</t>
        </is>
      </c>
      <c r="F4339" t="inlineStr">
        <is>
          <t>China</t>
        </is>
      </c>
      <c r="G4339" t="inlineStr">
        <is>
          <t>Arab Light</t>
        </is>
      </c>
      <c r="H4339" t="inlineStr">
        <is>
          <t>Term contract</t>
        </is>
      </c>
      <c r="I4339" t="inlineStr">
        <is>
          <t>National oil company</t>
        </is>
      </c>
      <c r="J4339" t="inlineStr">
        <is>
          <t>Ravindra Patil</t>
        </is>
      </c>
      <c r="K4339" s="70" t="n">
        <v>942536</v>
      </c>
      <c r="L4339" s="71" t="n">
        <v>74.23999999999999</v>
      </c>
      <c r="M4339" s="71" t="n">
        <v>69973872.64</v>
      </c>
      <c r="N4339" s="71" t="n">
        <v>1399477.45</v>
      </c>
      <c r="O4339" s="71" t="n">
        <v>68574395.19</v>
      </c>
      <c r="P4339" s="71" t="n">
        <v>17341412.75</v>
      </c>
      <c r="Q4339" s="71" t="n">
        <v>51232982.44</v>
      </c>
      <c r="R4339" t="inlineStr">
        <is>
          <t>Crude</t>
        </is>
      </c>
      <c r="S4339" t="inlineStr">
        <is>
          <t>Yes</t>
        </is>
      </c>
      <c r="T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SA104331</t>
        </is>
      </c>
      <c r="B4340" s="68" t="n">
        <v>46291</v>
      </c>
      <c r="C4340" s="69" t="n">
        <v>2026</v>
      </c>
      <c r="D4340" t="inlineStr">
        <is>
          <t>Sep</t>
        </is>
      </c>
      <c r="E4340" t="inlineStr">
        <is>
          <t>Middle East</t>
        </is>
      </c>
      <c r="F4340" t="inlineStr">
        <is>
          <t>Bahrain</t>
        </is>
      </c>
      <c r="G4340" t="inlineStr">
        <is>
          <t>Diesel</t>
        </is>
      </c>
      <c r="H4340" t="inlineStr">
        <is>
          <t>Term contract</t>
        </is>
      </c>
      <c r="I4340" t="inlineStr">
        <is>
          <t>National oil company</t>
        </is>
      </c>
      <c r="J4340" t="inlineStr">
        <is>
          <t>Sophie Müller</t>
        </is>
      </c>
      <c r="K4340" s="70" t="n">
        <v>261070</v>
      </c>
      <c r="L4340" s="71" t="n">
        <v>92.47</v>
      </c>
      <c r="M4340" s="71" t="n">
        <v>24141142.9</v>
      </c>
      <c r="N4340" s="71" t="n">
        <v>0</v>
      </c>
      <c r="O4340" s="71" t="n">
        <v>24141142.9</v>
      </c>
      <c r="P4340" s="71" t="n">
        <v>18640499</v>
      </c>
      <c r="Q4340" s="71" t="n">
        <v>5500643.9</v>
      </c>
      <c r="R4340" t="inlineStr">
        <is>
          <t>Refined</t>
        </is>
      </c>
      <c r="S4340" t="inlineStr">
        <is>
          <t>Yes</t>
        </is>
      </c>
      <c r="T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SA104332</t>
        </is>
      </c>
      <c r="B4341" s="68" t="n">
        <v>46291</v>
      </c>
      <c r="C4341" s="69" t="n">
        <v>2026</v>
      </c>
      <c r="D4341" t="inlineStr">
        <is>
          <t>Sep</t>
        </is>
      </c>
      <c r="E4341" t="inlineStr">
        <is>
          <t>Asia</t>
        </is>
      </c>
      <c r="F4341" t="inlineStr">
        <is>
          <t>India</t>
        </is>
      </c>
      <c r="G4341" t="inlineStr">
        <is>
          <t>Arab Heavy</t>
        </is>
      </c>
      <c r="H4341" t="inlineStr">
        <is>
          <t>Term contract</t>
        </is>
      </c>
      <c r="I4341" t="inlineStr">
        <is>
          <t>Trader</t>
        </is>
      </c>
      <c r="J4341" t="inlineStr">
        <is>
          <t>Ravindra Patil</t>
        </is>
      </c>
      <c r="K4341" s="70" t="n">
        <v>467821</v>
      </c>
      <c r="L4341" s="71" t="n">
        <v>66.77</v>
      </c>
      <c r="M4341" s="71" t="n">
        <v>31236408.17</v>
      </c>
      <c r="N4341" s="71" t="n">
        <v>0</v>
      </c>
      <c r="O4341" s="71" t="n">
        <v>31236408.17</v>
      </c>
      <c r="P4341" s="71" t="n">
        <v>8608139.68</v>
      </c>
      <c r="Q4341" s="71" t="n">
        <v>22628268.49</v>
      </c>
      <c r="R4341" t="inlineStr">
        <is>
          <t>Crude</t>
        </is>
      </c>
      <c r="S4341" t="inlineStr">
        <is>
          <t>Yes</t>
        </is>
      </c>
      <c r="T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SA104333</t>
        </is>
      </c>
      <c r="B4342" s="68" t="n">
        <v>46291</v>
      </c>
      <c r="C4342" s="69" t="n">
        <v>2026</v>
      </c>
      <c r="D4342" t="inlineStr">
        <is>
          <t>Sep</t>
        </is>
      </c>
      <c r="E4342" t="inlineStr">
        <is>
          <t>Asia</t>
        </is>
      </c>
      <c r="F4342" t="inlineStr">
        <is>
          <t>China</t>
        </is>
      </c>
      <c r="G4342" t="inlineStr">
        <is>
          <t>Arab Light</t>
        </is>
      </c>
      <c r="H4342" t="inlineStr">
        <is>
          <t>Term contract</t>
        </is>
      </c>
      <c r="I4342" t="inlineStr">
        <is>
          <t>National oil company</t>
        </is>
      </c>
      <c r="J4342" t="inlineStr">
        <is>
          <t>Arjun Mehta</t>
        </is>
      </c>
      <c r="K4342" s="70" t="n">
        <v>641161</v>
      </c>
      <c r="L4342" s="71" t="n">
        <v>84.83</v>
      </c>
      <c r="M4342" s="71" t="n">
        <v>54389687.63</v>
      </c>
      <c r="N4342" s="71" t="n">
        <v>0</v>
      </c>
      <c r="O4342" s="71" t="n">
        <v>54389687.63</v>
      </c>
      <c r="P4342" s="71" t="n">
        <v>11916136.8</v>
      </c>
      <c r="Q4342" s="71" t="n">
        <v>42473550.83</v>
      </c>
      <c r="R4342" t="inlineStr">
        <is>
          <t>Crude</t>
        </is>
      </c>
      <c r="S4342" t="inlineStr">
        <is>
          <t>Yes</t>
        </is>
      </c>
      <c r="T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SA104334</t>
        </is>
      </c>
      <c r="B4343" s="68" t="n">
        <v>46292</v>
      </c>
      <c r="C4343" s="69" t="n">
        <v>2026</v>
      </c>
      <c r="D4343" t="inlineStr">
        <is>
          <t>Sep</t>
        </is>
      </c>
      <c r="E4343" t="inlineStr">
        <is>
          <t>Asia</t>
        </is>
      </c>
      <c r="F4343" t="inlineStr">
        <is>
          <t>South Korea</t>
        </is>
      </c>
      <c r="G4343" t="inlineStr">
        <is>
          <t>Arab Light</t>
        </is>
      </c>
      <c r="H4343" t="inlineStr">
        <is>
          <t>Term contract</t>
        </is>
      </c>
      <c r="I4343" t="inlineStr">
        <is>
          <t>Refiner</t>
        </is>
      </c>
      <c r="J4343" t="inlineStr">
        <is>
          <t>Wei Chen</t>
        </is>
      </c>
      <c r="K4343" s="70" t="n">
        <v>830259</v>
      </c>
      <c r="L4343" s="71" t="n">
        <v>80.68000000000001</v>
      </c>
      <c r="M4343" s="71" t="n">
        <v>66985296.12</v>
      </c>
      <c r="N4343" s="71" t="n">
        <v>1339705.92</v>
      </c>
      <c r="O4343" s="71" t="n">
        <v>65645590.2</v>
      </c>
      <c r="P4343" s="71" t="n">
        <v>14494805.36</v>
      </c>
      <c r="Q4343" s="71" t="n">
        <v>51150784.84</v>
      </c>
      <c r="R4343" t="inlineStr">
        <is>
          <t>Crude</t>
        </is>
      </c>
      <c r="S4343" t="inlineStr">
        <is>
          <t>Yes</t>
        </is>
      </c>
      <c r="T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SA104335</t>
        </is>
      </c>
      <c r="B4344" s="68" t="n">
        <v>46292</v>
      </c>
      <c r="C4344" s="69" t="n">
        <v>2026</v>
      </c>
      <c r="D4344" t="inlineStr">
        <is>
          <t>Sep</t>
        </is>
      </c>
      <c r="E4344" t="inlineStr">
        <is>
          <t>North America</t>
        </is>
      </c>
      <c r="F4344" t="inlineStr">
        <is>
          <t>USA</t>
        </is>
      </c>
      <c r="G4344" t="inlineStr">
        <is>
          <t>Arab Extra Light</t>
        </is>
      </c>
      <c r="H4344" t="inlineStr">
        <is>
          <t>Term contract</t>
        </is>
      </c>
      <c r="I4344" t="inlineStr">
        <is>
          <t>National oil company</t>
        </is>
      </c>
      <c r="J4344" t="inlineStr">
        <is>
          <t>Omar Haddad</t>
        </is>
      </c>
      <c r="K4344" s="70" t="n">
        <v>1515739</v>
      </c>
      <c r="L4344" s="71" t="n">
        <v>85.38</v>
      </c>
      <c r="M4344" s="71" t="n">
        <v>129413795.82</v>
      </c>
      <c r="N4344" s="71" t="n">
        <v>2588275.92</v>
      </c>
      <c r="O4344" s="71" t="n">
        <v>126825519.9</v>
      </c>
      <c r="P4344" s="71" t="n">
        <v>28269746.38</v>
      </c>
      <c r="Q4344" s="71" t="n">
        <v>98555773.52</v>
      </c>
      <c r="R4344" t="inlineStr">
        <is>
          <t>Crude</t>
        </is>
      </c>
      <c r="S4344" t="inlineStr">
        <is>
          <t>Yes</t>
        </is>
      </c>
      <c r="T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SA104336</t>
        </is>
      </c>
      <c r="B4345" s="68" t="n">
        <v>46292</v>
      </c>
      <c r="C4345" s="69" t="n">
        <v>2026</v>
      </c>
      <c r="D4345" t="inlineStr">
        <is>
          <t>Sep</t>
        </is>
      </c>
      <c r="E4345" t="inlineStr">
        <is>
          <t>North America</t>
        </is>
      </c>
      <c r="F4345" t="inlineStr">
        <is>
          <t>USA</t>
        </is>
      </c>
      <c r="G4345" t="inlineStr">
        <is>
          <t>Gasoline</t>
        </is>
      </c>
      <c r="H4345" t="inlineStr">
        <is>
          <t>Term contract</t>
        </is>
      </c>
      <c r="I4345" t="inlineStr">
        <is>
          <t>National oil company</t>
        </is>
      </c>
      <c r="J4345" t="inlineStr">
        <is>
          <t>Wei Chen</t>
        </is>
      </c>
      <c r="K4345" s="70" t="n">
        <v>515095</v>
      </c>
      <c r="L4345" s="71" t="n">
        <v>92.61</v>
      </c>
      <c r="M4345" s="71" t="n">
        <v>47702947.95</v>
      </c>
      <c r="N4345" s="71" t="n">
        <v>0</v>
      </c>
      <c r="O4345" s="71" t="n">
        <v>47702947.95</v>
      </c>
      <c r="P4345" s="71" t="n">
        <v>37219045.41</v>
      </c>
      <c r="Q4345" s="71" t="n">
        <v>10483902.54</v>
      </c>
      <c r="R4345" t="inlineStr">
        <is>
          <t>Refined</t>
        </is>
      </c>
      <c r="S4345" t="inlineStr">
        <is>
          <t>Yes</t>
        </is>
      </c>
      <c r="T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SA104337</t>
        </is>
      </c>
      <c r="B4346" s="68" t="n">
        <v>46292</v>
      </c>
      <c r="C4346" s="69" t="n">
        <v>2026</v>
      </c>
      <c r="D4346" t="inlineStr">
        <is>
          <t>Sep</t>
        </is>
      </c>
      <c r="E4346" t="inlineStr">
        <is>
          <t>Europe</t>
        </is>
      </c>
      <c r="F4346" t="inlineStr">
        <is>
          <t>Netherlands</t>
        </is>
      </c>
      <c r="G4346" t="inlineStr">
        <is>
          <t>Arab Medium</t>
        </is>
      </c>
      <c r="H4346" t="inlineStr">
        <is>
          <t>Spot</t>
        </is>
      </c>
      <c r="I4346" t="inlineStr">
        <is>
          <t>National oil company</t>
        </is>
      </c>
      <c r="J4346" t="inlineStr">
        <is>
          <t>Mei Lin</t>
        </is>
      </c>
      <c r="K4346" s="70" t="n">
        <v>1745218</v>
      </c>
      <c r="L4346" s="71" t="n">
        <v>77.11</v>
      </c>
      <c r="M4346" s="71" t="n">
        <v>134573759.98</v>
      </c>
      <c r="N4346" s="71" t="n">
        <v>0</v>
      </c>
      <c r="O4346" s="71" t="n">
        <v>134573759.98</v>
      </c>
      <c r="P4346" s="71" t="n">
        <v>31067416.32</v>
      </c>
      <c r="Q4346" s="71" t="n">
        <v>103506343.66</v>
      </c>
      <c r="R4346" t="inlineStr">
        <is>
          <t>Crude</t>
        </is>
      </c>
      <c r="S4346" t="inlineStr">
        <is>
          <t>Yes</t>
        </is>
      </c>
      <c r="T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SA104338</t>
        </is>
      </c>
      <c r="B4347" s="68" t="n">
        <v>46292</v>
      </c>
      <c r="C4347" s="69" t="n">
        <v>2026</v>
      </c>
      <c r="D4347" t="inlineStr">
        <is>
          <t>Sep</t>
        </is>
      </c>
      <c r="E4347" t="inlineStr">
        <is>
          <t>Middle East</t>
        </is>
      </c>
      <c r="F4347" t="inlineStr">
        <is>
          <t>Saudi Arabia</t>
        </is>
      </c>
      <c r="G4347" t="inlineStr">
        <is>
          <t>Arab Light</t>
        </is>
      </c>
      <c r="H4347" t="inlineStr">
        <is>
          <t>Domestic</t>
        </is>
      </c>
      <c r="I4347" t="inlineStr">
        <is>
          <t>Refiner</t>
        </is>
      </c>
      <c r="J4347" t="inlineStr">
        <is>
          <t>Liam O'Brien</t>
        </is>
      </c>
      <c r="K4347" s="70" t="n">
        <v>328952</v>
      </c>
      <c r="L4347" s="71" t="n">
        <v>80</v>
      </c>
      <c r="M4347" s="71" t="n">
        <v>26316160</v>
      </c>
      <c r="N4347" s="71" t="n">
        <v>263161.6</v>
      </c>
      <c r="O4347" s="71" t="n">
        <v>26052998.4</v>
      </c>
      <c r="P4347" s="71" t="n">
        <v>5828762.89</v>
      </c>
      <c r="Q4347" s="71" t="n">
        <v>20224235.51</v>
      </c>
      <c r="R4347" t="inlineStr">
        <is>
          <t>Crude</t>
        </is>
      </c>
      <c r="S4347" t="inlineStr">
        <is>
          <t>No</t>
        </is>
      </c>
      <c r="T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SA104339</t>
        </is>
      </c>
      <c r="B4348" s="68" t="n">
        <v>46292</v>
      </c>
      <c r="C4348" s="69" t="n">
        <v>2026</v>
      </c>
      <c r="D4348" t="inlineStr">
        <is>
          <t>Sep</t>
        </is>
      </c>
      <c r="E4348" t="inlineStr">
        <is>
          <t>Asia</t>
        </is>
      </c>
      <c r="F4348" t="inlineStr">
        <is>
          <t>South Korea</t>
        </is>
      </c>
      <c r="G4348" t="inlineStr">
        <is>
          <t>Arab Light</t>
        </is>
      </c>
      <c r="H4348" t="inlineStr">
        <is>
          <t>Spot</t>
        </is>
      </c>
      <c r="I4348" t="inlineStr">
        <is>
          <t>National oil company</t>
        </is>
      </c>
      <c r="J4348" t="inlineStr">
        <is>
          <t>Liam O'Brien</t>
        </is>
      </c>
      <c r="K4348" s="70" t="n">
        <v>439259</v>
      </c>
      <c r="L4348" s="71" t="n">
        <v>77.01000000000001</v>
      </c>
      <c r="M4348" s="71" t="n">
        <v>33827335.59</v>
      </c>
      <c r="N4348" s="71" t="n">
        <v>0</v>
      </c>
      <c r="O4348" s="71" t="n">
        <v>33827335.59</v>
      </c>
      <c r="P4348" s="71" t="n">
        <v>7862848.33</v>
      </c>
      <c r="Q4348" s="71" t="n">
        <v>25964487.26</v>
      </c>
      <c r="R4348" t="inlineStr">
        <is>
          <t>Crude</t>
        </is>
      </c>
      <c r="S4348" t="inlineStr">
        <is>
          <t>Yes</t>
        </is>
      </c>
      <c r="T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SA104340</t>
        </is>
      </c>
      <c r="B4349" s="68" t="n">
        <v>46292</v>
      </c>
      <c r="C4349" s="69" t="n">
        <v>2026</v>
      </c>
      <c r="D4349" t="inlineStr">
        <is>
          <t>Sep</t>
        </is>
      </c>
      <c r="E4349" t="inlineStr">
        <is>
          <t>Asia</t>
        </is>
      </c>
      <c r="F4349" t="inlineStr">
        <is>
          <t>China</t>
        </is>
      </c>
      <c r="G4349" t="inlineStr">
        <is>
          <t>Arab Heavy</t>
        </is>
      </c>
      <c r="H4349" t="inlineStr">
        <is>
          <t>Term contract</t>
        </is>
      </c>
      <c r="I4349" t="inlineStr">
        <is>
          <t>Trader</t>
        </is>
      </c>
      <c r="J4349" t="inlineStr">
        <is>
          <t>Amir Khan</t>
        </is>
      </c>
      <c r="K4349" s="70" t="n">
        <v>1912648</v>
      </c>
      <c r="L4349" s="71" t="n">
        <v>71.40000000000001</v>
      </c>
      <c r="M4349" s="71" t="n">
        <v>136563067.2</v>
      </c>
      <c r="N4349" s="71" t="n">
        <v>0</v>
      </c>
      <c r="O4349" s="71" t="n">
        <v>136563067.2</v>
      </c>
      <c r="P4349" s="71" t="n">
        <v>33688291.18</v>
      </c>
      <c r="Q4349" s="71" t="n">
        <v>102874776.02</v>
      </c>
      <c r="R4349" t="inlineStr">
        <is>
          <t>Crude</t>
        </is>
      </c>
      <c r="S4349" t="inlineStr">
        <is>
          <t>Yes</t>
        </is>
      </c>
      <c r="T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SA104341</t>
        </is>
      </c>
      <c r="B4350" s="68" t="n">
        <v>46293</v>
      </c>
      <c r="C4350" s="69" t="n">
        <v>2026</v>
      </c>
      <c r="D4350" t="inlineStr">
        <is>
          <t>Sep</t>
        </is>
      </c>
      <c r="E4350" t="inlineStr">
        <is>
          <t>Asia</t>
        </is>
      </c>
      <c r="F4350" t="inlineStr">
        <is>
          <t>Japan</t>
        </is>
      </c>
      <c r="G4350" t="inlineStr">
        <is>
          <t>Arab Light</t>
        </is>
      </c>
      <c r="H4350" t="inlineStr">
        <is>
          <t>Term contract</t>
        </is>
      </c>
      <c r="I4350" t="inlineStr">
        <is>
          <t>Trader</t>
        </is>
      </c>
      <c r="J4350" t="inlineStr">
        <is>
          <t>Zoya Ahmed</t>
        </is>
      </c>
      <c r="K4350" s="70" t="n">
        <v>1352248</v>
      </c>
      <c r="L4350" s="71" t="n">
        <v>85.18000000000001</v>
      </c>
      <c r="M4350" s="71" t="n">
        <v>115184484.64</v>
      </c>
      <c r="N4350" s="71" t="n">
        <v>1151844.85</v>
      </c>
      <c r="O4350" s="71" t="n">
        <v>114032639.79</v>
      </c>
      <c r="P4350" s="71" t="n">
        <v>23478890.89</v>
      </c>
      <c r="Q4350" s="71" t="n">
        <v>90553748.90000001</v>
      </c>
      <c r="R4350" t="inlineStr">
        <is>
          <t>Crude</t>
        </is>
      </c>
      <c r="S4350" t="inlineStr">
        <is>
          <t>Yes</t>
        </is>
      </c>
      <c r="T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SA104342</t>
        </is>
      </c>
      <c r="B4351" s="68" t="n">
        <v>46293</v>
      </c>
      <c r="C4351" s="69" t="n">
        <v>2026</v>
      </c>
      <c r="D4351" t="inlineStr">
        <is>
          <t>Sep</t>
        </is>
      </c>
      <c r="E4351" t="inlineStr">
        <is>
          <t>Asia</t>
        </is>
      </c>
      <c r="F4351" t="inlineStr">
        <is>
          <t>Japan</t>
        </is>
      </c>
      <c r="G4351" t="inlineStr">
        <is>
          <t>Gasoline</t>
        </is>
      </c>
      <c r="H4351" t="inlineStr">
        <is>
          <t>Term contract</t>
        </is>
      </c>
      <c r="I4351" t="inlineStr">
        <is>
          <t>Refiner</t>
        </is>
      </c>
      <c r="J4351" t="inlineStr">
        <is>
          <t>Omar Haddad</t>
        </is>
      </c>
      <c r="K4351" s="70" t="n">
        <v>425471</v>
      </c>
      <c r="L4351" s="71" t="n">
        <v>84.77</v>
      </c>
      <c r="M4351" s="71" t="n">
        <v>36067176.67</v>
      </c>
      <c r="N4351" s="71" t="n">
        <v>360671.77</v>
      </c>
      <c r="O4351" s="71" t="n">
        <v>35706504.9</v>
      </c>
      <c r="P4351" s="71" t="n">
        <v>29424364.71</v>
      </c>
      <c r="Q4351" s="71" t="n">
        <v>6282140.19</v>
      </c>
      <c r="R4351" t="inlineStr">
        <is>
          <t>Refined</t>
        </is>
      </c>
      <c r="S4351" t="inlineStr">
        <is>
          <t>Yes</t>
        </is>
      </c>
      <c r="T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SA104343</t>
        </is>
      </c>
      <c r="B4352" s="68" t="n">
        <v>46293</v>
      </c>
      <c r="C4352" s="69" t="n">
        <v>2026</v>
      </c>
      <c r="D4352" t="inlineStr">
        <is>
          <t>Sep</t>
        </is>
      </c>
      <c r="E4352" t="inlineStr">
        <is>
          <t>Asia</t>
        </is>
      </c>
      <c r="F4352" t="inlineStr">
        <is>
          <t>China</t>
        </is>
      </c>
      <c r="G4352" t="inlineStr">
        <is>
          <t>Diesel</t>
        </is>
      </c>
      <c r="H4352" t="inlineStr">
        <is>
          <t>Spot</t>
        </is>
      </c>
      <c r="I4352" t="inlineStr">
        <is>
          <t>Refiner</t>
        </is>
      </c>
      <c r="J4352" t="inlineStr">
        <is>
          <t>Fatima Al-Saud</t>
        </is>
      </c>
      <c r="K4352" s="70" t="n">
        <v>109119</v>
      </c>
      <c r="L4352" s="71" t="n">
        <v>92.06999999999999</v>
      </c>
      <c r="M4352" s="71" t="n">
        <v>10046586.33</v>
      </c>
      <c r="N4352" s="71" t="n">
        <v>200931.73</v>
      </c>
      <c r="O4352" s="71" t="n">
        <v>9845654.6</v>
      </c>
      <c r="P4352" s="71" t="n">
        <v>7571388.93</v>
      </c>
      <c r="Q4352" s="71" t="n">
        <v>2274265.67</v>
      </c>
      <c r="R4352" t="inlineStr">
        <is>
          <t>Refined</t>
        </is>
      </c>
      <c r="S4352" t="inlineStr">
        <is>
          <t>Yes</t>
        </is>
      </c>
      <c r="T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SA104344</t>
        </is>
      </c>
      <c r="B4353" s="68" t="n">
        <v>46293</v>
      </c>
      <c r="C4353" s="69" t="n">
        <v>2026</v>
      </c>
      <c r="D4353" t="inlineStr">
        <is>
          <t>Sep</t>
        </is>
      </c>
      <c r="E4353" t="inlineStr">
        <is>
          <t>Asia</t>
        </is>
      </c>
      <c r="F4353" t="inlineStr">
        <is>
          <t>China</t>
        </is>
      </c>
      <c r="G4353" t="inlineStr">
        <is>
          <t>Arab Extra Light</t>
        </is>
      </c>
      <c r="H4353" t="inlineStr">
        <is>
          <t>Term contract</t>
        </is>
      </c>
      <c r="I4353" t="inlineStr">
        <is>
          <t>Trader</t>
        </is>
      </c>
      <c r="J4353" t="inlineStr">
        <is>
          <t>Ruhi Shaikh</t>
        </is>
      </c>
      <c r="K4353" s="70" t="n">
        <v>733740</v>
      </c>
      <c r="L4353" s="71" t="n">
        <v>84.20999999999999</v>
      </c>
      <c r="M4353" s="71" t="n">
        <v>61788245.4</v>
      </c>
      <c r="N4353" s="71" t="n">
        <v>0</v>
      </c>
      <c r="O4353" s="71" t="n">
        <v>61788245.4</v>
      </c>
      <c r="P4353" s="71" t="n">
        <v>13103364.11</v>
      </c>
      <c r="Q4353" s="71" t="n">
        <v>48684881.29</v>
      </c>
      <c r="R4353" t="inlineStr">
        <is>
          <t>Crude</t>
        </is>
      </c>
      <c r="S4353" t="inlineStr">
        <is>
          <t>Yes</t>
        </is>
      </c>
      <c r="T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SA104345</t>
        </is>
      </c>
      <c r="B4354" s="68" t="n">
        <v>46293</v>
      </c>
      <c r="C4354" s="69" t="n">
        <v>2026</v>
      </c>
      <c r="D4354" t="inlineStr">
        <is>
          <t>Sep</t>
        </is>
      </c>
      <c r="E4354" t="inlineStr">
        <is>
          <t>Asia</t>
        </is>
      </c>
      <c r="F4354" t="inlineStr">
        <is>
          <t>Japan</t>
        </is>
      </c>
      <c r="G4354" t="inlineStr">
        <is>
          <t>Arab Light</t>
        </is>
      </c>
      <c r="H4354" t="inlineStr">
        <is>
          <t>Term contract</t>
        </is>
      </c>
      <c r="I4354" t="inlineStr">
        <is>
          <t>National oil company</t>
        </is>
      </c>
      <c r="J4354" t="inlineStr">
        <is>
          <t>Arjun Mehta</t>
        </is>
      </c>
      <c r="K4354" s="70" t="n">
        <v>1933331</v>
      </c>
      <c r="L4354" s="71" t="n">
        <v>84.27</v>
      </c>
      <c r="M4354" s="71" t="n">
        <v>162921803.37</v>
      </c>
      <c r="N4354" s="71" t="n">
        <v>1629218.03</v>
      </c>
      <c r="O4354" s="71" t="n">
        <v>161292585.34</v>
      </c>
      <c r="P4354" s="71" t="n">
        <v>35984880.57</v>
      </c>
      <c r="Q4354" s="71" t="n">
        <v>125307704.77</v>
      </c>
      <c r="R4354" t="inlineStr">
        <is>
          <t>Crude</t>
        </is>
      </c>
      <c r="S4354" t="inlineStr">
        <is>
          <t>Yes</t>
        </is>
      </c>
      <c r="T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SA104346</t>
        </is>
      </c>
      <c r="B4355" s="68" t="n">
        <v>46293</v>
      </c>
      <c r="C4355" s="69" t="n">
        <v>2026</v>
      </c>
      <c r="D4355" t="inlineStr">
        <is>
          <t>Sep</t>
        </is>
      </c>
      <c r="E4355" t="inlineStr">
        <is>
          <t>Europe</t>
        </is>
      </c>
      <c r="F4355" t="inlineStr">
        <is>
          <t>Italy</t>
        </is>
      </c>
      <c r="G4355" t="inlineStr">
        <is>
          <t>Diesel</t>
        </is>
      </c>
      <c r="H4355" t="inlineStr">
        <is>
          <t>Spot</t>
        </is>
      </c>
      <c r="I4355" t="inlineStr">
        <is>
          <t>Refiner</t>
        </is>
      </c>
      <c r="J4355" t="inlineStr">
        <is>
          <t>Mei Lin</t>
        </is>
      </c>
      <c r="K4355" s="70" t="n">
        <v>147872</v>
      </c>
      <c r="L4355" s="71" t="n">
        <v>95.92</v>
      </c>
      <c r="M4355" s="71" t="n">
        <v>14183882.24</v>
      </c>
      <c r="N4355" s="71" t="n">
        <v>0</v>
      </c>
      <c r="O4355" s="71" t="n">
        <v>14183882.24</v>
      </c>
      <c r="P4355" s="71" t="n">
        <v>10108204.7</v>
      </c>
      <c r="Q4355" s="71" t="n">
        <v>4075677.54</v>
      </c>
      <c r="R4355" t="inlineStr">
        <is>
          <t>Refined</t>
        </is>
      </c>
      <c r="S4355" t="inlineStr">
        <is>
          <t>Yes</t>
        </is>
      </c>
      <c r="T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SA104347</t>
        </is>
      </c>
      <c r="B4356" s="68" t="n">
        <v>46293</v>
      </c>
      <c r="C4356" s="69" t="n">
        <v>2026</v>
      </c>
      <c r="D4356" t="inlineStr">
        <is>
          <t>Sep</t>
        </is>
      </c>
      <c r="E4356" t="inlineStr">
        <is>
          <t>Asia</t>
        </is>
      </c>
      <c r="F4356" t="inlineStr">
        <is>
          <t>Japan</t>
        </is>
      </c>
      <c r="G4356" t="inlineStr">
        <is>
          <t>Arab Medium</t>
        </is>
      </c>
      <c r="H4356" t="inlineStr">
        <is>
          <t>Term contract</t>
        </is>
      </c>
      <c r="I4356" t="inlineStr">
        <is>
          <t>National oil company</t>
        </is>
      </c>
      <c r="J4356" t="inlineStr">
        <is>
          <t>Shraddha Kulkarni</t>
        </is>
      </c>
      <c r="K4356" s="70" t="n">
        <v>646085</v>
      </c>
      <c r="L4356" s="71" t="n">
        <v>75.79000000000001</v>
      </c>
      <c r="M4356" s="71" t="n">
        <v>48966782.15</v>
      </c>
      <c r="N4356" s="71" t="n">
        <v>489667.82</v>
      </c>
      <c r="O4356" s="71" t="n">
        <v>48477114.33</v>
      </c>
      <c r="P4356" s="71" t="n">
        <v>11508108.25</v>
      </c>
      <c r="Q4356" s="71" t="n">
        <v>36969006.08</v>
      </c>
      <c r="R4356" t="inlineStr">
        <is>
          <t>Crude</t>
        </is>
      </c>
      <c r="S4356" t="inlineStr">
        <is>
          <t>Yes</t>
        </is>
      </c>
      <c r="T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SA104348</t>
        </is>
      </c>
      <c r="B4357" s="68" t="n">
        <v>46296</v>
      </c>
      <c r="C4357" s="69" t="n">
        <v>2026</v>
      </c>
      <c r="D4357" t="inlineStr">
        <is>
          <t>Oct</t>
        </is>
      </c>
      <c r="E4357" t="inlineStr">
        <is>
          <t>North America</t>
        </is>
      </c>
      <c r="F4357" t="inlineStr">
        <is>
          <t>USA</t>
        </is>
      </c>
      <c r="G4357" t="inlineStr">
        <is>
          <t>Arab Light</t>
        </is>
      </c>
      <c r="H4357" t="inlineStr">
        <is>
          <t>Term contract</t>
        </is>
      </c>
      <c r="I4357" t="inlineStr">
        <is>
          <t>Refiner</t>
        </is>
      </c>
      <c r="J4357" t="inlineStr">
        <is>
          <t>Ravindra Patil</t>
        </is>
      </c>
      <c r="K4357" s="70" t="n">
        <v>1362983</v>
      </c>
      <c r="L4357" s="71" t="n">
        <v>74.01000000000001</v>
      </c>
      <c r="M4357" s="71" t="n">
        <v>100874371.83</v>
      </c>
      <c r="N4357" s="71" t="n">
        <v>2017487.44</v>
      </c>
      <c r="O4357" s="71" t="n">
        <v>98856884.39</v>
      </c>
      <c r="P4357" s="71" t="n">
        <v>25355712</v>
      </c>
      <c r="Q4357" s="71" t="n">
        <v>73501172.39</v>
      </c>
      <c r="R4357" t="inlineStr">
        <is>
          <t>Crude</t>
        </is>
      </c>
      <c r="S4357" t="inlineStr">
        <is>
          <t>Yes</t>
        </is>
      </c>
      <c r="T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SA104349</t>
        </is>
      </c>
      <c r="B4358" s="68" t="n">
        <v>46296</v>
      </c>
      <c r="C4358" s="69" t="n">
        <v>2026</v>
      </c>
      <c r="D4358" t="inlineStr">
        <is>
          <t>Oct</t>
        </is>
      </c>
      <c r="E4358" t="inlineStr">
        <is>
          <t>Middle East</t>
        </is>
      </c>
      <c r="F4358" t="inlineStr">
        <is>
          <t>UAE</t>
        </is>
      </c>
      <c r="G4358" t="inlineStr">
        <is>
          <t>Arab Medium</t>
        </is>
      </c>
      <c r="H4358" t="inlineStr">
        <is>
          <t>Term contract</t>
        </is>
      </c>
      <c r="I4358" t="inlineStr">
        <is>
          <t>Refiner</t>
        </is>
      </c>
      <c r="J4358" t="inlineStr">
        <is>
          <t>Shraddha Kulkarni</t>
        </is>
      </c>
      <c r="K4358" s="70" t="n">
        <v>445710</v>
      </c>
      <c r="L4358" s="71" t="n">
        <v>81.94</v>
      </c>
      <c r="M4358" s="71" t="n">
        <v>36521477.4</v>
      </c>
      <c r="N4358" s="71" t="n">
        <v>365214.77</v>
      </c>
      <c r="O4358" s="71" t="n">
        <v>36156262.63</v>
      </c>
      <c r="P4358" s="71" t="n">
        <v>8059066.57</v>
      </c>
      <c r="Q4358" s="71" t="n">
        <v>28097196.06</v>
      </c>
      <c r="R4358" t="inlineStr">
        <is>
          <t>Crude</t>
        </is>
      </c>
      <c r="S4358" t="inlineStr">
        <is>
          <t>Yes</t>
        </is>
      </c>
      <c r="T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SA104350</t>
        </is>
      </c>
      <c r="B4359" s="68" t="n">
        <v>46296</v>
      </c>
      <c r="C4359" s="69" t="n">
        <v>2026</v>
      </c>
      <c r="D4359" t="inlineStr">
        <is>
          <t>Oct</t>
        </is>
      </c>
      <c r="E4359" t="inlineStr">
        <is>
          <t>Europe</t>
        </is>
      </c>
      <c r="F4359" t="inlineStr">
        <is>
          <t>France</t>
        </is>
      </c>
      <c r="G4359" t="inlineStr">
        <is>
          <t>Arab Light</t>
        </is>
      </c>
      <c r="H4359" t="inlineStr">
        <is>
          <t>Term contract</t>
        </is>
      </c>
      <c r="I4359" t="inlineStr">
        <is>
          <t>Refiner</t>
        </is>
      </c>
      <c r="J4359" t="inlineStr">
        <is>
          <t>Yuki Sato</t>
        </is>
      </c>
      <c r="K4359" s="70" t="n">
        <v>1382632</v>
      </c>
      <c r="L4359" s="71" t="n">
        <v>74.7</v>
      </c>
      <c r="M4359" s="71" t="n">
        <v>103282610.4</v>
      </c>
      <c r="N4359" s="71" t="n">
        <v>1032826.1</v>
      </c>
      <c r="O4359" s="71" t="n">
        <v>102249784.3</v>
      </c>
      <c r="P4359" s="71" t="n">
        <v>24378581.44</v>
      </c>
      <c r="Q4359" s="71" t="n">
        <v>77871202.86</v>
      </c>
      <c r="R4359" t="inlineStr">
        <is>
          <t>Crude</t>
        </is>
      </c>
      <c r="S4359" t="inlineStr">
        <is>
          <t>Yes</t>
        </is>
      </c>
      <c r="T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SA104351</t>
        </is>
      </c>
      <c r="B4360" s="68" t="n">
        <v>46296</v>
      </c>
      <c r="C4360" s="69" t="n">
        <v>2026</v>
      </c>
      <c r="D4360" t="inlineStr">
        <is>
          <t>Oct</t>
        </is>
      </c>
      <c r="E4360" t="inlineStr">
        <is>
          <t>Asia</t>
        </is>
      </c>
      <c r="F4360" t="inlineStr">
        <is>
          <t>South Korea</t>
        </is>
      </c>
      <c r="G4360" t="inlineStr">
        <is>
          <t>Arab Light</t>
        </is>
      </c>
      <c r="H4360" t="inlineStr">
        <is>
          <t>Term contract</t>
        </is>
      </c>
      <c r="I4360" t="inlineStr">
        <is>
          <t>Trader</t>
        </is>
      </c>
      <c r="J4360" t="inlineStr">
        <is>
          <t>Yuki Sato</t>
        </is>
      </c>
      <c r="K4360" s="70" t="n">
        <v>2038270</v>
      </c>
      <c r="L4360" s="71" t="n">
        <v>81.53</v>
      </c>
      <c r="M4360" s="71" t="n">
        <v>166180153.1</v>
      </c>
      <c r="N4360" s="71" t="n">
        <v>1661801.53</v>
      </c>
      <c r="O4360" s="71" t="n">
        <v>164518351.57</v>
      </c>
      <c r="P4360" s="71" t="n">
        <v>37476307.11</v>
      </c>
      <c r="Q4360" s="71" t="n">
        <v>127042044.46</v>
      </c>
      <c r="R4360" t="inlineStr">
        <is>
          <t>Crude</t>
        </is>
      </c>
      <c r="S4360" t="inlineStr">
        <is>
          <t>Yes</t>
        </is>
      </c>
      <c r="T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SA104352</t>
        </is>
      </c>
      <c r="B4361" s="68" t="n">
        <v>46296</v>
      </c>
      <c r="C4361" s="69" t="n">
        <v>2026</v>
      </c>
      <c r="D4361" t="inlineStr">
        <is>
          <t>Oct</t>
        </is>
      </c>
      <c r="E4361" t="inlineStr">
        <is>
          <t>Middle East</t>
        </is>
      </c>
      <c r="F4361" t="inlineStr">
        <is>
          <t>Saudi Arabia</t>
        </is>
      </c>
      <c r="G4361" t="inlineStr">
        <is>
          <t>Arab Light</t>
        </is>
      </c>
      <c r="H4361" t="inlineStr">
        <is>
          <t>Domestic</t>
        </is>
      </c>
      <c r="I4361" t="inlineStr">
        <is>
          <t>Refiner</t>
        </is>
      </c>
      <c r="J4361" t="inlineStr">
        <is>
          <t>Wei Chen</t>
        </is>
      </c>
      <c r="K4361" s="70" t="n">
        <v>568772</v>
      </c>
      <c r="L4361" s="71" t="n">
        <v>81.23999999999999</v>
      </c>
      <c r="M4361" s="71" t="n">
        <v>46207037.28</v>
      </c>
      <c r="N4361" s="71" t="n">
        <v>924140.75</v>
      </c>
      <c r="O4361" s="71" t="n">
        <v>45282896.53</v>
      </c>
      <c r="P4361" s="71" t="n">
        <v>10582842.76</v>
      </c>
      <c r="Q4361" s="71" t="n">
        <v>34700053.77</v>
      </c>
      <c r="R4361" t="inlineStr">
        <is>
          <t>Crude</t>
        </is>
      </c>
      <c r="S4361" t="inlineStr">
        <is>
          <t>No</t>
        </is>
      </c>
      <c r="T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SA104353</t>
        </is>
      </c>
      <c r="B4362" s="68" t="n">
        <v>46296</v>
      </c>
      <c r="C4362" s="69" t="n">
        <v>2026</v>
      </c>
      <c r="D4362" t="inlineStr">
        <is>
          <t>Oct</t>
        </is>
      </c>
      <c r="E4362" t="inlineStr">
        <is>
          <t>Asia</t>
        </is>
      </c>
      <c r="F4362" t="inlineStr">
        <is>
          <t>China</t>
        </is>
      </c>
      <c r="G4362" t="inlineStr">
        <is>
          <t>Arab Medium</t>
        </is>
      </c>
      <c r="H4362" t="inlineStr">
        <is>
          <t>Spot</t>
        </is>
      </c>
      <c r="I4362" t="inlineStr">
        <is>
          <t>National oil company</t>
        </is>
      </c>
      <c r="J4362" t="inlineStr">
        <is>
          <t>Mei Lin</t>
        </is>
      </c>
      <c r="K4362" s="70" t="n">
        <v>331956</v>
      </c>
      <c r="L4362" s="71" t="n">
        <v>78.66</v>
      </c>
      <c r="M4362" s="71" t="n">
        <v>26111658.96</v>
      </c>
      <c r="N4362" s="71" t="n">
        <v>261116.59</v>
      </c>
      <c r="O4362" s="71" t="n">
        <v>25850542.37</v>
      </c>
      <c r="P4362" s="71" t="n">
        <v>5783722.34</v>
      </c>
      <c r="Q4362" s="71" t="n">
        <v>20066820.03</v>
      </c>
      <c r="R4362" t="inlineStr">
        <is>
          <t>Crude</t>
        </is>
      </c>
      <c r="S4362" t="inlineStr">
        <is>
          <t>Yes</t>
        </is>
      </c>
      <c r="T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SA104354</t>
        </is>
      </c>
      <c r="B4363" s="68" t="n">
        <v>46296</v>
      </c>
      <c r="C4363" s="69" t="n">
        <v>2026</v>
      </c>
      <c r="D4363" t="inlineStr">
        <is>
          <t>Oct</t>
        </is>
      </c>
      <c r="E4363" t="inlineStr">
        <is>
          <t>Asia</t>
        </is>
      </c>
      <c r="F4363" t="inlineStr">
        <is>
          <t>India</t>
        </is>
      </c>
      <c r="G4363" t="inlineStr">
        <is>
          <t>Arab Light</t>
        </is>
      </c>
      <c r="H4363" t="inlineStr">
        <is>
          <t>Term contract</t>
        </is>
      </c>
      <c r="I4363" t="inlineStr">
        <is>
          <t>Trader</t>
        </is>
      </c>
      <c r="J4363" t="inlineStr">
        <is>
          <t>Ruhi Shaikh</t>
        </is>
      </c>
      <c r="K4363" s="70" t="n">
        <v>1330925</v>
      </c>
      <c r="L4363" s="71" t="n">
        <v>71.72</v>
      </c>
      <c r="M4363" s="71" t="n">
        <v>95453941</v>
      </c>
      <c r="N4363" s="71" t="n">
        <v>1909078.82</v>
      </c>
      <c r="O4363" s="71" t="n">
        <v>93544862.18000001</v>
      </c>
      <c r="P4363" s="71" t="n">
        <v>23494577.63</v>
      </c>
      <c r="Q4363" s="71" t="n">
        <v>70050284.55</v>
      </c>
      <c r="R4363" t="inlineStr">
        <is>
          <t>Crude</t>
        </is>
      </c>
      <c r="S4363" t="inlineStr">
        <is>
          <t>Yes</t>
        </is>
      </c>
      <c r="T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SA104355</t>
        </is>
      </c>
      <c r="B4364" s="68" t="n">
        <v>46297</v>
      </c>
      <c r="C4364" s="69" t="n">
        <v>2026</v>
      </c>
      <c r="D4364" t="inlineStr">
        <is>
          <t>Oct</t>
        </is>
      </c>
      <c r="E4364" t="inlineStr">
        <is>
          <t>Asia</t>
        </is>
      </c>
      <c r="F4364" t="inlineStr">
        <is>
          <t>Japan</t>
        </is>
      </c>
      <c r="G4364" t="inlineStr">
        <is>
          <t>Arab Medium</t>
        </is>
      </c>
      <c r="H4364" t="inlineStr">
        <is>
          <t>Term contract</t>
        </is>
      </c>
      <c r="I4364" t="inlineStr">
        <is>
          <t>Refiner</t>
        </is>
      </c>
      <c r="J4364" t="inlineStr">
        <is>
          <t>Mei Lin</t>
        </is>
      </c>
      <c r="K4364" s="70" t="n">
        <v>1025857</v>
      </c>
      <c r="L4364" s="71" t="n">
        <v>73.92</v>
      </c>
      <c r="M4364" s="71" t="n">
        <v>75831349.44</v>
      </c>
      <c r="N4364" s="71" t="n">
        <v>0</v>
      </c>
      <c r="O4364" s="71" t="n">
        <v>75831349.44</v>
      </c>
      <c r="P4364" s="71" t="n">
        <v>18432364.44</v>
      </c>
      <c r="Q4364" s="71" t="n">
        <v>57398985</v>
      </c>
      <c r="R4364" t="inlineStr">
        <is>
          <t>Crude</t>
        </is>
      </c>
      <c r="S4364" t="inlineStr">
        <is>
          <t>Yes</t>
        </is>
      </c>
      <c r="T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SA104356</t>
        </is>
      </c>
      <c r="B4365" s="68" t="n">
        <v>46297</v>
      </c>
      <c r="C4365" s="69" t="n">
        <v>2026</v>
      </c>
      <c r="D4365" t="inlineStr">
        <is>
          <t>Oct</t>
        </is>
      </c>
      <c r="E4365" t="inlineStr">
        <is>
          <t>Middle East</t>
        </is>
      </c>
      <c r="F4365" t="inlineStr">
        <is>
          <t>UAE</t>
        </is>
      </c>
      <c r="G4365" t="inlineStr">
        <is>
          <t>Arab Heavy</t>
        </is>
      </c>
      <c r="H4365" t="inlineStr">
        <is>
          <t>Term contract</t>
        </is>
      </c>
      <c r="I4365" t="inlineStr">
        <is>
          <t>Refiner</t>
        </is>
      </c>
      <c r="J4365" t="inlineStr">
        <is>
          <t>Emma Clarke</t>
        </is>
      </c>
      <c r="K4365" s="70" t="n">
        <v>467427</v>
      </c>
      <c r="L4365" s="71" t="n">
        <v>72.44</v>
      </c>
      <c r="M4365" s="71" t="n">
        <v>33860411.88</v>
      </c>
      <c r="N4365" s="71" t="n">
        <v>0</v>
      </c>
      <c r="O4365" s="71" t="n">
        <v>33860411.88</v>
      </c>
      <c r="P4365" s="71" t="n">
        <v>8297644.09</v>
      </c>
      <c r="Q4365" s="71" t="n">
        <v>25562767.79</v>
      </c>
      <c r="R4365" t="inlineStr">
        <is>
          <t>Crude</t>
        </is>
      </c>
      <c r="S4365" t="inlineStr">
        <is>
          <t>Yes</t>
        </is>
      </c>
      <c r="T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SA104357</t>
        </is>
      </c>
      <c r="B4366" s="68" t="n">
        <v>46297</v>
      </c>
      <c r="C4366" s="69" t="n">
        <v>2026</v>
      </c>
      <c r="D4366" t="inlineStr">
        <is>
          <t>Oct</t>
        </is>
      </c>
      <c r="E4366" t="inlineStr">
        <is>
          <t>Europe</t>
        </is>
      </c>
      <c r="F4366" t="inlineStr">
        <is>
          <t>Netherlands</t>
        </is>
      </c>
      <c r="G4366" t="inlineStr">
        <is>
          <t>Diesel</t>
        </is>
      </c>
      <c r="H4366" t="inlineStr">
        <is>
          <t>Term contract</t>
        </is>
      </c>
      <c r="I4366" t="inlineStr">
        <is>
          <t>National oil company</t>
        </is>
      </c>
      <c r="J4366" t="inlineStr">
        <is>
          <t>Sophie Müller</t>
        </is>
      </c>
      <c r="K4366" s="70" t="n">
        <v>489353</v>
      </c>
      <c r="L4366" s="71" t="n">
        <v>97.47</v>
      </c>
      <c r="M4366" s="71" t="n">
        <v>47697236.91</v>
      </c>
      <c r="N4366" s="71" t="n">
        <v>0</v>
      </c>
      <c r="O4366" s="71" t="n">
        <v>47697236.91</v>
      </c>
      <c r="P4366" s="71" t="n">
        <v>34206155</v>
      </c>
      <c r="Q4366" s="71" t="n">
        <v>13491081.91</v>
      </c>
      <c r="R4366" t="inlineStr">
        <is>
          <t>Refined</t>
        </is>
      </c>
      <c r="S4366" t="inlineStr">
        <is>
          <t>Yes</t>
        </is>
      </c>
      <c r="T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SA104358</t>
        </is>
      </c>
      <c r="B4367" s="68" t="n">
        <v>46297</v>
      </c>
      <c r="C4367" s="69" t="n">
        <v>2026</v>
      </c>
      <c r="D4367" t="inlineStr">
        <is>
          <t>Oct</t>
        </is>
      </c>
      <c r="E4367" t="inlineStr">
        <is>
          <t>Asia</t>
        </is>
      </c>
      <c r="F4367" t="inlineStr">
        <is>
          <t>Japan</t>
        </is>
      </c>
      <c r="G4367" t="inlineStr">
        <is>
          <t>Arab Light</t>
        </is>
      </c>
      <c r="H4367" t="inlineStr">
        <is>
          <t>Term contract</t>
        </is>
      </c>
      <c r="I4367" t="inlineStr">
        <is>
          <t>Trader</t>
        </is>
      </c>
      <c r="J4367" t="inlineStr">
        <is>
          <t>Hiroshi Tanaka</t>
        </is>
      </c>
      <c r="K4367" s="70" t="n">
        <v>1091007</v>
      </c>
      <c r="L4367" s="71" t="n">
        <v>84.40000000000001</v>
      </c>
      <c r="M4367" s="71" t="n">
        <v>92080990.8</v>
      </c>
      <c r="N4367" s="71" t="n">
        <v>0</v>
      </c>
      <c r="O4367" s="71" t="n">
        <v>92080990.8</v>
      </c>
      <c r="P4367" s="71" t="n">
        <v>19701209.89</v>
      </c>
      <c r="Q4367" s="71" t="n">
        <v>72379780.91</v>
      </c>
      <c r="R4367" t="inlineStr">
        <is>
          <t>Crude</t>
        </is>
      </c>
      <c r="S4367" t="inlineStr">
        <is>
          <t>Yes</t>
        </is>
      </c>
      <c r="T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SA104359</t>
        </is>
      </c>
      <c r="B4368" s="68" t="n">
        <v>46297</v>
      </c>
      <c r="C4368" s="69" t="n">
        <v>2026</v>
      </c>
      <c r="D4368" t="inlineStr">
        <is>
          <t>Oct</t>
        </is>
      </c>
      <c r="E4368" t="inlineStr">
        <is>
          <t>Europe</t>
        </is>
      </c>
      <c r="F4368" t="inlineStr">
        <is>
          <t>Netherlands</t>
        </is>
      </c>
      <c r="G4368" t="inlineStr">
        <is>
          <t>Arab Light</t>
        </is>
      </c>
      <c r="H4368" t="inlineStr">
        <is>
          <t>Term contract</t>
        </is>
      </c>
      <c r="I4368" t="inlineStr">
        <is>
          <t>Refiner</t>
        </is>
      </c>
      <c r="J4368" t="inlineStr">
        <is>
          <t>Hiroshi Tanaka</t>
        </is>
      </c>
      <c r="K4368" s="70" t="n">
        <v>1957608</v>
      </c>
      <c r="L4368" s="71" t="n">
        <v>72.43000000000001</v>
      </c>
      <c r="M4368" s="71" t="n">
        <v>141789547.44</v>
      </c>
      <c r="N4368" s="71" t="n">
        <v>0</v>
      </c>
      <c r="O4368" s="71" t="n">
        <v>141789547.44</v>
      </c>
      <c r="P4368" s="71" t="n">
        <v>34367265.71</v>
      </c>
      <c r="Q4368" s="71" t="n">
        <v>107422281.73</v>
      </c>
      <c r="R4368" t="inlineStr">
        <is>
          <t>Crude</t>
        </is>
      </c>
      <c r="S4368" t="inlineStr">
        <is>
          <t>Yes</t>
        </is>
      </c>
      <c r="T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SA104360</t>
        </is>
      </c>
      <c r="B4369" s="68" t="n">
        <v>46297</v>
      </c>
      <c r="C4369" s="69" t="n">
        <v>2026</v>
      </c>
      <c r="D4369" t="inlineStr">
        <is>
          <t>Oct</t>
        </is>
      </c>
      <c r="E4369" t="inlineStr">
        <is>
          <t>Asia</t>
        </is>
      </c>
      <c r="F4369" t="inlineStr">
        <is>
          <t>China</t>
        </is>
      </c>
      <c r="G4369" t="inlineStr">
        <is>
          <t>Diesel</t>
        </is>
      </c>
      <c r="H4369" t="inlineStr">
        <is>
          <t>Term contract</t>
        </is>
      </c>
      <c r="I4369" t="inlineStr">
        <is>
          <t>Refiner</t>
        </is>
      </c>
      <c r="J4369" t="inlineStr">
        <is>
          <t>Ruhi Shaikh</t>
        </is>
      </c>
      <c r="K4369" s="70" t="n">
        <v>437955</v>
      </c>
      <c r="L4369" s="71" t="n">
        <v>94.22</v>
      </c>
      <c r="M4369" s="71" t="n">
        <v>41264120.1</v>
      </c>
      <c r="N4369" s="71" t="n">
        <v>825282.4</v>
      </c>
      <c r="O4369" s="71" t="n">
        <v>40438837.7</v>
      </c>
      <c r="P4369" s="71" t="n">
        <v>31271589.82</v>
      </c>
      <c r="Q4369" s="71" t="n">
        <v>9167247.880000001</v>
      </c>
      <c r="R4369" t="inlineStr">
        <is>
          <t>Refined</t>
        </is>
      </c>
      <c r="S4369" t="inlineStr">
        <is>
          <t>Yes</t>
        </is>
      </c>
      <c r="T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SA104361</t>
        </is>
      </c>
      <c r="B4370" s="68" t="n">
        <v>46297</v>
      </c>
      <c r="C4370" s="69" t="n">
        <v>2026</v>
      </c>
      <c r="D4370" t="inlineStr">
        <is>
          <t>Oct</t>
        </is>
      </c>
      <c r="E4370" t="inlineStr">
        <is>
          <t>Europe</t>
        </is>
      </c>
      <c r="F4370" t="inlineStr">
        <is>
          <t>Netherlands</t>
        </is>
      </c>
      <c r="G4370" t="inlineStr">
        <is>
          <t>Arab Medium</t>
        </is>
      </c>
      <c r="H4370" t="inlineStr">
        <is>
          <t>Spot</t>
        </is>
      </c>
      <c r="I4370" t="inlineStr">
        <is>
          <t>Refiner</t>
        </is>
      </c>
      <c r="J4370" t="inlineStr">
        <is>
          <t>Kofi Mensah</t>
        </is>
      </c>
      <c r="K4370" s="70" t="n">
        <v>1204762</v>
      </c>
      <c r="L4370" s="71" t="n">
        <v>72.98999999999999</v>
      </c>
      <c r="M4370" s="71" t="n">
        <v>87935578.38</v>
      </c>
      <c r="N4370" s="71" t="n">
        <v>879355.78</v>
      </c>
      <c r="O4370" s="71" t="n">
        <v>87056222.59999999</v>
      </c>
      <c r="P4370" s="71" t="n">
        <v>21764843.99</v>
      </c>
      <c r="Q4370" s="71" t="n">
        <v>65291378.61</v>
      </c>
      <c r="R4370" t="inlineStr">
        <is>
          <t>Crude</t>
        </is>
      </c>
      <c r="S4370" t="inlineStr">
        <is>
          <t>Yes</t>
        </is>
      </c>
      <c r="T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SA104362</t>
        </is>
      </c>
      <c r="B4371" s="68" t="n">
        <v>46297</v>
      </c>
      <c r="C4371" s="69" t="n">
        <v>2026</v>
      </c>
      <c r="D4371" t="inlineStr">
        <is>
          <t>Oct</t>
        </is>
      </c>
      <c r="E4371" t="inlineStr">
        <is>
          <t>Asia</t>
        </is>
      </c>
      <c r="F4371" t="inlineStr">
        <is>
          <t>Japan</t>
        </is>
      </c>
      <c r="G4371" t="inlineStr">
        <is>
          <t>Arab Medium</t>
        </is>
      </c>
      <c r="H4371" t="inlineStr">
        <is>
          <t>Term contract</t>
        </is>
      </c>
      <c r="I4371" t="inlineStr">
        <is>
          <t>Refiner</t>
        </is>
      </c>
      <c r="J4371" t="inlineStr">
        <is>
          <t>Shraddha Kulkarni</t>
        </is>
      </c>
      <c r="K4371" s="70" t="n">
        <v>786973</v>
      </c>
      <c r="L4371" s="71" t="n">
        <v>82.73999999999999</v>
      </c>
      <c r="M4371" s="71" t="n">
        <v>65114146.02</v>
      </c>
      <c r="N4371" s="71" t="n">
        <v>0</v>
      </c>
      <c r="O4371" s="71" t="n">
        <v>65114146.02</v>
      </c>
      <c r="P4371" s="71" t="n">
        <v>14124192.42</v>
      </c>
      <c r="Q4371" s="71" t="n">
        <v>50989953.6</v>
      </c>
      <c r="R4371" t="inlineStr">
        <is>
          <t>Crude</t>
        </is>
      </c>
      <c r="S4371" t="inlineStr">
        <is>
          <t>Yes</t>
        </is>
      </c>
      <c r="T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SA104363</t>
        </is>
      </c>
      <c r="B4372" s="68" t="n">
        <v>46297</v>
      </c>
      <c r="C4372" s="69" t="n">
        <v>2026</v>
      </c>
      <c r="D4372" t="inlineStr">
        <is>
          <t>Oct</t>
        </is>
      </c>
      <c r="E4372" t="inlineStr">
        <is>
          <t>Europe</t>
        </is>
      </c>
      <c r="F4372" t="inlineStr">
        <is>
          <t>France</t>
        </is>
      </c>
      <c r="G4372" t="inlineStr">
        <is>
          <t>Arab Light</t>
        </is>
      </c>
      <c r="H4372" t="inlineStr">
        <is>
          <t>Term contract</t>
        </is>
      </c>
      <c r="I4372" t="inlineStr">
        <is>
          <t>Refiner</t>
        </is>
      </c>
      <c r="J4372" t="inlineStr">
        <is>
          <t>Ravindra Patil</t>
        </is>
      </c>
      <c r="K4372" s="70" t="n">
        <v>2029997</v>
      </c>
      <c r="L4372" s="71" t="n">
        <v>76.38</v>
      </c>
      <c r="M4372" s="71" t="n">
        <v>155051170.86</v>
      </c>
      <c r="N4372" s="71" t="n">
        <v>0</v>
      </c>
      <c r="O4372" s="71" t="n">
        <v>155051170.86</v>
      </c>
      <c r="P4372" s="71" t="n">
        <v>37623999.3</v>
      </c>
      <c r="Q4372" s="71" t="n">
        <v>117427171.56</v>
      </c>
      <c r="R4372" t="inlineStr">
        <is>
          <t>Crude</t>
        </is>
      </c>
      <c r="S4372" t="inlineStr">
        <is>
          <t>Yes</t>
        </is>
      </c>
      <c r="T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SA104364</t>
        </is>
      </c>
      <c r="B4373" s="68" t="n">
        <v>46297</v>
      </c>
      <c r="C4373" s="69" t="n">
        <v>2026</v>
      </c>
      <c r="D4373" t="inlineStr">
        <is>
          <t>Oct</t>
        </is>
      </c>
      <c r="E4373" t="inlineStr">
        <is>
          <t>Asia</t>
        </is>
      </c>
      <c r="F4373" t="inlineStr">
        <is>
          <t>India</t>
        </is>
      </c>
      <c r="G4373" t="inlineStr">
        <is>
          <t>Arab Heavy</t>
        </is>
      </c>
      <c r="H4373" t="inlineStr">
        <is>
          <t>Term contract</t>
        </is>
      </c>
      <c r="I4373" t="inlineStr">
        <is>
          <t>Refiner</t>
        </is>
      </c>
      <c r="J4373" t="inlineStr">
        <is>
          <t>Sara Rossi</t>
        </is>
      </c>
      <c r="K4373" s="70" t="n">
        <v>491212</v>
      </c>
      <c r="L4373" s="71" t="n">
        <v>65.89</v>
      </c>
      <c r="M4373" s="71" t="n">
        <v>32365958.68</v>
      </c>
      <c r="N4373" s="71" t="n">
        <v>323659.59</v>
      </c>
      <c r="O4373" s="71" t="n">
        <v>32042299.09</v>
      </c>
      <c r="P4373" s="71" t="n">
        <v>8514231.75</v>
      </c>
      <c r="Q4373" s="71" t="n">
        <v>23528067.34</v>
      </c>
      <c r="R4373" t="inlineStr">
        <is>
          <t>Crude</t>
        </is>
      </c>
      <c r="S4373" t="inlineStr">
        <is>
          <t>Yes</t>
        </is>
      </c>
      <c r="T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SA104365</t>
        </is>
      </c>
      <c r="B4374" s="68" t="n">
        <v>46298</v>
      </c>
      <c r="C4374" s="69" t="n">
        <v>2026</v>
      </c>
      <c r="D4374" t="inlineStr">
        <is>
          <t>Oct</t>
        </is>
      </c>
      <c r="E4374" t="inlineStr">
        <is>
          <t>Asia</t>
        </is>
      </c>
      <c r="F4374" t="inlineStr">
        <is>
          <t>Japan</t>
        </is>
      </c>
      <c r="G4374" t="inlineStr">
        <is>
          <t>Arab Heavy</t>
        </is>
      </c>
      <c r="H4374" t="inlineStr">
        <is>
          <t>Term contract</t>
        </is>
      </c>
      <c r="I4374" t="inlineStr">
        <is>
          <t>Refiner</t>
        </is>
      </c>
      <c r="J4374" t="inlineStr">
        <is>
          <t>Priya Nair</t>
        </is>
      </c>
      <c r="K4374" s="70" t="n">
        <v>1677359</v>
      </c>
      <c r="L4374" s="71" t="n">
        <v>77.97</v>
      </c>
      <c r="M4374" s="71" t="n">
        <v>130783681.23</v>
      </c>
      <c r="N4374" s="71" t="n">
        <v>0</v>
      </c>
      <c r="O4374" s="71" t="n">
        <v>130783681.23</v>
      </c>
      <c r="P4374" s="71" t="n">
        <v>29015009.9</v>
      </c>
      <c r="Q4374" s="71" t="n">
        <v>101768671.33</v>
      </c>
      <c r="R4374" t="inlineStr">
        <is>
          <t>Crude</t>
        </is>
      </c>
      <c r="S4374" t="inlineStr">
        <is>
          <t>Yes</t>
        </is>
      </c>
      <c r="T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SA104366</t>
        </is>
      </c>
      <c r="B4375" s="68" t="n">
        <v>46298</v>
      </c>
      <c r="C4375" s="69" t="n">
        <v>2026</v>
      </c>
      <c r="D4375" t="inlineStr">
        <is>
          <t>Oct</t>
        </is>
      </c>
      <c r="E4375" t="inlineStr">
        <is>
          <t>Middle East</t>
        </is>
      </c>
      <c r="F4375" t="inlineStr">
        <is>
          <t>Bahrain</t>
        </is>
      </c>
      <c r="G4375" t="inlineStr">
        <is>
          <t>Arab Heavy</t>
        </is>
      </c>
      <c r="H4375" t="inlineStr">
        <is>
          <t>Term contract</t>
        </is>
      </c>
      <c r="I4375" t="inlineStr">
        <is>
          <t>National oil company</t>
        </is>
      </c>
      <c r="J4375" t="inlineStr">
        <is>
          <t>Wei Chen</t>
        </is>
      </c>
      <c r="K4375" s="70" t="n">
        <v>497417</v>
      </c>
      <c r="L4375" s="71" t="n">
        <v>75.98</v>
      </c>
      <c r="M4375" s="71" t="n">
        <v>37793743.66</v>
      </c>
      <c r="N4375" s="71" t="n">
        <v>755874.87</v>
      </c>
      <c r="O4375" s="71" t="n">
        <v>37037868.79</v>
      </c>
      <c r="P4375" s="71" t="n">
        <v>8499338.539999999</v>
      </c>
      <c r="Q4375" s="71" t="n">
        <v>28538530.25</v>
      </c>
      <c r="R4375" t="inlineStr">
        <is>
          <t>Crude</t>
        </is>
      </c>
      <c r="S4375" t="inlineStr">
        <is>
          <t>Yes</t>
        </is>
      </c>
      <c r="T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SA104367</t>
        </is>
      </c>
      <c r="B4376" s="68" t="n">
        <v>46298</v>
      </c>
      <c r="C4376" s="69" t="n">
        <v>2026</v>
      </c>
      <c r="D4376" t="inlineStr">
        <is>
          <t>Oct</t>
        </is>
      </c>
      <c r="E4376" t="inlineStr">
        <is>
          <t>Asia</t>
        </is>
      </c>
      <c r="F4376" t="inlineStr">
        <is>
          <t>Japan</t>
        </is>
      </c>
      <c r="G4376" t="inlineStr">
        <is>
          <t>Arab Extra Light</t>
        </is>
      </c>
      <c r="H4376" t="inlineStr">
        <is>
          <t>Spot</t>
        </is>
      </c>
      <c r="I4376" t="inlineStr">
        <is>
          <t>Trader</t>
        </is>
      </c>
      <c r="J4376" t="inlineStr">
        <is>
          <t>Lucas Martin</t>
        </is>
      </c>
      <c r="K4376" s="70" t="n">
        <v>368150</v>
      </c>
      <c r="L4376" s="71" t="n">
        <v>84.84</v>
      </c>
      <c r="M4376" s="71" t="n">
        <v>31233846</v>
      </c>
      <c r="N4376" s="71" t="n">
        <v>312338.46</v>
      </c>
      <c r="O4376" s="71" t="n">
        <v>30921507.54</v>
      </c>
      <c r="P4376" s="71" t="n">
        <v>6607721.24</v>
      </c>
      <c r="Q4376" s="71" t="n">
        <v>24313786.3</v>
      </c>
      <c r="R4376" t="inlineStr">
        <is>
          <t>Crude</t>
        </is>
      </c>
      <c r="S4376" t="inlineStr">
        <is>
          <t>Yes</t>
        </is>
      </c>
      <c r="T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SA104368</t>
        </is>
      </c>
      <c r="B4377" s="68" t="n">
        <v>46298</v>
      </c>
      <c r="C4377" s="69" t="n">
        <v>2026</v>
      </c>
      <c r="D4377" t="inlineStr">
        <is>
          <t>Oct</t>
        </is>
      </c>
      <c r="E4377" t="inlineStr">
        <is>
          <t>Europe</t>
        </is>
      </c>
      <c r="F4377" t="inlineStr">
        <is>
          <t>Italy</t>
        </is>
      </c>
      <c r="G4377" t="inlineStr">
        <is>
          <t>Arab Extra Light</t>
        </is>
      </c>
      <c r="H4377" t="inlineStr">
        <is>
          <t>Term contract</t>
        </is>
      </c>
      <c r="I4377" t="inlineStr">
        <is>
          <t>National oil company</t>
        </is>
      </c>
      <c r="J4377" t="inlineStr">
        <is>
          <t>Ruhi Shaikh</t>
        </is>
      </c>
      <c r="K4377" s="70" t="n">
        <v>1963813</v>
      </c>
      <c r="L4377" s="71" t="n">
        <v>74.94</v>
      </c>
      <c r="M4377" s="71" t="n">
        <v>147168146.22</v>
      </c>
      <c r="N4377" s="71" t="n">
        <v>2943362.92</v>
      </c>
      <c r="O4377" s="71" t="n">
        <v>144224783.3</v>
      </c>
      <c r="P4377" s="71" t="n">
        <v>35087997.44</v>
      </c>
      <c r="Q4377" s="71" t="n">
        <v>109136785.86</v>
      </c>
      <c r="R4377" t="inlineStr">
        <is>
          <t>Crude</t>
        </is>
      </c>
      <c r="S4377" t="inlineStr">
        <is>
          <t>Yes</t>
        </is>
      </c>
      <c r="T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SA104369</t>
        </is>
      </c>
      <c r="B4378" s="68" t="n">
        <v>46298</v>
      </c>
      <c r="C4378" s="69" t="n">
        <v>2026</v>
      </c>
      <c r="D4378" t="inlineStr">
        <is>
          <t>Oct</t>
        </is>
      </c>
      <c r="E4378" t="inlineStr">
        <is>
          <t>Asia</t>
        </is>
      </c>
      <c r="F4378" t="inlineStr">
        <is>
          <t>Japan</t>
        </is>
      </c>
      <c r="G4378" t="inlineStr">
        <is>
          <t>Arab Extra Light</t>
        </is>
      </c>
      <c r="H4378" t="inlineStr">
        <is>
          <t>Term contract</t>
        </is>
      </c>
      <c r="I4378" t="inlineStr">
        <is>
          <t>National oil company</t>
        </is>
      </c>
      <c r="J4378" t="inlineStr">
        <is>
          <t>Wei Chen</t>
        </is>
      </c>
      <c r="K4378" s="70" t="n">
        <v>1700110</v>
      </c>
      <c r="L4378" s="71" t="n">
        <v>77.33</v>
      </c>
      <c r="M4378" s="71" t="n">
        <v>131469506.3</v>
      </c>
      <c r="N4378" s="71" t="n">
        <v>0</v>
      </c>
      <c r="O4378" s="71" t="n">
        <v>131469506.3</v>
      </c>
      <c r="P4378" s="71" t="n">
        <v>31947039.01</v>
      </c>
      <c r="Q4378" s="71" t="n">
        <v>99522467.29000001</v>
      </c>
      <c r="R4378" t="inlineStr">
        <is>
          <t>Crude</t>
        </is>
      </c>
      <c r="S4378" t="inlineStr">
        <is>
          <t>Yes</t>
        </is>
      </c>
      <c r="T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SA104370</t>
        </is>
      </c>
      <c r="B4379" s="68" t="n">
        <v>46298</v>
      </c>
      <c r="C4379" s="69" t="n">
        <v>2026</v>
      </c>
      <c r="D4379" t="inlineStr">
        <is>
          <t>Oct</t>
        </is>
      </c>
      <c r="E4379" t="inlineStr">
        <is>
          <t>Asia</t>
        </is>
      </c>
      <c r="F4379" t="inlineStr">
        <is>
          <t>India</t>
        </is>
      </c>
      <c r="G4379" t="inlineStr">
        <is>
          <t>Arab Light</t>
        </is>
      </c>
      <c r="H4379" t="inlineStr">
        <is>
          <t>Term contract</t>
        </is>
      </c>
      <c r="I4379" t="inlineStr">
        <is>
          <t>Refiner</t>
        </is>
      </c>
      <c r="J4379" t="inlineStr">
        <is>
          <t>Ana Costa</t>
        </is>
      </c>
      <c r="K4379" s="70" t="n">
        <v>1864537</v>
      </c>
      <c r="L4379" s="71" t="n">
        <v>71.26000000000001</v>
      </c>
      <c r="M4379" s="71" t="n">
        <v>132866906.62</v>
      </c>
      <c r="N4379" s="71" t="n">
        <v>1328669.07</v>
      </c>
      <c r="O4379" s="71" t="n">
        <v>131538237.55</v>
      </c>
      <c r="P4379" s="71" t="n">
        <v>32983415.09</v>
      </c>
      <c r="Q4379" s="71" t="n">
        <v>98554822.45999999</v>
      </c>
      <c r="R4379" t="inlineStr">
        <is>
          <t>Crude</t>
        </is>
      </c>
      <c r="S4379" t="inlineStr">
        <is>
          <t>Yes</t>
        </is>
      </c>
      <c r="T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SA104371</t>
        </is>
      </c>
      <c r="B4380" s="68" t="n">
        <v>46298</v>
      </c>
      <c r="C4380" s="69" t="n">
        <v>2026</v>
      </c>
      <c r="D4380" t="inlineStr">
        <is>
          <t>Oct</t>
        </is>
      </c>
      <c r="E4380" t="inlineStr">
        <is>
          <t>Middle East</t>
        </is>
      </c>
      <c r="F4380" t="inlineStr">
        <is>
          <t>Bahrain</t>
        </is>
      </c>
      <c r="G4380" t="inlineStr">
        <is>
          <t>Arab Extra Light</t>
        </is>
      </c>
      <c r="H4380" t="inlineStr">
        <is>
          <t>Term contract</t>
        </is>
      </c>
      <c r="I4380" t="inlineStr">
        <is>
          <t>National oil company</t>
        </is>
      </c>
      <c r="J4380" t="inlineStr">
        <is>
          <t>Noah Smith</t>
        </is>
      </c>
      <c r="K4380" s="70" t="n">
        <v>1606004</v>
      </c>
      <c r="L4380" s="71" t="n">
        <v>71.59</v>
      </c>
      <c r="M4380" s="71" t="n">
        <v>114973826.36</v>
      </c>
      <c r="N4380" s="71" t="n">
        <v>2299476.53</v>
      </c>
      <c r="O4380" s="71" t="n">
        <v>112674349.83</v>
      </c>
      <c r="P4380" s="71" t="n">
        <v>29955014.98</v>
      </c>
      <c r="Q4380" s="71" t="n">
        <v>82719334.84999999</v>
      </c>
      <c r="R4380" t="inlineStr">
        <is>
          <t>Crude</t>
        </is>
      </c>
      <c r="S4380" t="inlineStr">
        <is>
          <t>Yes</t>
        </is>
      </c>
      <c r="T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SA104372</t>
        </is>
      </c>
      <c r="B4381" s="68" t="n">
        <v>46298</v>
      </c>
      <c r="C4381" s="69" t="n">
        <v>2026</v>
      </c>
      <c r="D4381" t="inlineStr">
        <is>
          <t>Oct</t>
        </is>
      </c>
      <c r="E4381" t="inlineStr">
        <is>
          <t>Europe</t>
        </is>
      </c>
      <c r="F4381" t="inlineStr">
        <is>
          <t>Italy</t>
        </is>
      </c>
      <c r="G4381" t="inlineStr">
        <is>
          <t>Arab Heavy</t>
        </is>
      </c>
      <c r="H4381" t="inlineStr">
        <is>
          <t>Spot</t>
        </is>
      </c>
      <c r="I4381" t="inlineStr">
        <is>
          <t>Trader</t>
        </is>
      </c>
      <c r="J4381" t="inlineStr">
        <is>
          <t>Carlos Silva</t>
        </is>
      </c>
      <c r="K4381" s="70" t="n">
        <v>1919345</v>
      </c>
      <c r="L4381" s="71" t="n">
        <v>71.81999999999999</v>
      </c>
      <c r="M4381" s="71" t="n">
        <v>137847357.9</v>
      </c>
      <c r="N4381" s="71" t="n">
        <v>0</v>
      </c>
      <c r="O4381" s="71" t="n">
        <v>137847357.9</v>
      </c>
      <c r="P4381" s="71" t="n">
        <v>33854080.84</v>
      </c>
      <c r="Q4381" s="71" t="n">
        <v>103993277.06</v>
      </c>
      <c r="R4381" t="inlineStr">
        <is>
          <t>Crude</t>
        </is>
      </c>
      <c r="S4381" t="inlineStr">
        <is>
          <t>Yes</t>
        </is>
      </c>
      <c r="T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SA104373</t>
        </is>
      </c>
      <c r="B4382" s="68" t="n">
        <v>46298</v>
      </c>
      <c r="C4382" s="69" t="n">
        <v>2026</v>
      </c>
      <c r="D4382" t="inlineStr">
        <is>
          <t>Oct</t>
        </is>
      </c>
      <c r="E4382" t="inlineStr">
        <is>
          <t>Europe</t>
        </is>
      </c>
      <c r="F4382" t="inlineStr">
        <is>
          <t>France</t>
        </is>
      </c>
      <c r="G4382" t="inlineStr">
        <is>
          <t>Jet fuel</t>
        </is>
      </c>
      <c r="H4382" t="inlineStr">
        <is>
          <t>Term contract</t>
        </is>
      </c>
      <c r="I4382" t="inlineStr">
        <is>
          <t>Trader</t>
        </is>
      </c>
      <c r="J4382" t="inlineStr">
        <is>
          <t>Ravindra Patil</t>
        </is>
      </c>
      <c r="K4382" s="70" t="n">
        <v>384851</v>
      </c>
      <c r="L4382" s="71" t="n">
        <v>91.31999999999999</v>
      </c>
      <c r="M4382" s="71" t="n">
        <v>35144593.32</v>
      </c>
      <c r="N4382" s="71" t="n">
        <v>351445.93</v>
      </c>
      <c r="O4382" s="71" t="n">
        <v>34793147.39</v>
      </c>
      <c r="P4382" s="71" t="n">
        <v>28060541</v>
      </c>
      <c r="Q4382" s="71" t="n">
        <v>6732606.39</v>
      </c>
      <c r="R4382" t="inlineStr">
        <is>
          <t>Refined</t>
        </is>
      </c>
      <c r="S4382" t="inlineStr">
        <is>
          <t>Yes</t>
        </is>
      </c>
      <c r="T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SA104374</t>
        </is>
      </c>
      <c r="B4383" s="68" t="n">
        <v>46298</v>
      </c>
      <c r="C4383" s="69" t="n">
        <v>2026</v>
      </c>
      <c r="D4383" t="inlineStr">
        <is>
          <t>Oct</t>
        </is>
      </c>
      <c r="E4383" t="inlineStr">
        <is>
          <t>Europe</t>
        </is>
      </c>
      <c r="F4383" t="inlineStr">
        <is>
          <t>Netherlands</t>
        </is>
      </c>
      <c r="G4383" t="inlineStr">
        <is>
          <t>Arab Heavy</t>
        </is>
      </c>
      <c r="H4383" t="inlineStr">
        <is>
          <t>Term contract</t>
        </is>
      </c>
      <c r="I4383" t="inlineStr">
        <is>
          <t>National oil company</t>
        </is>
      </c>
      <c r="J4383" t="inlineStr">
        <is>
          <t>Kofi Mensah</t>
        </is>
      </c>
      <c r="K4383" s="70" t="n">
        <v>1664949</v>
      </c>
      <c r="L4383" s="71" t="n">
        <v>68.39</v>
      </c>
      <c r="M4383" s="71" t="n">
        <v>113865862.11</v>
      </c>
      <c r="N4383" s="71" t="n">
        <v>2277317.24</v>
      </c>
      <c r="O4383" s="71" t="n">
        <v>111588544.87</v>
      </c>
      <c r="P4383" s="71" t="n">
        <v>30239894.41</v>
      </c>
      <c r="Q4383" s="71" t="n">
        <v>81348650.45999999</v>
      </c>
      <c r="R4383" t="inlineStr">
        <is>
          <t>Crude</t>
        </is>
      </c>
      <c r="S4383" t="inlineStr">
        <is>
          <t>Yes</t>
        </is>
      </c>
      <c r="T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SA104375</t>
        </is>
      </c>
      <c r="B4384" s="68" t="n">
        <v>46298</v>
      </c>
      <c r="C4384" s="69" t="n">
        <v>2026</v>
      </c>
      <c r="D4384" t="inlineStr">
        <is>
          <t>Oct</t>
        </is>
      </c>
      <c r="E4384" t="inlineStr">
        <is>
          <t>Middle East</t>
        </is>
      </c>
      <c r="F4384" t="inlineStr">
        <is>
          <t>Saudi Arabia</t>
        </is>
      </c>
      <c r="G4384" t="inlineStr">
        <is>
          <t>Arab Heavy</t>
        </is>
      </c>
      <c r="H4384" t="inlineStr">
        <is>
          <t>Domestic</t>
        </is>
      </c>
      <c r="I4384" t="inlineStr">
        <is>
          <t>National oil company</t>
        </is>
      </c>
      <c r="J4384" t="inlineStr">
        <is>
          <t>Wei Chen</t>
        </is>
      </c>
      <c r="K4384" s="70" t="n">
        <v>1645301</v>
      </c>
      <c r="L4384" s="71" t="n">
        <v>68.44</v>
      </c>
      <c r="M4384" s="71" t="n">
        <v>112604400.44</v>
      </c>
      <c r="N4384" s="71" t="n">
        <v>0</v>
      </c>
      <c r="O4384" s="71" t="n">
        <v>112604400.44</v>
      </c>
      <c r="P4384" s="71" t="n">
        <v>29573098.46</v>
      </c>
      <c r="Q4384" s="71" t="n">
        <v>83031301.98</v>
      </c>
      <c r="R4384" t="inlineStr">
        <is>
          <t>Crude</t>
        </is>
      </c>
      <c r="S4384" t="inlineStr">
        <is>
          <t>No</t>
        </is>
      </c>
      <c r="T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SA104376</t>
        </is>
      </c>
      <c r="B4385" s="68" t="n">
        <v>46298</v>
      </c>
      <c r="C4385" s="69" t="n">
        <v>2026</v>
      </c>
      <c r="D4385" t="inlineStr">
        <is>
          <t>Oct</t>
        </is>
      </c>
      <c r="E4385" t="inlineStr">
        <is>
          <t>Middle East</t>
        </is>
      </c>
      <c r="F4385" t="inlineStr">
        <is>
          <t>Bahrain</t>
        </is>
      </c>
      <c r="G4385" t="inlineStr">
        <is>
          <t>Arab Light</t>
        </is>
      </c>
      <c r="H4385" t="inlineStr">
        <is>
          <t>Term contract</t>
        </is>
      </c>
      <c r="I4385" t="inlineStr">
        <is>
          <t>National oil company</t>
        </is>
      </c>
      <c r="J4385" t="inlineStr">
        <is>
          <t>Liam O'Brien</t>
        </is>
      </c>
      <c r="K4385" s="70" t="n">
        <v>1978291</v>
      </c>
      <c r="L4385" s="71" t="n">
        <v>82.17</v>
      </c>
      <c r="M4385" s="71" t="n">
        <v>162556171.47</v>
      </c>
      <c r="N4385" s="71" t="n">
        <v>0</v>
      </c>
      <c r="O4385" s="71" t="n">
        <v>162556171.47</v>
      </c>
      <c r="P4385" s="71" t="n">
        <v>36500398.51</v>
      </c>
      <c r="Q4385" s="71" t="n">
        <v>126055772.96</v>
      </c>
      <c r="R4385" t="inlineStr">
        <is>
          <t>Crude</t>
        </is>
      </c>
      <c r="S4385" t="inlineStr">
        <is>
          <t>Yes</t>
        </is>
      </c>
      <c r="T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SA104377</t>
        </is>
      </c>
      <c r="B4386" s="68" t="n">
        <v>46299</v>
      </c>
      <c r="C4386" s="69" t="n">
        <v>2026</v>
      </c>
      <c r="D4386" t="inlineStr">
        <is>
          <t>Oct</t>
        </is>
      </c>
      <c r="E4386" t="inlineStr">
        <is>
          <t>Asia</t>
        </is>
      </c>
      <c r="F4386" t="inlineStr">
        <is>
          <t>China</t>
        </is>
      </c>
      <c r="G4386" t="inlineStr">
        <is>
          <t>Arab Light</t>
        </is>
      </c>
      <c r="H4386" t="inlineStr">
        <is>
          <t>Term contract</t>
        </is>
      </c>
      <c r="I4386" t="inlineStr">
        <is>
          <t>Trader</t>
        </is>
      </c>
      <c r="J4386" t="inlineStr">
        <is>
          <t>Lucas Martin</t>
        </is>
      </c>
      <c r="K4386" s="70" t="n">
        <v>386765</v>
      </c>
      <c r="L4386" s="71" t="n">
        <v>77.42</v>
      </c>
      <c r="M4386" s="71" t="n">
        <v>29943346.3</v>
      </c>
      <c r="N4386" s="71" t="n">
        <v>299433.46</v>
      </c>
      <c r="O4386" s="71" t="n">
        <v>29643912.84</v>
      </c>
      <c r="P4386" s="71" t="n">
        <v>6795731.78</v>
      </c>
      <c r="Q4386" s="71" t="n">
        <v>22848181.06</v>
      </c>
      <c r="R4386" t="inlineStr">
        <is>
          <t>Crude</t>
        </is>
      </c>
      <c r="S4386" t="inlineStr">
        <is>
          <t>Yes</t>
        </is>
      </c>
      <c r="T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SA104378</t>
        </is>
      </c>
      <c r="B4387" s="68" t="n">
        <v>46299</v>
      </c>
      <c r="C4387" s="69" t="n">
        <v>2026</v>
      </c>
      <c r="D4387" t="inlineStr">
        <is>
          <t>Oct</t>
        </is>
      </c>
      <c r="E4387" t="inlineStr">
        <is>
          <t>Asia</t>
        </is>
      </c>
      <c r="F4387" t="inlineStr">
        <is>
          <t>India</t>
        </is>
      </c>
      <c r="G4387" t="inlineStr">
        <is>
          <t>Diesel</t>
        </is>
      </c>
      <c r="H4387" t="inlineStr">
        <is>
          <t>Term contract</t>
        </is>
      </c>
      <c r="I4387" t="inlineStr">
        <is>
          <t>Refiner</t>
        </is>
      </c>
      <c r="J4387" t="inlineStr">
        <is>
          <t>Priya Nair</t>
        </is>
      </c>
      <c r="K4387" s="70" t="n">
        <v>575016</v>
      </c>
      <c r="L4387" s="71" t="n">
        <v>100.11</v>
      </c>
      <c r="M4387" s="71" t="n">
        <v>57564851.76</v>
      </c>
      <c r="N4387" s="71" t="n">
        <v>575648.52</v>
      </c>
      <c r="O4387" s="71" t="n">
        <v>56989203.24</v>
      </c>
      <c r="P4387" s="71" t="n">
        <v>41233454.17</v>
      </c>
      <c r="Q4387" s="71" t="n">
        <v>15755749.07</v>
      </c>
      <c r="R4387" t="inlineStr">
        <is>
          <t>Refined</t>
        </is>
      </c>
      <c r="S4387" t="inlineStr">
        <is>
          <t>Yes</t>
        </is>
      </c>
      <c r="T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SA104379</t>
        </is>
      </c>
      <c r="B4388" s="68" t="n">
        <v>46299</v>
      </c>
      <c r="C4388" s="69" t="n">
        <v>2026</v>
      </c>
      <c r="D4388" t="inlineStr">
        <is>
          <t>Oct</t>
        </is>
      </c>
      <c r="E4388" t="inlineStr">
        <is>
          <t>Middle East</t>
        </is>
      </c>
      <c r="F4388" t="inlineStr">
        <is>
          <t>UAE</t>
        </is>
      </c>
      <c r="G4388" t="inlineStr">
        <is>
          <t>Arab Heavy</t>
        </is>
      </c>
      <c r="H4388" t="inlineStr">
        <is>
          <t>Term contract</t>
        </is>
      </c>
      <c r="I4388" t="inlineStr">
        <is>
          <t>Refiner</t>
        </is>
      </c>
      <c r="J4388" t="inlineStr">
        <is>
          <t>Emma Clarke</t>
        </is>
      </c>
      <c r="K4388" s="70" t="n">
        <v>1786977</v>
      </c>
      <c r="L4388" s="71" t="n">
        <v>71.12</v>
      </c>
      <c r="M4388" s="71" t="n">
        <v>127089804.24</v>
      </c>
      <c r="N4388" s="71" t="n">
        <v>1270898.04</v>
      </c>
      <c r="O4388" s="71" t="n">
        <v>125818906.2</v>
      </c>
      <c r="P4388" s="71" t="n">
        <v>30612324.22</v>
      </c>
      <c r="Q4388" s="71" t="n">
        <v>95206581.98</v>
      </c>
      <c r="R4388" t="inlineStr">
        <is>
          <t>Crude</t>
        </is>
      </c>
      <c r="S4388" t="inlineStr">
        <is>
          <t>Yes</t>
        </is>
      </c>
      <c r="T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SA104380</t>
        </is>
      </c>
      <c r="B4389" s="68" t="n">
        <v>46299</v>
      </c>
      <c r="C4389" s="69" t="n">
        <v>2026</v>
      </c>
      <c r="D4389" t="inlineStr">
        <is>
          <t>Oct</t>
        </is>
      </c>
      <c r="E4389" t="inlineStr">
        <is>
          <t>Middle East</t>
        </is>
      </c>
      <c r="F4389" t="inlineStr">
        <is>
          <t>Saudi Arabia</t>
        </is>
      </c>
      <c r="G4389" t="inlineStr">
        <is>
          <t>Arab Light</t>
        </is>
      </c>
      <c r="H4389" t="inlineStr">
        <is>
          <t>Domestic</t>
        </is>
      </c>
      <c r="I4389" t="inlineStr">
        <is>
          <t>National oil company</t>
        </is>
      </c>
      <c r="J4389" t="inlineStr">
        <is>
          <t>Emma Clarke</t>
        </is>
      </c>
      <c r="K4389" s="70" t="n">
        <v>1647369</v>
      </c>
      <c r="L4389" s="71" t="n">
        <v>71.01000000000001</v>
      </c>
      <c r="M4389" s="71" t="n">
        <v>116979672.69</v>
      </c>
      <c r="N4389" s="71" t="n">
        <v>0</v>
      </c>
      <c r="O4389" s="71" t="n">
        <v>116979672.69</v>
      </c>
      <c r="P4389" s="71" t="n">
        <v>30140695.69</v>
      </c>
      <c r="Q4389" s="71" t="n">
        <v>86838977</v>
      </c>
      <c r="R4389" t="inlineStr">
        <is>
          <t>Crude</t>
        </is>
      </c>
      <c r="S4389" t="inlineStr">
        <is>
          <t>No</t>
        </is>
      </c>
      <c r="T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SA104381</t>
        </is>
      </c>
      <c r="B4390" s="68" t="n">
        <v>46299</v>
      </c>
      <c r="C4390" s="69" t="n">
        <v>2026</v>
      </c>
      <c r="D4390" t="inlineStr">
        <is>
          <t>Oct</t>
        </is>
      </c>
      <c r="E4390" t="inlineStr">
        <is>
          <t>Middle East</t>
        </is>
      </c>
      <c r="F4390" t="inlineStr">
        <is>
          <t>UAE</t>
        </is>
      </c>
      <c r="G4390" t="inlineStr">
        <is>
          <t>Arab Light</t>
        </is>
      </c>
      <c r="H4390" t="inlineStr">
        <is>
          <t>Term contract</t>
        </is>
      </c>
      <c r="I4390" t="inlineStr">
        <is>
          <t>National oil company</t>
        </is>
      </c>
      <c r="J4390" t="inlineStr">
        <is>
          <t>Carlos Silva</t>
        </is>
      </c>
      <c r="K4390" s="70" t="n">
        <v>1949335</v>
      </c>
      <c r="L4390" s="71" t="n">
        <v>78.23</v>
      </c>
      <c r="M4390" s="71" t="n">
        <v>152496477.05</v>
      </c>
      <c r="N4390" s="71" t="n">
        <v>0</v>
      </c>
      <c r="O4390" s="71" t="n">
        <v>152496477.05</v>
      </c>
      <c r="P4390" s="71" t="n">
        <v>34924162.62</v>
      </c>
      <c r="Q4390" s="71" t="n">
        <v>117572314.43</v>
      </c>
      <c r="R4390" t="inlineStr">
        <is>
          <t>Crude</t>
        </is>
      </c>
      <c r="S4390" t="inlineStr">
        <is>
          <t>Yes</t>
        </is>
      </c>
      <c r="T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SA104382</t>
        </is>
      </c>
      <c r="B4391" s="68" t="n">
        <v>46299</v>
      </c>
      <c r="C4391" s="69" t="n">
        <v>2026</v>
      </c>
      <c r="D4391" t="inlineStr">
        <is>
          <t>Oct</t>
        </is>
      </c>
      <c r="E4391" t="inlineStr">
        <is>
          <t>Asia</t>
        </is>
      </c>
      <c r="F4391" t="inlineStr">
        <is>
          <t>India</t>
        </is>
      </c>
      <c r="G4391" t="inlineStr">
        <is>
          <t>Arab Light</t>
        </is>
      </c>
      <c r="H4391" t="inlineStr">
        <is>
          <t>Spot</t>
        </is>
      </c>
      <c r="I4391" t="inlineStr">
        <is>
          <t>Refiner</t>
        </is>
      </c>
      <c r="J4391" t="inlineStr">
        <is>
          <t>Shraddha Kulkarni</t>
        </is>
      </c>
      <c r="K4391" s="70" t="n">
        <v>1570844</v>
      </c>
      <c r="L4391" s="71" t="n">
        <v>75.52</v>
      </c>
      <c r="M4391" s="71" t="n">
        <v>118630138.88</v>
      </c>
      <c r="N4391" s="71" t="n">
        <v>2372602.78</v>
      </c>
      <c r="O4391" s="71" t="n">
        <v>116257536.1</v>
      </c>
      <c r="P4391" s="71" t="n">
        <v>28603600.93</v>
      </c>
      <c r="Q4391" s="71" t="n">
        <v>87653935.17</v>
      </c>
      <c r="R4391" t="inlineStr">
        <is>
          <t>Crude</t>
        </is>
      </c>
      <c r="S4391" t="inlineStr">
        <is>
          <t>Yes</t>
        </is>
      </c>
      <c r="T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SA104383</t>
        </is>
      </c>
      <c r="B4392" s="68" t="n">
        <v>46300</v>
      </c>
      <c r="C4392" s="69" t="n">
        <v>2026</v>
      </c>
      <c r="D4392" t="inlineStr">
        <is>
          <t>Oct</t>
        </is>
      </c>
      <c r="E4392" t="inlineStr">
        <is>
          <t>Asia</t>
        </is>
      </c>
      <c r="F4392" t="inlineStr">
        <is>
          <t>Japan</t>
        </is>
      </c>
      <c r="G4392" t="inlineStr">
        <is>
          <t>Arab Light</t>
        </is>
      </c>
      <c r="H4392" t="inlineStr">
        <is>
          <t>Term contract</t>
        </is>
      </c>
      <c r="I4392" t="inlineStr">
        <is>
          <t>Refiner</t>
        </is>
      </c>
      <c r="J4392" t="inlineStr">
        <is>
          <t>Fatima Al-Saud</t>
        </is>
      </c>
      <c r="K4392" s="70" t="n">
        <v>1147884</v>
      </c>
      <c r="L4392" s="71" t="n">
        <v>73.90000000000001</v>
      </c>
      <c r="M4392" s="71" t="n">
        <v>84828627.59999999</v>
      </c>
      <c r="N4392" s="71" t="n">
        <v>1696572.55</v>
      </c>
      <c r="O4392" s="71" t="n">
        <v>83132055.05</v>
      </c>
      <c r="P4392" s="71" t="n">
        <v>20955328.02</v>
      </c>
      <c r="Q4392" s="71" t="n">
        <v>62176727.03</v>
      </c>
      <c r="R4392" t="inlineStr">
        <is>
          <t>Crude</t>
        </is>
      </c>
      <c r="S4392" t="inlineStr">
        <is>
          <t>Yes</t>
        </is>
      </c>
      <c r="T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SA104384</t>
        </is>
      </c>
      <c r="B4393" s="68" t="n">
        <v>46300</v>
      </c>
      <c r="C4393" s="69" t="n">
        <v>2026</v>
      </c>
      <c r="D4393" t="inlineStr">
        <is>
          <t>Oct</t>
        </is>
      </c>
      <c r="E4393" t="inlineStr">
        <is>
          <t>Middle East</t>
        </is>
      </c>
      <c r="F4393" t="inlineStr">
        <is>
          <t>Bahrain</t>
        </is>
      </c>
      <c r="G4393" t="inlineStr">
        <is>
          <t>Arab Extra Light</t>
        </is>
      </c>
      <c r="H4393" t="inlineStr">
        <is>
          <t>Term contract</t>
        </is>
      </c>
      <c r="I4393" t="inlineStr">
        <is>
          <t>Refiner</t>
        </is>
      </c>
      <c r="J4393" t="inlineStr">
        <is>
          <t>Priya Nair</t>
        </is>
      </c>
      <c r="K4393" s="70" t="n">
        <v>1535683</v>
      </c>
      <c r="L4393" s="71" t="n">
        <v>78.09</v>
      </c>
      <c r="M4393" s="71" t="n">
        <v>119921485.47</v>
      </c>
      <c r="N4393" s="71" t="n">
        <v>0</v>
      </c>
      <c r="O4393" s="71" t="n">
        <v>119921485.47</v>
      </c>
      <c r="P4393" s="71" t="n">
        <v>27392790.66</v>
      </c>
      <c r="Q4393" s="71" t="n">
        <v>92528694.81</v>
      </c>
      <c r="R4393" t="inlineStr">
        <is>
          <t>Crude</t>
        </is>
      </c>
      <c r="S4393" t="inlineStr">
        <is>
          <t>Yes</t>
        </is>
      </c>
      <c r="T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SA104385</t>
        </is>
      </c>
      <c r="B4394" s="68" t="n">
        <v>46300</v>
      </c>
      <c r="C4394" s="69" t="n">
        <v>2026</v>
      </c>
      <c r="D4394" t="inlineStr">
        <is>
          <t>Oct</t>
        </is>
      </c>
      <c r="E4394" t="inlineStr">
        <is>
          <t>Europe</t>
        </is>
      </c>
      <c r="F4394" t="inlineStr">
        <is>
          <t>France</t>
        </is>
      </c>
      <c r="G4394" t="inlineStr">
        <is>
          <t>Arab Light</t>
        </is>
      </c>
      <c r="H4394" t="inlineStr">
        <is>
          <t>Term contract</t>
        </is>
      </c>
      <c r="I4394" t="inlineStr">
        <is>
          <t>National oil company</t>
        </is>
      </c>
      <c r="J4394" t="inlineStr">
        <is>
          <t>Lucas Martin</t>
        </is>
      </c>
      <c r="K4394" s="70" t="n">
        <v>828338</v>
      </c>
      <c r="L4394" s="71" t="n">
        <v>81.55</v>
      </c>
      <c r="M4394" s="71" t="n">
        <v>67550963.90000001</v>
      </c>
      <c r="N4394" s="71" t="n">
        <v>1351019.28</v>
      </c>
      <c r="O4394" s="71" t="n">
        <v>66199944.62</v>
      </c>
      <c r="P4394" s="71" t="n">
        <v>14453456.22</v>
      </c>
      <c r="Q4394" s="71" t="n">
        <v>51746488.4</v>
      </c>
      <c r="R4394" t="inlineStr">
        <is>
          <t>Crude</t>
        </is>
      </c>
      <c r="S4394" t="inlineStr">
        <is>
          <t>Yes</t>
        </is>
      </c>
      <c r="T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SA104386</t>
        </is>
      </c>
      <c r="B4395" s="68" t="n">
        <v>46300</v>
      </c>
      <c r="C4395" s="69" t="n">
        <v>2026</v>
      </c>
      <c r="D4395" t="inlineStr">
        <is>
          <t>Oct</t>
        </is>
      </c>
      <c r="E4395" t="inlineStr">
        <is>
          <t>Middle East</t>
        </is>
      </c>
      <c r="F4395" t="inlineStr">
        <is>
          <t>Bahrain</t>
        </is>
      </c>
      <c r="G4395" t="inlineStr">
        <is>
          <t>Diesel</t>
        </is>
      </c>
      <c r="H4395" t="inlineStr">
        <is>
          <t>Spot</t>
        </is>
      </c>
      <c r="I4395" t="inlineStr">
        <is>
          <t>Refiner</t>
        </is>
      </c>
      <c r="J4395" t="inlineStr">
        <is>
          <t>Wei Chen</t>
        </is>
      </c>
      <c r="K4395" s="70" t="n">
        <v>477574</v>
      </c>
      <c r="L4395" s="71" t="n">
        <v>91.98999999999999</v>
      </c>
      <c r="M4395" s="71" t="n">
        <v>43932032.26</v>
      </c>
      <c r="N4395" s="71" t="n">
        <v>0</v>
      </c>
      <c r="O4395" s="71" t="n">
        <v>43932032.26</v>
      </c>
      <c r="P4395" s="71" t="n">
        <v>32875001.83</v>
      </c>
      <c r="Q4395" s="71" t="n">
        <v>11057030.43</v>
      </c>
      <c r="R4395" t="inlineStr">
        <is>
          <t>Refined</t>
        </is>
      </c>
      <c r="S4395" t="inlineStr">
        <is>
          <t>Yes</t>
        </is>
      </c>
      <c r="T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SA104387</t>
        </is>
      </c>
      <c r="B4396" s="68" t="n">
        <v>46300</v>
      </c>
      <c r="C4396" s="69" t="n">
        <v>2026</v>
      </c>
      <c r="D4396" t="inlineStr">
        <is>
          <t>Oct</t>
        </is>
      </c>
      <c r="E4396" t="inlineStr">
        <is>
          <t>North America</t>
        </is>
      </c>
      <c r="F4396" t="inlineStr">
        <is>
          <t>USA</t>
        </is>
      </c>
      <c r="G4396" t="inlineStr">
        <is>
          <t>Gasoline</t>
        </is>
      </c>
      <c r="H4396" t="inlineStr">
        <is>
          <t>Term contract</t>
        </is>
      </c>
      <c r="I4396" t="inlineStr">
        <is>
          <t>National oil company</t>
        </is>
      </c>
      <c r="J4396" t="inlineStr">
        <is>
          <t>Zoya Ahmed</t>
        </is>
      </c>
      <c r="K4396" s="70" t="n">
        <v>607034</v>
      </c>
      <c r="L4396" s="71" t="n">
        <v>90.34</v>
      </c>
      <c r="M4396" s="71" t="n">
        <v>54839451.56</v>
      </c>
      <c r="N4396" s="71" t="n">
        <v>1096789.03</v>
      </c>
      <c r="O4396" s="71" t="n">
        <v>53742662.53</v>
      </c>
      <c r="P4396" s="71" t="n">
        <v>43051810.98</v>
      </c>
      <c r="Q4396" s="71" t="n">
        <v>10690851.55</v>
      </c>
      <c r="R4396" t="inlineStr">
        <is>
          <t>Refined</t>
        </is>
      </c>
      <c r="S4396" t="inlineStr">
        <is>
          <t>Yes</t>
        </is>
      </c>
      <c r="T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SA104388</t>
        </is>
      </c>
      <c r="B4397" s="68" t="n">
        <v>46300</v>
      </c>
      <c r="C4397" s="69" t="n">
        <v>2026</v>
      </c>
      <c r="D4397" t="inlineStr">
        <is>
          <t>Oct</t>
        </is>
      </c>
      <c r="E4397" t="inlineStr">
        <is>
          <t>Middle East</t>
        </is>
      </c>
      <c r="F4397" t="inlineStr">
        <is>
          <t>UAE</t>
        </is>
      </c>
      <c r="G4397" t="inlineStr">
        <is>
          <t>Gasoline</t>
        </is>
      </c>
      <c r="H4397" t="inlineStr">
        <is>
          <t>Term contract</t>
        </is>
      </c>
      <c r="I4397" t="inlineStr">
        <is>
          <t>National oil company</t>
        </is>
      </c>
      <c r="J4397" t="inlineStr">
        <is>
          <t>Ravindra Patil</t>
        </is>
      </c>
      <c r="K4397" s="70" t="n">
        <v>448812</v>
      </c>
      <c r="L4397" s="71" t="n">
        <v>94.11</v>
      </c>
      <c r="M4397" s="71" t="n">
        <v>42237697.32</v>
      </c>
      <c r="N4397" s="71" t="n">
        <v>422376.97</v>
      </c>
      <c r="O4397" s="71" t="n">
        <v>41815320.35</v>
      </c>
      <c r="P4397" s="71" t="n">
        <v>30954335.46</v>
      </c>
      <c r="Q4397" s="71" t="n">
        <v>10860984.89</v>
      </c>
      <c r="R4397" t="inlineStr">
        <is>
          <t>Refined</t>
        </is>
      </c>
      <c r="S4397" t="inlineStr">
        <is>
          <t>Yes</t>
        </is>
      </c>
      <c r="T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SA104389</t>
        </is>
      </c>
      <c r="B4398" s="68" t="n">
        <v>46300</v>
      </c>
      <c r="C4398" s="69" t="n">
        <v>2026</v>
      </c>
      <c r="D4398" t="inlineStr">
        <is>
          <t>Oct</t>
        </is>
      </c>
      <c r="E4398" t="inlineStr">
        <is>
          <t>Asia</t>
        </is>
      </c>
      <c r="F4398" t="inlineStr">
        <is>
          <t>China</t>
        </is>
      </c>
      <c r="G4398" t="inlineStr">
        <is>
          <t>Arab Light</t>
        </is>
      </c>
      <c r="H4398" t="inlineStr">
        <is>
          <t>Term contract</t>
        </is>
      </c>
      <c r="I4398" t="inlineStr">
        <is>
          <t>National oil company</t>
        </is>
      </c>
      <c r="J4398" t="inlineStr">
        <is>
          <t>Amir Khan</t>
        </is>
      </c>
      <c r="K4398" s="70" t="n">
        <v>358843</v>
      </c>
      <c r="L4398" s="71" t="n">
        <v>75.98</v>
      </c>
      <c r="M4398" s="71" t="n">
        <v>27264891.14</v>
      </c>
      <c r="N4398" s="71" t="n">
        <v>545297.8199999999</v>
      </c>
      <c r="O4398" s="71" t="n">
        <v>26719593.32</v>
      </c>
      <c r="P4398" s="71" t="n">
        <v>6605485.79</v>
      </c>
      <c r="Q4398" s="71" t="n">
        <v>20114107.53</v>
      </c>
      <c r="R4398" t="inlineStr">
        <is>
          <t>Crude</t>
        </is>
      </c>
      <c r="S4398" t="inlineStr">
        <is>
          <t>Yes</t>
        </is>
      </c>
      <c r="T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SA104390</t>
        </is>
      </c>
      <c r="B4399" s="68" t="n">
        <v>46300</v>
      </c>
      <c r="C4399" s="69" t="n">
        <v>2026</v>
      </c>
      <c r="D4399" t="inlineStr">
        <is>
          <t>Oct</t>
        </is>
      </c>
      <c r="E4399" t="inlineStr">
        <is>
          <t>Asia</t>
        </is>
      </c>
      <c r="F4399" t="inlineStr">
        <is>
          <t>China</t>
        </is>
      </c>
      <c r="G4399" t="inlineStr">
        <is>
          <t>Jet fuel</t>
        </is>
      </c>
      <c r="H4399" t="inlineStr">
        <is>
          <t>Term contract</t>
        </is>
      </c>
      <c r="I4399" t="inlineStr">
        <is>
          <t>National oil company</t>
        </is>
      </c>
      <c r="J4399" t="inlineStr">
        <is>
          <t>Omar Haddad</t>
        </is>
      </c>
      <c r="K4399" s="70" t="n">
        <v>258369</v>
      </c>
      <c r="L4399" s="71" t="n">
        <v>97.91</v>
      </c>
      <c r="M4399" s="71" t="n">
        <v>25296908.79</v>
      </c>
      <c r="N4399" s="71" t="n">
        <v>505938.18</v>
      </c>
      <c r="O4399" s="71" t="n">
        <v>24790970.61</v>
      </c>
      <c r="P4399" s="71" t="n">
        <v>19441472.61</v>
      </c>
      <c r="Q4399" s="71" t="n">
        <v>5349498</v>
      </c>
      <c r="R4399" t="inlineStr">
        <is>
          <t>Refined</t>
        </is>
      </c>
      <c r="S4399" t="inlineStr">
        <is>
          <t>Yes</t>
        </is>
      </c>
      <c r="T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SA104391</t>
        </is>
      </c>
      <c r="B4400" s="68" t="n">
        <v>46300</v>
      </c>
      <c r="C4400" s="69" t="n">
        <v>2026</v>
      </c>
      <c r="D4400" t="inlineStr">
        <is>
          <t>Oct</t>
        </is>
      </c>
      <c r="E4400" t="inlineStr">
        <is>
          <t>Middle East</t>
        </is>
      </c>
      <c r="F4400" t="inlineStr">
        <is>
          <t>UAE</t>
        </is>
      </c>
      <c r="G4400" t="inlineStr">
        <is>
          <t>Arab Heavy</t>
        </is>
      </c>
      <c r="H4400" t="inlineStr">
        <is>
          <t>Term contract</t>
        </is>
      </c>
      <c r="I4400" t="inlineStr">
        <is>
          <t>Trader</t>
        </is>
      </c>
      <c r="J4400" t="inlineStr">
        <is>
          <t>Fatima Al-Saud</t>
        </is>
      </c>
      <c r="K4400" s="70" t="n">
        <v>1550161</v>
      </c>
      <c r="L4400" s="71" t="n">
        <v>77.92</v>
      </c>
      <c r="M4400" s="71" t="n">
        <v>120788545.12</v>
      </c>
      <c r="N4400" s="71" t="n">
        <v>0</v>
      </c>
      <c r="O4400" s="71" t="n">
        <v>120788545.12</v>
      </c>
      <c r="P4400" s="71" t="n">
        <v>27038078.16</v>
      </c>
      <c r="Q4400" s="71" t="n">
        <v>93750466.95999999</v>
      </c>
      <c r="R4400" t="inlineStr">
        <is>
          <t>Crude</t>
        </is>
      </c>
      <c r="S4400" t="inlineStr">
        <is>
          <t>Yes</t>
        </is>
      </c>
      <c r="T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SA104392</t>
        </is>
      </c>
      <c r="B4401" s="68" t="n">
        <v>46300</v>
      </c>
      <c r="C4401" s="69" t="n">
        <v>2026</v>
      </c>
      <c r="D4401" t="inlineStr">
        <is>
          <t>Oct</t>
        </is>
      </c>
      <c r="E4401" t="inlineStr">
        <is>
          <t>Asia</t>
        </is>
      </c>
      <c r="F4401" t="inlineStr">
        <is>
          <t>South Korea</t>
        </is>
      </c>
      <c r="G4401" t="inlineStr">
        <is>
          <t>Arab Light</t>
        </is>
      </c>
      <c r="H4401" t="inlineStr">
        <is>
          <t>Term contract</t>
        </is>
      </c>
      <c r="I4401" t="inlineStr">
        <is>
          <t>Refiner</t>
        </is>
      </c>
      <c r="J4401" t="inlineStr">
        <is>
          <t>Arjun Mehta</t>
        </is>
      </c>
      <c r="K4401" s="70" t="n">
        <v>823168</v>
      </c>
      <c r="L4401" s="71" t="n">
        <v>75.34999999999999</v>
      </c>
      <c r="M4401" s="71" t="n">
        <v>62025708.8</v>
      </c>
      <c r="N4401" s="71" t="n">
        <v>0</v>
      </c>
      <c r="O4401" s="71" t="n">
        <v>62025708.8</v>
      </c>
      <c r="P4401" s="71" t="n">
        <v>14708172.15</v>
      </c>
      <c r="Q4401" s="71" t="n">
        <v>47317536.65</v>
      </c>
      <c r="R4401" t="inlineStr">
        <is>
          <t>Crude</t>
        </is>
      </c>
      <c r="S4401" t="inlineStr">
        <is>
          <t>Yes</t>
        </is>
      </c>
      <c r="T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SA104393</t>
        </is>
      </c>
      <c r="B4402" s="68" t="n">
        <v>46300</v>
      </c>
      <c r="C4402" s="69" t="n">
        <v>2026</v>
      </c>
      <c r="D4402" t="inlineStr">
        <is>
          <t>Oct</t>
        </is>
      </c>
      <c r="E4402" t="inlineStr">
        <is>
          <t>Middle East</t>
        </is>
      </c>
      <c r="F4402" t="inlineStr">
        <is>
          <t>UAE</t>
        </is>
      </c>
      <c r="G4402" t="inlineStr">
        <is>
          <t>Diesel</t>
        </is>
      </c>
      <c r="H4402" t="inlineStr">
        <is>
          <t>Term contract</t>
        </is>
      </c>
      <c r="I4402" t="inlineStr">
        <is>
          <t>National oil company</t>
        </is>
      </c>
      <c r="J4402" t="inlineStr">
        <is>
          <t>Ruhi Shaikh</t>
        </is>
      </c>
      <c r="K4402" s="70" t="n">
        <v>594291</v>
      </c>
      <c r="L4402" s="71" t="n">
        <v>89.09999999999999</v>
      </c>
      <c r="M4402" s="71" t="n">
        <v>52951328.1</v>
      </c>
      <c r="N4402" s="71" t="n">
        <v>0</v>
      </c>
      <c r="O4402" s="71" t="n">
        <v>52951328.1</v>
      </c>
      <c r="P4402" s="71" t="n">
        <v>41383689.33</v>
      </c>
      <c r="Q4402" s="71" t="n">
        <v>11567638.77</v>
      </c>
      <c r="R4402" t="inlineStr">
        <is>
          <t>Refined</t>
        </is>
      </c>
      <c r="S4402" t="inlineStr">
        <is>
          <t>Yes</t>
        </is>
      </c>
      <c r="T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SA104394</t>
        </is>
      </c>
      <c r="B4403" s="68" t="n">
        <v>46300</v>
      </c>
      <c r="C4403" s="69" t="n">
        <v>2026</v>
      </c>
      <c r="D4403" t="inlineStr">
        <is>
          <t>Oct</t>
        </is>
      </c>
      <c r="E4403" t="inlineStr">
        <is>
          <t>Asia</t>
        </is>
      </c>
      <c r="F4403" t="inlineStr">
        <is>
          <t>India</t>
        </is>
      </c>
      <c r="G4403" t="inlineStr">
        <is>
          <t>Arab Medium</t>
        </is>
      </c>
      <c r="H4403" t="inlineStr">
        <is>
          <t>Term contract</t>
        </is>
      </c>
      <c r="I4403" t="inlineStr">
        <is>
          <t>National oil company</t>
        </is>
      </c>
      <c r="J4403" t="inlineStr">
        <is>
          <t>Priya Nair</t>
        </is>
      </c>
      <c r="K4403" s="70" t="n">
        <v>1165465</v>
      </c>
      <c r="L4403" s="71" t="n">
        <v>79.05</v>
      </c>
      <c r="M4403" s="71" t="n">
        <v>92130008.25</v>
      </c>
      <c r="N4403" s="71" t="n">
        <v>921300.08</v>
      </c>
      <c r="O4403" s="71" t="n">
        <v>91208708.17</v>
      </c>
      <c r="P4403" s="71" t="n">
        <v>21323643.92</v>
      </c>
      <c r="Q4403" s="71" t="n">
        <v>69885064.25</v>
      </c>
      <c r="R4403" t="inlineStr">
        <is>
          <t>Crude</t>
        </is>
      </c>
      <c r="S4403" t="inlineStr">
        <is>
          <t>Yes</t>
        </is>
      </c>
      <c r="T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SA104395</t>
        </is>
      </c>
      <c r="B4404" s="68" t="n">
        <v>46300</v>
      </c>
      <c r="C4404" s="69" t="n">
        <v>2026</v>
      </c>
      <c r="D4404" t="inlineStr">
        <is>
          <t>Oct</t>
        </is>
      </c>
      <c r="E4404" t="inlineStr">
        <is>
          <t>Asia</t>
        </is>
      </c>
      <c r="F4404" t="inlineStr">
        <is>
          <t>Japan</t>
        </is>
      </c>
      <c r="G4404" t="inlineStr">
        <is>
          <t>Diesel</t>
        </is>
      </c>
      <c r="H4404" t="inlineStr">
        <is>
          <t>Term contract</t>
        </is>
      </c>
      <c r="I4404" t="inlineStr">
        <is>
          <t>Trader</t>
        </is>
      </c>
      <c r="J4404" t="inlineStr">
        <is>
          <t>Shraddha Kulkarni</t>
        </is>
      </c>
      <c r="K4404" s="70" t="n">
        <v>350150</v>
      </c>
      <c r="L4404" s="71" t="n">
        <v>93.20999999999999</v>
      </c>
      <c r="M4404" s="71" t="n">
        <v>32637481.5</v>
      </c>
      <c r="N4404" s="71" t="n">
        <v>0</v>
      </c>
      <c r="O4404" s="71" t="n">
        <v>32637481.5</v>
      </c>
      <c r="P4404" s="71" t="n">
        <v>24720127.8</v>
      </c>
      <c r="Q4404" s="71" t="n">
        <v>7917353.7</v>
      </c>
      <c r="R4404" t="inlineStr">
        <is>
          <t>Refined</t>
        </is>
      </c>
      <c r="S4404" t="inlineStr">
        <is>
          <t>Yes</t>
        </is>
      </c>
      <c r="T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SA104396</t>
        </is>
      </c>
      <c r="B4405" s="68" t="n">
        <v>46301</v>
      </c>
      <c r="C4405" s="69" t="n">
        <v>2026</v>
      </c>
      <c r="D4405" t="inlineStr">
        <is>
          <t>Oct</t>
        </is>
      </c>
      <c r="E4405" t="inlineStr">
        <is>
          <t>Asia</t>
        </is>
      </c>
      <c r="F4405" t="inlineStr">
        <is>
          <t>China</t>
        </is>
      </c>
      <c r="G4405" t="inlineStr">
        <is>
          <t>Arab Extra Light</t>
        </is>
      </c>
      <c r="H4405" t="inlineStr">
        <is>
          <t>Term contract</t>
        </is>
      </c>
      <c r="I4405" t="inlineStr">
        <is>
          <t>National oil company</t>
        </is>
      </c>
      <c r="J4405" t="inlineStr">
        <is>
          <t>Sophie Müller</t>
        </is>
      </c>
      <c r="K4405" s="70" t="n">
        <v>1508796</v>
      </c>
      <c r="L4405" s="71" t="n">
        <v>77.59</v>
      </c>
      <c r="M4405" s="71" t="n">
        <v>117067481.64</v>
      </c>
      <c r="N4405" s="71" t="n">
        <v>1170674.82</v>
      </c>
      <c r="O4405" s="71" t="n">
        <v>115896806.82</v>
      </c>
      <c r="P4405" s="71" t="n">
        <v>26780733.5</v>
      </c>
      <c r="Q4405" s="71" t="n">
        <v>89116073.31999999</v>
      </c>
      <c r="R4405" t="inlineStr">
        <is>
          <t>Crude</t>
        </is>
      </c>
      <c r="S4405" t="inlineStr">
        <is>
          <t>Yes</t>
        </is>
      </c>
      <c r="T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SA104397</t>
        </is>
      </c>
      <c r="B4406" s="68" t="n">
        <v>46301</v>
      </c>
      <c r="C4406" s="69" t="n">
        <v>2026</v>
      </c>
      <c r="D4406" t="inlineStr">
        <is>
          <t>Oct</t>
        </is>
      </c>
      <c r="E4406" t="inlineStr">
        <is>
          <t>Middle East</t>
        </is>
      </c>
      <c r="F4406" t="inlineStr">
        <is>
          <t>Bahrain</t>
        </is>
      </c>
      <c r="G4406" t="inlineStr">
        <is>
          <t>Gasoline</t>
        </is>
      </c>
      <c r="H4406" t="inlineStr">
        <is>
          <t>Spot</t>
        </is>
      </c>
      <c r="I4406" t="inlineStr">
        <is>
          <t>National oil company</t>
        </is>
      </c>
      <c r="J4406" t="inlineStr">
        <is>
          <t>Omar Haddad</t>
        </is>
      </c>
      <c r="K4406" s="70" t="n">
        <v>207860</v>
      </c>
      <c r="L4406" s="71" t="n">
        <v>91.45</v>
      </c>
      <c r="M4406" s="71" t="n">
        <v>19008797</v>
      </c>
      <c r="N4406" s="71" t="n">
        <v>190087.97</v>
      </c>
      <c r="O4406" s="71" t="n">
        <v>18818709.03</v>
      </c>
      <c r="P4406" s="71" t="n">
        <v>14246339.24</v>
      </c>
      <c r="Q4406" s="71" t="n">
        <v>4572369.79</v>
      </c>
      <c r="R4406" t="inlineStr">
        <is>
          <t>Refined</t>
        </is>
      </c>
      <c r="S4406" t="inlineStr">
        <is>
          <t>Yes</t>
        </is>
      </c>
      <c r="T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SA104398</t>
        </is>
      </c>
      <c r="B4407" s="68" t="n">
        <v>46302</v>
      </c>
      <c r="C4407" s="69" t="n">
        <v>2026</v>
      </c>
      <c r="D4407" t="inlineStr">
        <is>
          <t>Oct</t>
        </is>
      </c>
      <c r="E4407" t="inlineStr">
        <is>
          <t>Asia</t>
        </is>
      </c>
      <c r="F4407" t="inlineStr">
        <is>
          <t>China</t>
        </is>
      </c>
      <c r="G4407" t="inlineStr">
        <is>
          <t>Arab Light</t>
        </is>
      </c>
      <c r="H4407" t="inlineStr">
        <is>
          <t>Term contract</t>
        </is>
      </c>
      <c r="I4407" t="inlineStr">
        <is>
          <t>Refiner</t>
        </is>
      </c>
      <c r="J4407" t="inlineStr">
        <is>
          <t>Arjun Mehta</t>
        </is>
      </c>
      <c r="K4407" s="70" t="n">
        <v>1770431</v>
      </c>
      <c r="L4407" s="71" t="n">
        <v>82.06</v>
      </c>
      <c r="M4407" s="71" t="n">
        <v>145281567.86</v>
      </c>
      <c r="N4407" s="71" t="n">
        <v>0</v>
      </c>
      <c r="O4407" s="71" t="n">
        <v>145281567.86</v>
      </c>
      <c r="P4407" s="71" t="n">
        <v>32152085.43</v>
      </c>
      <c r="Q4407" s="71" t="n">
        <v>113129482.43</v>
      </c>
      <c r="R4407" t="inlineStr">
        <is>
          <t>Crude</t>
        </is>
      </c>
      <c r="S4407" t="inlineStr">
        <is>
          <t>Yes</t>
        </is>
      </c>
      <c r="T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SA104399</t>
        </is>
      </c>
      <c r="B4408" s="68" t="n">
        <v>46302</v>
      </c>
      <c r="C4408" s="69" t="n">
        <v>2026</v>
      </c>
      <c r="D4408" t="inlineStr">
        <is>
          <t>Oct</t>
        </is>
      </c>
      <c r="E4408" t="inlineStr">
        <is>
          <t>Asia</t>
        </is>
      </c>
      <c r="F4408" t="inlineStr">
        <is>
          <t>India</t>
        </is>
      </c>
      <c r="G4408" t="inlineStr">
        <is>
          <t>Arab Light</t>
        </is>
      </c>
      <c r="H4408" t="inlineStr">
        <is>
          <t>Term contract</t>
        </is>
      </c>
      <c r="I4408" t="inlineStr">
        <is>
          <t>National oil company</t>
        </is>
      </c>
      <c r="J4408" t="inlineStr">
        <is>
          <t>Mei Lin</t>
        </is>
      </c>
      <c r="K4408" s="70" t="n">
        <v>1475704</v>
      </c>
      <c r="L4408" s="71" t="n">
        <v>73.73</v>
      </c>
      <c r="M4408" s="71" t="n">
        <v>108803655.92</v>
      </c>
      <c r="N4408" s="71" t="n">
        <v>1088036.56</v>
      </c>
      <c r="O4408" s="71" t="n">
        <v>107715619.36</v>
      </c>
      <c r="P4408" s="71" t="n">
        <v>27413604.02</v>
      </c>
      <c r="Q4408" s="71" t="n">
        <v>80302015.34</v>
      </c>
      <c r="R4408" t="inlineStr">
        <is>
          <t>Crude</t>
        </is>
      </c>
      <c r="S4408" t="inlineStr">
        <is>
          <t>Yes</t>
        </is>
      </c>
      <c r="T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SA104400</t>
        </is>
      </c>
      <c r="B4409" s="68" t="n">
        <v>46302</v>
      </c>
      <c r="C4409" s="69" t="n">
        <v>2026</v>
      </c>
      <c r="D4409" t="inlineStr">
        <is>
          <t>Oct</t>
        </is>
      </c>
      <c r="E4409" t="inlineStr">
        <is>
          <t>Asia</t>
        </is>
      </c>
      <c r="F4409" t="inlineStr">
        <is>
          <t>Japan</t>
        </is>
      </c>
      <c r="G4409" t="inlineStr">
        <is>
          <t>Arab Heavy</t>
        </is>
      </c>
      <c r="H4409" t="inlineStr">
        <is>
          <t>Term contract</t>
        </is>
      </c>
      <c r="I4409" t="inlineStr">
        <is>
          <t>Refiner</t>
        </is>
      </c>
      <c r="J4409" t="inlineStr">
        <is>
          <t>Olivia Brown</t>
        </is>
      </c>
      <c r="K4409" s="70" t="n">
        <v>375389</v>
      </c>
      <c r="L4409" s="71" t="n">
        <v>78.11</v>
      </c>
      <c r="M4409" s="71" t="n">
        <v>29321634.79</v>
      </c>
      <c r="N4409" s="71" t="n">
        <v>0</v>
      </c>
      <c r="O4409" s="71" t="n">
        <v>29321634.79</v>
      </c>
      <c r="P4409" s="71" t="n">
        <v>6663361.15</v>
      </c>
      <c r="Q4409" s="71" t="n">
        <v>22658273.64</v>
      </c>
      <c r="R4409" t="inlineStr">
        <is>
          <t>Crude</t>
        </is>
      </c>
      <c r="S4409" t="inlineStr">
        <is>
          <t>Yes</t>
        </is>
      </c>
      <c r="T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SA104401</t>
        </is>
      </c>
      <c r="B4410" s="68" t="n">
        <v>46302</v>
      </c>
      <c r="C4410" s="69" t="n">
        <v>2026</v>
      </c>
      <c r="D4410" t="inlineStr">
        <is>
          <t>Oct</t>
        </is>
      </c>
      <c r="E4410" t="inlineStr">
        <is>
          <t>North America</t>
        </is>
      </c>
      <c r="F4410" t="inlineStr">
        <is>
          <t>USA</t>
        </is>
      </c>
      <c r="G4410" t="inlineStr">
        <is>
          <t>Diesel</t>
        </is>
      </c>
      <c r="H4410" t="inlineStr">
        <is>
          <t>Spot</t>
        </is>
      </c>
      <c r="I4410" t="inlineStr">
        <is>
          <t>Trader</t>
        </is>
      </c>
      <c r="J4410" t="inlineStr">
        <is>
          <t>Shraddha Kulkarni</t>
        </is>
      </c>
      <c r="K4410" s="70" t="n">
        <v>213088</v>
      </c>
      <c r="L4410" s="71" t="n">
        <v>93.23</v>
      </c>
      <c r="M4410" s="71" t="n">
        <v>19866194.24</v>
      </c>
      <c r="N4410" s="71" t="n">
        <v>198661.94</v>
      </c>
      <c r="O4410" s="71" t="n">
        <v>19667532.3</v>
      </c>
      <c r="P4410" s="71" t="n">
        <v>15257333.73</v>
      </c>
      <c r="Q4410" s="71" t="n">
        <v>4410198.57</v>
      </c>
      <c r="R4410" t="inlineStr">
        <is>
          <t>Refined</t>
        </is>
      </c>
      <c r="S4410" t="inlineStr">
        <is>
          <t>Yes</t>
        </is>
      </c>
      <c r="T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SA104402</t>
        </is>
      </c>
      <c r="B4411" s="68" t="n">
        <v>46302</v>
      </c>
      <c r="C4411" s="69" t="n">
        <v>2026</v>
      </c>
      <c r="D4411" t="inlineStr">
        <is>
          <t>Oct</t>
        </is>
      </c>
      <c r="E4411" t="inlineStr">
        <is>
          <t>North America</t>
        </is>
      </c>
      <c r="F4411" t="inlineStr">
        <is>
          <t>USA</t>
        </is>
      </c>
      <c r="G4411" t="inlineStr">
        <is>
          <t>Arab Heavy</t>
        </is>
      </c>
      <c r="H4411" t="inlineStr">
        <is>
          <t>Term contract</t>
        </is>
      </c>
      <c r="I4411" t="inlineStr">
        <is>
          <t>Refiner</t>
        </is>
      </c>
      <c r="J4411" t="inlineStr">
        <is>
          <t>Ana Costa</t>
        </is>
      </c>
      <c r="K4411" s="70" t="n">
        <v>1621516</v>
      </c>
      <c r="L4411" s="71" t="n">
        <v>73.39</v>
      </c>
      <c r="M4411" s="71" t="n">
        <v>119003059.24</v>
      </c>
      <c r="N4411" s="71" t="n">
        <v>0</v>
      </c>
      <c r="O4411" s="71" t="n">
        <v>119003059.24</v>
      </c>
      <c r="P4411" s="71" t="n">
        <v>28096040.17</v>
      </c>
      <c r="Q4411" s="71" t="n">
        <v>90907019.06999999</v>
      </c>
      <c r="R4411" t="inlineStr">
        <is>
          <t>Crude</t>
        </is>
      </c>
      <c r="S4411" t="inlineStr">
        <is>
          <t>Yes</t>
        </is>
      </c>
      <c r="T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SA104403</t>
        </is>
      </c>
      <c r="B4412" s="68" t="n">
        <v>46303</v>
      </c>
      <c r="C4412" s="69" t="n">
        <v>2026</v>
      </c>
      <c r="D4412" t="inlineStr">
        <is>
          <t>Oct</t>
        </is>
      </c>
      <c r="E4412" t="inlineStr">
        <is>
          <t>Middle East</t>
        </is>
      </c>
      <c r="F4412" t="inlineStr">
        <is>
          <t>UAE</t>
        </is>
      </c>
      <c r="G4412" t="inlineStr">
        <is>
          <t>Arab Light</t>
        </is>
      </c>
      <c r="H4412" t="inlineStr">
        <is>
          <t>Term contract</t>
        </is>
      </c>
      <c r="I4412" t="inlineStr">
        <is>
          <t>National oil company</t>
        </is>
      </c>
      <c r="J4412" t="inlineStr">
        <is>
          <t>Fatima Al-Saud</t>
        </is>
      </c>
      <c r="K4412" s="70" t="n">
        <v>362980</v>
      </c>
      <c r="L4412" s="71" t="n">
        <v>79.06</v>
      </c>
      <c r="M4412" s="71" t="n">
        <v>28697198.8</v>
      </c>
      <c r="N4412" s="71" t="n">
        <v>0</v>
      </c>
      <c r="O4412" s="71" t="n">
        <v>28697198.8</v>
      </c>
      <c r="P4412" s="71" t="n">
        <v>6771099.63</v>
      </c>
      <c r="Q4412" s="71" t="n">
        <v>21926099.17</v>
      </c>
      <c r="R4412" t="inlineStr">
        <is>
          <t>Crude</t>
        </is>
      </c>
      <c r="S4412" t="inlineStr">
        <is>
          <t>Yes</t>
        </is>
      </c>
      <c r="T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SA104404</t>
        </is>
      </c>
      <c r="B4413" s="68" t="n">
        <v>46303</v>
      </c>
      <c r="C4413" s="69" t="n">
        <v>2026</v>
      </c>
      <c r="D4413" t="inlineStr">
        <is>
          <t>Oct</t>
        </is>
      </c>
      <c r="E4413" t="inlineStr">
        <is>
          <t>Asia</t>
        </is>
      </c>
      <c r="F4413" t="inlineStr">
        <is>
          <t>India</t>
        </is>
      </c>
      <c r="G4413" t="inlineStr">
        <is>
          <t>Arab Heavy</t>
        </is>
      </c>
      <c r="H4413" t="inlineStr">
        <is>
          <t>Term contract</t>
        </is>
      </c>
      <c r="I4413" t="inlineStr">
        <is>
          <t>Refiner</t>
        </is>
      </c>
      <c r="J4413" t="inlineStr">
        <is>
          <t>Mei Lin</t>
        </is>
      </c>
      <c r="K4413" s="70" t="n">
        <v>1368154</v>
      </c>
      <c r="L4413" s="71" t="n">
        <v>78.17</v>
      </c>
      <c r="M4413" s="71" t="n">
        <v>106948598.18</v>
      </c>
      <c r="N4413" s="71" t="n">
        <v>1069485.98</v>
      </c>
      <c r="O4413" s="71" t="n">
        <v>105879112.2</v>
      </c>
      <c r="P4413" s="71" t="n">
        <v>23812131.74</v>
      </c>
      <c r="Q4413" s="71" t="n">
        <v>82066980.45999999</v>
      </c>
      <c r="R4413" t="inlineStr">
        <is>
          <t>Crude</t>
        </is>
      </c>
      <c r="S4413" t="inlineStr">
        <is>
          <t>Yes</t>
        </is>
      </c>
      <c r="T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SA104405</t>
        </is>
      </c>
      <c r="B4414" s="68" t="n">
        <v>46303</v>
      </c>
      <c r="C4414" s="69" t="n">
        <v>2026</v>
      </c>
      <c r="D4414" t="inlineStr">
        <is>
          <t>Oct</t>
        </is>
      </c>
      <c r="E4414" t="inlineStr">
        <is>
          <t>Middle East</t>
        </is>
      </c>
      <c r="F4414" t="inlineStr">
        <is>
          <t>Saudi Arabia</t>
        </is>
      </c>
      <c r="G4414" t="inlineStr">
        <is>
          <t>Arab Medium</t>
        </is>
      </c>
      <c r="H4414" t="inlineStr">
        <is>
          <t>Domestic</t>
        </is>
      </c>
      <c r="I4414" t="inlineStr">
        <is>
          <t>National oil company</t>
        </is>
      </c>
      <c r="J4414" t="inlineStr">
        <is>
          <t>Arjun Mehta</t>
        </is>
      </c>
      <c r="K4414" s="70" t="n">
        <v>763188</v>
      </c>
      <c r="L4414" s="71" t="n">
        <v>74.79000000000001</v>
      </c>
      <c r="M4414" s="71" t="n">
        <v>57078830.52</v>
      </c>
      <c r="N4414" s="71" t="n">
        <v>1141576.61</v>
      </c>
      <c r="O4414" s="71" t="n">
        <v>55937253.91</v>
      </c>
      <c r="P4414" s="71" t="n">
        <v>13206691.74</v>
      </c>
      <c r="Q4414" s="71" t="n">
        <v>42730562.17</v>
      </c>
      <c r="R4414" t="inlineStr">
        <is>
          <t>Crude</t>
        </is>
      </c>
      <c r="S4414" t="inlineStr">
        <is>
          <t>No</t>
        </is>
      </c>
      <c r="T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SA104406</t>
        </is>
      </c>
      <c r="B4415" s="68" t="n">
        <v>46303</v>
      </c>
      <c r="C4415" s="69" t="n">
        <v>2026</v>
      </c>
      <c r="D4415" t="inlineStr">
        <is>
          <t>Oct</t>
        </is>
      </c>
      <c r="E4415" t="inlineStr">
        <is>
          <t>North America</t>
        </is>
      </c>
      <c r="F4415" t="inlineStr">
        <is>
          <t>USA</t>
        </is>
      </c>
      <c r="G4415" t="inlineStr">
        <is>
          <t>Gasoline</t>
        </is>
      </c>
      <c r="H4415" t="inlineStr">
        <is>
          <t>Term contract</t>
        </is>
      </c>
      <c r="I4415" t="inlineStr">
        <is>
          <t>Refiner</t>
        </is>
      </c>
      <c r="J4415" t="inlineStr">
        <is>
          <t>Priya Nair</t>
        </is>
      </c>
      <c r="K4415" s="70" t="n">
        <v>118925</v>
      </c>
      <c r="L4415" s="71" t="n">
        <v>92.37</v>
      </c>
      <c r="M4415" s="71" t="n">
        <v>10985102.25</v>
      </c>
      <c r="N4415" s="71" t="n">
        <v>0</v>
      </c>
      <c r="O4415" s="71" t="n">
        <v>10985102.25</v>
      </c>
      <c r="P4415" s="71" t="n">
        <v>8206388.19</v>
      </c>
      <c r="Q4415" s="71" t="n">
        <v>2778714.06</v>
      </c>
      <c r="R4415" t="inlineStr">
        <is>
          <t>Refined</t>
        </is>
      </c>
      <c r="S4415" t="inlineStr">
        <is>
          <t>Yes</t>
        </is>
      </c>
      <c r="T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SA104407</t>
        </is>
      </c>
      <c r="B4416" s="68" t="n">
        <v>46303</v>
      </c>
      <c r="C4416" s="69" t="n">
        <v>2026</v>
      </c>
      <c r="D4416" t="inlineStr">
        <is>
          <t>Oct</t>
        </is>
      </c>
      <c r="E4416" t="inlineStr">
        <is>
          <t>Asia</t>
        </is>
      </c>
      <c r="F4416" t="inlineStr">
        <is>
          <t>South Korea</t>
        </is>
      </c>
      <c r="G4416" t="inlineStr">
        <is>
          <t>Diesel</t>
        </is>
      </c>
      <c r="H4416" t="inlineStr">
        <is>
          <t>Spot</t>
        </is>
      </c>
      <c r="I4416" t="inlineStr">
        <is>
          <t>Trader</t>
        </is>
      </c>
      <c r="J4416" t="inlineStr">
        <is>
          <t>Olivia Brown</t>
        </is>
      </c>
      <c r="K4416" s="70" t="n">
        <v>138132</v>
      </c>
      <c r="L4416" s="71" t="n">
        <v>104.84</v>
      </c>
      <c r="M4416" s="71" t="n">
        <v>14481758.88</v>
      </c>
      <c r="N4416" s="71" t="n">
        <v>144817.59</v>
      </c>
      <c r="O4416" s="71" t="n">
        <v>14336941.29</v>
      </c>
      <c r="P4416" s="71" t="n">
        <v>9476681.82</v>
      </c>
      <c r="Q4416" s="71" t="n">
        <v>4860259.47</v>
      </c>
      <c r="R4416" t="inlineStr">
        <is>
          <t>Refined</t>
        </is>
      </c>
      <c r="S4416" t="inlineStr">
        <is>
          <t>Yes</t>
        </is>
      </c>
      <c r="T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SA104408</t>
        </is>
      </c>
      <c r="B4417" s="68" t="n">
        <v>46303</v>
      </c>
      <c r="C4417" s="69" t="n">
        <v>2026</v>
      </c>
      <c r="D4417" t="inlineStr">
        <is>
          <t>Oct</t>
        </is>
      </c>
      <c r="E4417" t="inlineStr">
        <is>
          <t>Asia</t>
        </is>
      </c>
      <c r="F4417" t="inlineStr">
        <is>
          <t>China</t>
        </is>
      </c>
      <c r="G4417" t="inlineStr">
        <is>
          <t>Jet fuel</t>
        </is>
      </c>
      <c r="H4417" t="inlineStr">
        <is>
          <t>Spot</t>
        </is>
      </c>
      <c r="I4417" t="inlineStr">
        <is>
          <t>Refiner</t>
        </is>
      </c>
      <c r="J4417" t="inlineStr">
        <is>
          <t>Ana Costa</t>
        </is>
      </c>
      <c r="K4417" s="70" t="n">
        <v>87564</v>
      </c>
      <c r="L4417" s="71" t="n">
        <v>90.06999999999999</v>
      </c>
      <c r="M4417" s="71" t="n">
        <v>7886889.48</v>
      </c>
      <c r="N4417" s="71" t="n">
        <v>0</v>
      </c>
      <c r="O4417" s="71" t="n">
        <v>7886889.48</v>
      </c>
      <c r="P4417" s="71" t="n">
        <v>6475612.13</v>
      </c>
      <c r="Q4417" s="71" t="n">
        <v>1411277.35</v>
      </c>
      <c r="R4417" t="inlineStr">
        <is>
          <t>Refined</t>
        </is>
      </c>
      <c r="S4417" t="inlineStr">
        <is>
          <t>Yes</t>
        </is>
      </c>
      <c r="T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SA104409</t>
        </is>
      </c>
      <c r="B4418" s="68" t="n">
        <v>46303</v>
      </c>
      <c r="C4418" s="69" t="n">
        <v>2026</v>
      </c>
      <c r="D4418" t="inlineStr">
        <is>
          <t>Oct</t>
        </is>
      </c>
      <c r="E4418" t="inlineStr">
        <is>
          <t>Europe</t>
        </is>
      </c>
      <c r="F4418" t="inlineStr">
        <is>
          <t>France</t>
        </is>
      </c>
      <c r="G4418" t="inlineStr">
        <is>
          <t>Arab Extra Light</t>
        </is>
      </c>
      <c r="H4418" t="inlineStr">
        <is>
          <t>Term contract</t>
        </is>
      </c>
      <c r="I4418" t="inlineStr">
        <is>
          <t>National oil company</t>
        </is>
      </c>
      <c r="J4418" t="inlineStr">
        <is>
          <t>Noah Smith</t>
        </is>
      </c>
      <c r="K4418" s="70" t="n">
        <v>465359</v>
      </c>
      <c r="L4418" s="71" t="n">
        <v>76.3</v>
      </c>
      <c r="M4418" s="71" t="n">
        <v>35506891.7</v>
      </c>
      <c r="N4418" s="71" t="n">
        <v>0</v>
      </c>
      <c r="O4418" s="71" t="n">
        <v>35506891.7</v>
      </c>
      <c r="P4418" s="71" t="n">
        <v>8689415.16</v>
      </c>
      <c r="Q4418" s="71" t="n">
        <v>26817476.54</v>
      </c>
      <c r="R4418" t="inlineStr">
        <is>
          <t>Crude</t>
        </is>
      </c>
      <c r="S4418" t="inlineStr">
        <is>
          <t>Yes</t>
        </is>
      </c>
      <c r="T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SA104410</t>
        </is>
      </c>
      <c r="B4419" s="68" t="n">
        <v>46303</v>
      </c>
      <c r="C4419" s="69" t="n">
        <v>2026</v>
      </c>
      <c r="D4419" t="inlineStr">
        <is>
          <t>Oct</t>
        </is>
      </c>
      <c r="E4419" t="inlineStr">
        <is>
          <t>Asia</t>
        </is>
      </c>
      <c r="F4419" t="inlineStr">
        <is>
          <t>China</t>
        </is>
      </c>
      <c r="G4419" t="inlineStr">
        <is>
          <t>Arab Medium</t>
        </is>
      </c>
      <c r="H4419" t="inlineStr">
        <is>
          <t>Term contract</t>
        </is>
      </c>
      <c r="I4419" t="inlineStr">
        <is>
          <t>National oil company</t>
        </is>
      </c>
      <c r="J4419" t="inlineStr">
        <is>
          <t>Wei Chen</t>
        </is>
      </c>
      <c r="K4419" s="70" t="n">
        <v>797314</v>
      </c>
      <c r="L4419" s="71" t="n">
        <v>73.98</v>
      </c>
      <c r="M4419" s="71" t="n">
        <v>58985289.72</v>
      </c>
      <c r="N4419" s="71" t="n">
        <v>589852.9</v>
      </c>
      <c r="O4419" s="71" t="n">
        <v>58395436.82</v>
      </c>
      <c r="P4419" s="71" t="n">
        <v>14553249.35</v>
      </c>
      <c r="Q4419" s="71" t="n">
        <v>43842187.47</v>
      </c>
      <c r="R4419" t="inlineStr">
        <is>
          <t>Crude</t>
        </is>
      </c>
      <c r="S4419" t="inlineStr">
        <is>
          <t>Yes</t>
        </is>
      </c>
      <c r="T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SA104411</t>
        </is>
      </c>
      <c r="B4420" s="68" t="n">
        <v>46303</v>
      </c>
      <c r="C4420" s="69" t="n">
        <v>2026</v>
      </c>
      <c r="D4420" t="inlineStr">
        <is>
          <t>Oct</t>
        </is>
      </c>
      <c r="E4420" t="inlineStr">
        <is>
          <t>Europe</t>
        </is>
      </c>
      <c r="F4420" t="inlineStr">
        <is>
          <t>France</t>
        </is>
      </c>
      <c r="G4420" t="inlineStr">
        <is>
          <t>Gasoline</t>
        </is>
      </c>
      <c r="H4420" t="inlineStr">
        <is>
          <t>Term contract</t>
        </is>
      </c>
      <c r="I4420" t="inlineStr">
        <is>
          <t>Refiner</t>
        </is>
      </c>
      <c r="J4420" t="inlineStr">
        <is>
          <t>Priya Nair</t>
        </is>
      </c>
      <c r="K4420" s="70" t="n">
        <v>243021</v>
      </c>
      <c r="L4420" s="71" t="n">
        <v>96.29000000000001</v>
      </c>
      <c r="M4420" s="71" t="n">
        <v>23400492.09</v>
      </c>
      <c r="N4420" s="71" t="n">
        <v>0</v>
      </c>
      <c r="O4420" s="71" t="n">
        <v>23400492.09</v>
      </c>
      <c r="P4420" s="71" t="n">
        <v>17547174.93</v>
      </c>
      <c r="Q4420" s="71" t="n">
        <v>5853317.16</v>
      </c>
      <c r="R4420" t="inlineStr">
        <is>
          <t>Refined</t>
        </is>
      </c>
      <c r="S4420" t="inlineStr">
        <is>
          <t>Yes</t>
        </is>
      </c>
      <c r="T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SA104412</t>
        </is>
      </c>
      <c r="B4421" s="68" t="n">
        <v>46303</v>
      </c>
      <c r="C4421" s="69" t="n">
        <v>2026</v>
      </c>
      <c r="D4421" t="inlineStr">
        <is>
          <t>Oct</t>
        </is>
      </c>
      <c r="E4421" t="inlineStr">
        <is>
          <t>Europe</t>
        </is>
      </c>
      <c r="F4421" t="inlineStr">
        <is>
          <t>Italy</t>
        </is>
      </c>
      <c r="G4421" t="inlineStr">
        <is>
          <t>Arab Heavy</t>
        </is>
      </c>
      <c r="H4421" t="inlineStr">
        <is>
          <t>Term contract</t>
        </is>
      </c>
      <c r="I4421" t="inlineStr">
        <is>
          <t>National oil company</t>
        </is>
      </c>
      <c r="J4421" t="inlineStr">
        <is>
          <t>Liam O'Brien</t>
        </is>
      </c>
      <c r="K4421" s="70" t="n">
        <v>1539820</v>
      </c>
      <c r="L4421" s="71" t="n">
        <v>72.90000000000001</v>
      </c>
      <c r="M4421" s="71" t="n">
        <v>112252878</v>
      </c>
      <c r="N4421" s="71" t="n">
        <v>2245057.56</v>
      </c>
      <c r="O4421" s="71" t="n">
        <v>110007820.44</v>
      </c>
      <c r="P4421" s="71" t="n">
        <v>26477345.79</v>
      </c>
      <c r="Q4421" s="71" t="n">
        <v>83530474.65000001</v>
      </c>
      <c r="R4421" t="inlineStr">
        <is>
          <t>Crude</t>
        </is>
      </c>
      <c r="S4421" t="inlineStr">
        <is>
          <t>Yes</t>
        </is>
      </c>
      <c r="T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SA104413</t>
        </is>
      </c>
      <c r="B4422" s="68" t="n">
        <v>46304</v>
      </c>
      <c r="C4422" s="69" t="n">
        <v>2026</v>
      </c>
      <c r="D4422" t="inlineStr">
        <is>
          <t>Oct</t>
        </is>
      </c>
      <c r="E4422" t="inlineStr">
        <is>
          <t>Asia</t>
        </is>
      </c>
      <c r="F4422" t="inlineStr">
        <is>
          <t>Japan</t>
        </is>
      </c>
      <c r="G4422" t="inlineStr">
        <is>
          <t>Arab Light</t>
        </is>
      </c>
      <c r="H4422" t="inlineStr">
        <is>
          <t>Term contract</t>
        </is>
      </c>
      <c r="I4422" t="inlineStr">
        <is>
          <t>National oil company</t>
        </is>
      </c>
      <c r="J4422" t="inlineStr">
        <is>
          <t>Mei Lin</t>
        </is>
      </c>
      <c r="K4422" s="70" t="n">
        <v>459154</v>
      </c>
      <c r="L4422" s="71" t="n">
        <v>70.23999999999999</v>
      </c>
      <c r="M4422" s="71" t="n">
        <v>32250976.96</v>
      </c>
      <c r="N4422" s="71" t="n">
        <v>0</v>
      </c>
      <c r="O4422" s="71" t="n">
        <v>32250976.96</v>
      </c>
      <c r="P4422" s="71" t="n">
        <v>8470107.439999999</v>
      </c>
      <c r="Q4422" s="71" t="n">
        <v>23780869.52</v>
      </c>
      <c r="R4422" t="inlineStr">
        <is>
          <t>Crude</t>
        </is>
      </c>
      <c r="S4422" t="inlineStr">
        <is>
          <t>Yes</t>
        </is>
      </c>
      <c r="T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SA104414</t>
        </is>
      </c>
      <c r="B4423" s="68" t="n">
        <v>46304</v>
      </c>
      <c r="C4423" s="69" t="n">
        <v>2026</v>
      </c>
      <c r="D4423" t="inlineStr">
        <is>
          <t>Oct</t>
        </is>
      </c>
      <c r="E4423" t="inlineStr">
        <is>
          <t>Asia</t>
        </is>
      </c>
      <c r="F4423" t="inlineStr">
        <is>
          <t>Japan</t>
        </is>
      </c>
      <c r="G4423" t="inlineStr">
        <is>
          <t>Arab Extra Light</t>
        </is>
      </c>
      <c r="H4423" t="inlineStr">
        <is>
          <t>Spot</t>
        </is>
      </c>
      <c r="I4423" t="inlineStr">
        <is>
          <t>National oil company</t>
        </is>
      </c>
      <c r="J4423" t="inlineStr">
        <is>
          <t>Lucas Martin</t>
        </is>
      </c>
      <c r="K4423" s="70" t="n">
        <v>1250263</v>
      </c>
      <c r="L4423" s="71" t="n">
        <v>81.31999999999999</v>
      </c>
      <c r="M4423" s="71" t="n">
        <v>101671387.16</v>
      </c>
      <c r="N4423" s="71" t="n">
        <v>1016713.87</v>
      </c>
      <c r="O4423" s="71" t="n">
        <v>100654673.29</v>
      </c>
      <c r="P4423" s="71" t="n">
        <v>23620904.62</v>
      </c>
      <c r="Q4423" s="71" t="n">
        <v>77033768.67</v>
      </c>
      <c r="R4423" t="inlineStr">
        <is>
          <t>Crude</t>
        </is>
      </c>
      <c r="S4423" t="inlineStr">
        <is>
          <t>Yes</t>
        </is>
      </c>
      <c r="T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SA104415</t>
        </is>
      </c>
      <c r="B4424" s="68" t="n">
        <v>46304</v>
      </c>
      <c r="C4424" s="69" t="n">
        <v>2026</v>
      </c>
      <c r="D4424" t="inlineStr">
        <is>
          <t>Oct</t>
        </is>
      </c>
      <c r="E4424" t="inlineStr">
        <is>
          <t>Middle East</t>
        </is>
      </c>
      <c r="F4424" t="inlineStr">
        <is>
          <t>Saudi Arabia</t>
        </is>
      </c>
      <c r="G4424" t="inlineStr">
        <is>
          <t>Arab Light</t>
        </is>
      </c>
      <c r="H4424" t="inlineStr">
        <is>
          <t>Domestic</t>
        </is>
      </c>
      <c r="I4424" t="inlineStr">
        <is>
          <t>National oil company</t>
        </is>
      </c>
      <c r="J4424" t="inlineStr">
        <is>
          <t>Liam O'Brien</t>
        </is>
      </c>
      <c r="K4424" s="70" t="n">
        <v>935888</v>
      </c>
      <c r="L4424" s="71" t="n">
        <v>72.97</v>
      </c>
      <c r="M4424" s="71" t="n">
        <v>68291747.36</v>
      </c>
      <c r="N4424" s="71" t="n">
        <v>0</v>
      </c>
      <c r="O4424" s="71" t="n">
        <v>68291747.36</v>
      </c>
      <c r="P4424" s="71" t="n">
        <v>16704298.59</v>
      </c>
      <c r="Q4424" s="71" t="n">
        <v>51587448.77</v>
      </c>
      <c r="R4424" t="inlineStr">
        <is>
          <t>Crude</t>
        </is>
      </c>
      <c r="S4424" t="inlineStr">
        <is>
          <t>No</t>
        </is>
      </c>
      <c r="T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SA104416</t>
        </is>
      </c>
      <c r="B4425" s="68" t="n">
        <v>46304</v>
      </c>
      <c r="C4425" s="69" t="n">
        <v>2026</v>
      </c>
      <c r="D4425" t="inlineStr">
        <is>
          <t>Oct</t>
        </is>
      </c>
      <c r="E4425" t="inlineStr">
        <is>
          <t>Asia</t>
        </is>
      </c>
      <c r="F4425" t="inlineStr">
        <is>
          <t>Japan</t>
        </is>
      </c>
      <c r="G4425" t="inlineStr">
        <is>
          <t>Gasoline</t>
        </is>
      </c>
      <c r="H4425" t="inlineStr">
        <is>
          <t>Spot</t>
        </is>
      </c>
      <c r="I4425" t="inlineStr">
        <is>
          <t>National oil company</t>
        </is>
      </c>
      <c r="J4425" t="inlineStr">
        <is>
          <t>Arjun Mehta</t>
        </is>
      </c>
      <c r="K4425" s="70" t="n">
        <v>386765</v>
      </c>
      <c r="L4425" s="71" t="n">
        <v>88.37</v>
      </c>
      <c r="M4425" s="71" t="n">
        <v>34178423.05</v>
      </c>
      <c r="N4425" s="71" t="n">
        <v>0</v>
      </c>
      <c r="O4425" s="71" t="n">
        <v>34178423.05</v>
      </c>
      <c r="P4425" s="71" t="n">
        <v>27468335.59</v>
      </c>
      <c r="Q4425" s="71" t="n">
        <v>6710087.46</v>
      </c>
      <c r="R4425" t="inlineStr">
        <is>
          <t>Refined</t>
        </is>
      </c>
      <c r="S4425" t="inlineStr">
        <is>
          <t>Yes</t>
        </is>
      </c>
      <c r="T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SA104417</t>
        </is>
      </c>
      <c r="B4426" s="68" t="n">
        <v>46304</v>
      </c>
      <c r="C4426" s="69" t="n">
        <v>2026</v>
      </c>
      <c r="D4426" t="inlineStr">
        <is>
          <t>Oct</t>
        </is>
      </c>
      <c r="E4426" t="inlineStr">
        <is>
          <t>Asia</t>
        </is>
      </c>
      <c r="F4426" t="inlineStr">
        <is>
          <t>Japan</t>
        </is>
      </c>
      <c r="G4426" t="inlineStr">
        <is>
          <t>Jet fuel</t>
        </is>
      </c>
      <c r="H4426" t="inlineStr">
        <is>
          <t>Term contract</t>
        </is>
      </c>
      <c r="I4426" t="inlineStr">
        <is>
          <t>Trader</t>
        </is>
      </c>
      <c r="J4426" t="inlineStr">
        <is>
          <t>Sara Rossi</t>
        </is>
      </c>
      <c r="K4426" s="70" t="n">
        <v>238910</v>
      </c>
      <c r="L4426" s="71" t="n">
        <v>91.90000000000001</v>
      </c>
      <c r="M4426" s="71" t="n">
        <v>21955829</v>
      </c>
      <c r="N4426" s="71" t="n">
        <v>0</v>
      </c>
      <c r="O4426" s="71" t="n">
        <v>21955829</v>
      </c>
      <c r="P4426" s="71" t="n">
        <v>17737134.45</v>
      </c>
      <c r="Q4426" s="71" t="n">
        <v>4218694.55</v>
      </c>
      <c r="R4426" t="inlineStr">
        <is>
          <t>Refined</t>
        </is>
      </c>
      <c r="S4426" t="inlineStr">
        <is>
          <t>Yes</t>
        </is>
      </c>
      <c r="T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SA104418</t>
        </is>
      </c>
      <c r="B4427" s="68" t="n">
        <v>46304</v>
      </c>
      <c r="C4427" s="69" t="n">
        <v>2026</v>
      </c>
      <c r="D4427" t="inlineStr">
        <is>
          <t>Oct</t>
        </is>
      </c>
      <c r="E4427" t="inlineStr">
        <is>
          <t>Middle East</t>
        </is>
      </c>
      <c r="F4427" t="inlineStr">
        <is>
          <t>Saudi Arabia</t>
        </is>
      </c>
      <c r="G4427" t="inlineStr">
        <is>
          <t>Arab Light</t>
        </is>
      </c>
      <c r="H4427" t="inlineStr">
        <is>
          <t>Domestic</t>
        </is>
      </c>
      <c r="I4427" t="inlineStr">
        <is>
          <t>National oil company</t>
        </is>
      </c>
      <c r="J4427" t="inlineStr">
        <is>
          <t>Hiroshi Tanaka</t>
        </is>
      </c>
      <c r="K4427" s="70" t="n">
        <v>325751</v>
      </c>
      <c r="L4427" s="71" t="n">
        <v>79.59</v>
      </c>
      <c r="M4427" s="71" t="n">
        <v>25926522.09</v>
      </c>
      <c r="N4427" s="71" t="n">
        <v>259265.22</v>
      </c>
      <c r="O4427" s="71" t="n">
        <v>25667256.87</v>
      </c>
      <c r="P4427" s="71" t="n">
        <v>5802088.74</v>
      </c>
      <c r="Q4427" s="71" t="n">
        <v>19865168.13</v>
      </c>
      <c r="R4427" t="inlineStr">
        <is>
          <t>Crude</t>
        </is>
      </c>
      <c r="S4427" t="inlineStr">
        <is>
          <t>No</t>
        </is>
      </c>
      <c r="T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SA104419</t>
        </is>
      </c>
      <c r="B4428" s="68" t="n">
        <v>46304</v>
      </c>
      <c r="C4428" s="69" t="n">
        <v>2026</v>
      </c>
      <c r="D4428" t="inlineStr">
        <is>
          <t>Oct</t>
        </is>
      </c>
      <c r="E4428" t="inlineStr">
        <is>
          <t>Europe</t>
        </is>
      </c>
      <c r="F4428" t="inlineStr">
        <is>
          <t>France</t>
        </is>
      </c>
      <c r="G4428" t="inlineStr">
        <is>
          <t>Arab Light</t>
        </is>
      </c>
      <c r="H4428" t="inlineStr">
        <is>
          <t>Term contract</t>
        </is>
      </c>
      <c r="I4428" t="inlineStr">
        <is>
          <t>National oil company</t>
        </is>
      </c>
      <c r="J4428" t="inlineStr">
        <is>
          <t>Ana Costa</t>
        </is>
      </c>
      <c r="K4428" s="70" t="n">
        <v>498451</v>
      </c>
      <c r="L4428" s="71" t="n">
        <v>78.89</v>
      </c>
      <c r="M4428" s="71" t="n">
        <v>39322799.39</v>
      </c>
      <c r="N4428" s="71" t="n">
        <v>0</v>
      </c>
      <c r="O4428" s="71" t="n">
        <v>39322799.39</v>
      </c>
      <c r="P4428" s="71" t="n">
        <v>9307652.779999999</v>
      </c>
      <c r="Q4428" s="71" t="n">
        <v>30015146.61</v>
      </c>
      <c r="R4428" t="inlineStr">
        <is>
          <t>Crude</t>
        </is>
      </c>
      <c r="S4428" t="inlineStr">
        <is>
          <t>Yes</t>
        </is>
      </c>
      <c r="T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SA104420</t>
        </is>
      </c>
      <c r="B4429" s="68" t="n">
        <v>46304</v>
      </c>
      <c r="C4429" s="69" t="n">
        <v>2026</v>
      </c>
      <c r="D4429" t="inlineStr">
        <is>
          <t>Oct</t>
        </is>
      </c>
      <c r="E4429" t="inlineStr">
        <is>
          <t>Europe</t>
        </is>
      </c>
      <c r="F4429" t="inlineStr">
        <is>
          <t>Italy</t>
        </is>
      </c>
      <c r="G4429" t="inlineStr">
        <is>
          <t>Arab Heavy</t>
        </is>
      </c>
      <c r="H4429" t="inlineStr">
        <is>
          <t>Term contract</t>
        </is>
      </c>
      <c r="I4429" t="inlineStr">
        <is>
          <t>Refiner</t>
        </is>
      </c>
      <c r="J4429" t="inlineStr">
        <is>
          <t>Emma Clarke</t>
        </is>
      </c>
      <c r="K4429" s="70" t="n">
        <v>762154</v>
      </c>
      <c r="L4429" s="71" t="n">
        <v>72.89</v>
      </c>
      <c r="M4429" s="71" t="n">
        <v>55553405.06</v>
      </c>
      <c r="N4429" s="71" t="n">
        <v>0</v>
      </c>
      <c r="O4429" s="71" t="n">
        <v>55553405.06</v>
      </c>
      <c r="P4429" s="71" t="n">
        <v>13786400.72</v>
      </c>
      <c r="Q4429" s="71" t="n">
        <v>41767004.34</v>
      </c>
      <c r="R4429" t="inlineStr">
        <is>
          <t>Crude</t>
        </is>
      </c>
      <c r="S4429" t="inlineStr">
        <is>
          <t>Yes</t>
        </is>
      </c>
      <c r="T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SA104421</t>
        </is>
      </c>
      <c r="B4430" s="68" t="n">
        <v>46304</v>
      </c>
      <c r="C4430" s="69" t="n">
        <v>2026</v>
      </c>
      <c r="D4430" t="inlineStr">
        <is>
          <t>Oct</t>
        </is>
      </c>
      <c r="E4430" t="inlineStr">
        <is>
          <t>Asia</t>
        </is>
      </c>
      <c r="F4430" t="inlineStr">
        <is>
          <t>China</t>
        </is>
      </c>
      <c r="G4430" t="inlineStr">
        <is>
          <t>Arab Medium</t>
        </is>
      </c>
      <c r="H4430" t="inlineStr">
        <is>
          <t>Term contract</t>
        </is>
      </c>
      <c r="I4430" t="inlineStr">
        <is>
          <t>National oil company</t>
        </is>
      </c>
      <c r="J4430" t="inlineStr">
        <is>
          <t>Shraddha Kulkarni</t>
        </is>
      </c>
      <c r="K4430" s="70" t="n">
        <v>1808693</v>
      </c>
      <c r="L4430" s="71" t="n">
        <v>72</v>
      </c>
      <c r="M4430" s="71" t="n">
        <v>130225896</v>
      </c>
      <c r="N4430" s="71" t="n">
        <v>1302258.96</v>
      </c>
      <c r="O4430" s="71" t="n">
        <v>128923637.04</v>
      </c>
      <c r="P4430" s="71" t="n">
        <v>31140353.35</v>
      </c>
      <c r="Q4430" s="71" t="n">
        <v>97783283.69</v>
      </c>
      <c r="R4430" t="inlineStr">
        <is>
          <t>Crude</t>
        </is>
      </c>
      <c r="S4430" t="inlineStr">
        <is>
          <t>Yes</t>
        </is>
      </c>
      <c r="T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SA104422</t>
        </is>
      </c>
      <c r="B4431" s="68" t="n">
        <v>46304</v>
      </c>
      <c r="C4431" s="69" t="n">
        <v>2026</v>
      </c>
      <c r="D4431" t="inlineStr">
        <is>
          <t>Oct</t>
        </is>
      </c>
      <c r="E4431" t="inlineStr">
        <is>
          <t>Asia</t>
        </is>
      </c>
      <c r="F4431" t="inlineStr">
        <is>
          <t>India</t>
        </is>
      </c>
      <c r="G4431" t="inlineStr">
        <is>
          <t>Arab Heavy</t>
        </is>
      </c>
      <c r="H4431" t="inlineStr">
        <is>
          <t>Spot</t>
        </is>
      </c>
      <c r="I4431" t="inlineStr">
        <is>
          <t>Trader</t>
        </is>
      </c>
      <c r="J4431" t="inlineStr">
        <is>
          <t>Yuki Sato</t>
        </is>
      </c>
      <c r="K4431" s="70" t="n">
        <v>884181</v>
      </c>
      <c r="L4431" s="71" t="n">
        <v>74.53</v>
      </c>
      <c r="M4431" s="71" t="n">
        <v>65898009.93</v>
      </c>
      <c r="N4431" s="71" t="n">
        <v>1317960.2</v>
      </c>
      <c r="O4431" s="71" t="n">
        <v>64580049.73</v>
      </c>
      <c r="P4431" s="71" t="n">
        <v>15880965.55</v>
      </c>
      <c r="Q4431" s="71" t="n">
        <v>48699084.18</v>
      </c>
      <c r="R4431" t="inlineStr">
        <is>
          <t>Crude</t>
        </is>
      </c>
      <c r="S4431" t="inlineStr">
        <is>
          <t>Yes</t>
        </is>
      </c>
      <c r="T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SA104423</t>
        </is>
      </c>
      <c r="B4432" s="68" t="n">
        <v>46304</v>
      </c>
      <c r="C4432" s="69" t="n">
        <v>2026</v>
      </c>
      <c r="D4432" t="inlineStr">
        <is>
          <t>Oct</t>
        </is>
      </c>
      <c r="E4432" t="inlineStr">
        <is>
          <t>Asia</t>
        </is>
      </c>
      <c r="F4432" t="inlineStr">
        <is>
          <t>China</t>
        </is>
      </c>
      <c r="G4432" t="inlineStr">
        <is>
          <t>Arab Light</t>
        </is>
      </c>
      <c r="H4432" t="inlineStr">
        <is>
          <t>Term contract</t>
        </is>
      </c>
      <c r="I4432" t="inlineStr">
        <is>
          <t>National oil company</t>
        </is>
      </c>
      <c r="J4432" t="inlineStr">
        <is>
          <t>Priya Nair</t>
        </is>
      </c>
      <c r="K4432" s="70" t="n">
        <v>1129270</v>
      </c>
      <c r="L4432" s="71" t="n">
        <v>83.16</v>
      </c>
      <c r="M4432" s="71" t="n">
        <v>93910093.2</v>
      </c>
      <c r="N4432" s="71" t="n">
        <v>0</v>
      </c>
      <c r="O4432" s="71" t="n">
        <v>93910093.2</v>
      </c>
      <c r="P4432" s="71" t="n">
        <v>21073905.72</v>
      </c>
      <c r="Q4432" s="71" t="n">
        <v>72836187.48</v>
      </c>
      <c r="R4432" t="inlineStr">
        <is>
          <t>Crude</t>
        </is>
      </c>
      <c r="S4432" t="inlineStr">
        <is>
          <t>Yes</t>
        </is>
      </c>
      <c r="T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SA104424</t>
        </is>
      </c>
      <c r="B4433" s="68" t="n">
        <v>46305</v>
      </c>
      <c r="C4433" s="69" t="n">
        <v>2026</v>
      </c>
      <c r="D4433" t="inlineStr">
        <is>
          <t>Oct</t>
        </is>
      </c>
      <c r="E4433" t="inlineStr">
        <is>
          <t>Middle East</t>
        </is>
      </c>
      <c r="F4433" t="inlineStr">
        <is>
          <t>Saudi Arabia</t>
        </is>
      </c>
      <c r="G4433" t="inlineStr">
        <is>
          <t>Arab Light</t>
        </is>
      </c>
      <c r="H4433" t="inlineStr">
        <is>
          <t>Domestic</t>
        </is>
      </c>
      <c r="I4433" t="inlineStr">
        <is>
          <t>Refiner</t>
        </is>
      </c>
      <c r="J4433" t="inlineStr">
        <is>
          <t>Arjun Mehta</t>
        </is>
      </c>
      <c r="K4433" s="70" t="n">
        <v>941058</v>
      </c>
      <c r="L4433" s="71" t="n">
        <v>74.45</v>
      </c>
      <c r="M4433" s="71" t="n">
        <v>70061768.09999999</v>
      </c>
      <c r="N4433" s="71" t="n">
        <v>0</v>
      </c>
      <c r="O4433" s="71" t="n">
        <v>70061768.09999999</v>
      </c>
      <c r="P4433" s="71" t="n">
        <v>17602248.03</v>
      </c>
      <c r="Q4433" s="71" t="n">
        <v>52459520.07</v>
      </c>
      <c r="R4433" t="inlineStr">
        <is>
          <t>Crude</t>
        </is>
      </c>
      <c r="S4433" t="inlineStr">
        <is>
          <t>No</t>
        </is>
      </c>
      <c r="T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SA104425</t>
        </is>
      </c>
      <c r="B4434" s="68" t="n">
        <v>46305</v>
      </c>
      <c r="C4434" s="69" t="n">
        <v>2026</v>
      </c>
      <c r="D4434" t="inlineStr">
        <is>
          <t>Oct</t>
        </is>
      </c>
      <c r="E4434" t="inlineStr">
        <is>
          <t>Asia</t>
        </is>
      </c>
      <c r="F4434" t="inlineStr">
        <is>
          <t>South Korea</t>
        </is>
      </c>
      <c r="G4434" t="inlineStr">
        <is>
          <t>Arab Medium</t>
        </is>
      </c>
      <c r="H4434" t="inlineStr">
        <is>
          <t>Term contract</t>
        </is>
      </c>
      <c r="I4434" t="inlineStr">
        <is>
          <t>Trader</t>
        </is>
      </c>
      <c r="J4434" t="inlineStr">
        <is>
          <t>Noah Smith</t>
        </is>
      </c>
      <c r="K4434" s="70" t="n">
        <v>967946</v>
      </c>
      <c r="L4434" s="71" t="n">
        <v>79.51000000000001</v>
      </c>
      <c r="M4434" s="71" t="n">
        <v>76961386.45999999</v>
      </c>
      <c r="N4434" s="71" t="n">
        <v>0</v>
      </c>
      <c r="O4434" s="71" t="n">
        <v>76961386.45999999</v>
      </c>
      <c r="P4434" s="71" t="n">
        <v>16596620.18</v>
      </c>
      <c r="Q4434" s="71" t="n">
        <v>60364766.28</v>
      </c>
      <c r="R4434" t="inlineStr">
        <is>
          <t>Crude</t>
        </is>
      </c>
      <c r="S4434" t="inlineStr">
        <is>
          <t>Yes</t>
        </is>
      </c>
      <c r="T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SA104426</t>
        </is>
      </c>
      <c r="B4435" s="68" t="n">
        <v>46305</v>
      </c>
      <c r="C4435" s="69" t="n">
        <v>2026</v>
      </c>
      <c r="D4435" t="inlineStr">
        <is>
          <t>Oct</t>
        </is>
      </c>
      <c r="E4435" t="inlineStr">
        <is>
          <t>North America</t>
        </is>
      </c>
      <c r="F4435" t="inlineStr">
        <is>
          <t>USA</t>
        </is>
      </c>
      <c r="G4435" t="inlineStr">
        <is>
          <t>Arab Medium</t>
        </is>
      </c>
      <c r="H4435" t="inlineStr">
        <is>
          <t>Term contract</t>
        </is>
      </c>
      <c r="I4435" t="inlineStr">
        <is>
          <t>Trader</t>
        </is>
      </c>
      <c r="J4435" t="inlineStr">
        <is>
          <t>Olivia Brown</t>
        </is>
      </c>
      <c r="K4435" s="70" t="n">
        <v>1942096</v>
      </c>
      <c r="L4435" s="71" t="n">
        <v>71.37</v>
      </c>
      <c r="M4435" s="71" t="n">
        <v>138607391.52</v>
      </c>
      <c r="N4435" s="71" t="n">
        <v>0</v>
      </c>
      <c r="O4435" s="71" t="n">
        <v>138607391.52</v>
      </c>
      <c r="P4435" s="71" t="n">
        <v>34898761.26</v>
      </c>
      <c r="Q4435" s="71" t="n">
        <v>103708630.26</v>
      </c>
      <c r="R4435" t="inlineStr">
        <is>
          <t>Crude</t>
        </is>
      </c>
      <c r="S4435" t="inlineStr">
        <is>
          <t>Yes</t>
        </is>
      </c>
      <c r="T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SA104427</t>
        </is>
      </c>
      <c r="B4436" s="68" t="n">
        <v>46305</v>
      </c>
      <c r="C4436" s="69" t="n">
        <v>2026</v>
      </c>
      <c r="D4436" t="inlineStr">
        <is>
          <t>Oct</t>
        </is>
      </c>
      <c r="E4436" t="inlineStr">
        <is>
          <t>Asia</t>
        </is>
      </c>
      <c r="F4436" t="inlineStr">
        <is>
          <t>China</t>
        </is>
      </c>
      <c r="G4436" t="inlineStr">
        <is>
          <t>Arab Medium</t>
        </is>
      </c>
      <c r="H4436" t="inlineStr">
        <is>
          <t>Term contract</t>
        </is>
      </c>
      <c r="I4436" t="inlineStr">
        <is>
          <t>Refiner</t>
        </is>
      </c>
      <c r="J4436" t="inlineStr">
        <is>
          <t>Priya Nair</t>
        </is>
      </c>
      <c r="K4436" s="70" t="n">
        <v>1619448</v>
      </c>
      <c r="L4436" s="71" t="n">
        <v>78.31999999999999</v>
      </c>
      <c r="M4436" s="71" t="n">
        <v>126835167.36</v>
      </c>
      <c r="N4436" s="71" t="n">
        <v>2536703.35</v>
      </c>
      <c r="O4436" s="71" t="n">
        <v>124298464.01</v>
      </c>
      <c r="P4436" s="71" t="n">
        <v>28573507.33</v>
      </c>
      <c r="Q4436" s="71" t="n">
        <v>95724956.68000001</v>
      </c>
      <c r="R4436" t="inlineStr">
        <is>
          <t>Crude</t>
        </is>
      </c>
      <c r="S4436" t="inlineStr">
        <is>
          <t>Yes</t>
        </is>
      </c>
      <c r="T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SA104428</t>
        </is>
      </c>
      <c r="B4437" s="68" t="n">
        <v>46305</v>
      </c>
      <c r="C4437" s="69" t="n">
        <v>2026</v>
      </c>
      <c r="D4437" t="inlineStr">
        <is>
          <t>Oct</t>
        </is>
      </c>
      <c r="E4437" t="inlineStr">
        <is>
          <t>Asia</t>
        </is>
      </c>
      <c r="F4437" t="inlineStr">
        <is>
          <t>China</t>
        </is>
      </c>
      <c r="G4437" t="inlineStr">
        <is>
          <t>Arab Light</t>
        </is>
      </c>
      <c r="H4437" t="inlineStr">
        <is>
          <t>Term contract</t>
        </is>
      </c>
      <c r="I4437" t="inlineStr">
        <is>
          <t>National oil company</t>
        </is>
      </c>
      <c r="J4437" t="inlineStr">
        <is>
          <t>Ruhi Shaikh</t>
        </is>
      </c>
      <c r="K4437" s="70" t="n">
        <v>1731134</v>
      </c>
      <c r="L4437" s="71" t="n">
        <v>77.63</v>
      </c>
      <c r="M4437" s="71" t="n">
        <v>134387932.42</v>
      </c>
      <c r="N4437" s="71" t="n">
        <v>0</v>
      </c>
      <c r="O4437" s="71" t="n">
        <v>134387932.42</v>
      </c>
      <c r="P4437" s="71" t="n">
        <v>30408781.27</v>
      </c>
      <c r="Q4437" s="71" t="n">
        <v>103979151.15</v>
      </c>
      <c r="R4437" t="inlineStr">
        <is>
          <t>Crude</t>
        </is>
      </c>
      <c r="S4437" t="inlineStr">
        <is>
          <t>Yes</t>
        </is>
      </c>
      <c r="T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SA104429</t>
        </is>
      </c>
      <c r="B4438" s="68" t="n">
        <v>46305</v>
      </c>
      <c r="C4438" s="69" t="n">
        <v>2026</v>
      </c>
      <c r="D4438" t="inlineStr">
        <is>
          <t>Oct</t>
        </is>
      </c>
      <c r="E4438" t="inlineStr">
        <is>
          <t>Asia</t>
        </is>
      </c>
      <c r="F4438" t="inlineStr">
        <is>
          <t>Japan</t>
        </is>
      </c>
      <c r="G4438" t="inlineStr">
        <is>
          <t>Jet fuel</t>
        </is>
      </c>
      <c r="H4438" t="inlineStr">
        <is>
          <t>Term contract</t>
        </is>
      </c>
      <c r="I4438" t="inlineStr">
        <is>
          <t>Refiner</t>
        </is>
      </c>
      <c r="J4438" t="inlineStr">
        <is>
          <t>Ravindra Patil</t>
        </is>
      </c>
      <c r="K4438" s="70" t="n">
        <v>194587</v>
      </c>
      <c r="L4438" s="71" t="n">
        <v>101.76</v>
      </c>
      <c r="M4438" s="71" t="n">
        <v>19801173.12</v>
      </c>
      <c r="N4438" s="71" t="n">
        <v>396023.46</v>
      </c>
      <c r="O4438" s="71" t="n">
        <v>19405149.66</v>
      </c>
      <c r="P4438" s="71" t="n">
        <v>13841923.97</v>
      </c>
      <c r="Q4438" s="71" t="n">
        <v>5563225.69</v>
      </c>
      <c r="R4438" t="inlineStr">
        <is>
          <t>Refined</t>
        </is>
      </c>
      <c r="S4438" t="inlineStr">
        <is>
          <t>Yes</t>
        </is>
      </c>
      <c r="T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SA104430</t>
        </is>
      </c>
      <c r="B4439" s="68" t="n">
        <v>46305</v>
      </c>
      <c r="C4439" s="69" t="n">
        <v>2026</v>
      </c>
      <c r="D4439" t="inlineStr">
        <is>
          <t>Oct</t>
        </is>
      </c>
      <c r="E4439" t="inlineStr">
        <is>
          <t>Middle East</t>
        </is>
      </c>
      <c r="F4439" t="inlineStr">
        <is>
          <t>Saudi Arabia</t>
        </is>
      </c>
      <c r="G4439" t="inlineStr">
        <is>
          <t>Diesel</t>
        </is>
      </c>
      <c r="H4439" t="inlineStr">
        <is>
          <t>Domestic</t>
        </is>
      </c>
      <c r="I4439" t="inlineStr">
        <is>
          <t>National oil company</t>
        </is>
      </c>
      <c r="J4439" t="inlineStr">
        <is>
          <t>Kofi Mensah</t>
        </is>
      </c>
      <c r="K4439" s="70" t="n">
        <v>214159</v>
      </c>
      <c r="L4439" s="71" t="n">
        <v>86.81999999999999</v>
      </c>
      <c r="M4439" s="71" t="n">
        <v>18593284.38</v>
      </c>
      <c r="N4439" s="71" t="n">
        <v>371865.69</v>
      </c>
      <c r="O4439" s="71" t="n">
        <v>18221418.69</v>
      </c>
      <c r="P4439" s="71" t="n">
        <v>14792619.25</v>
      </c>
      <c r="Q4439" s="71" t="n">
        <v>3428799.44</v>
      </c>
      <c r="R4439" t="inlineStr">
        <is>
          <t>Refined</t>
        </is>
      </c>
      <c r="S4439" t="inlineStr">
        <is>
          <t>No</t>
        </is>
      </c>
      <c r="T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SA104431</t>
        </is>
      </c>
      <c r="B4440" s="68" t="n">
        <v>46305</v>
      </c>
      <c r="C4440" s="69" t="n">
        <v>2026</v>
      </c>
      <c r="D4440" t="inlineStr">
        <is>
          <t>Oct</t>
        </is>
      </c>
      <c r="E4440" t="inlineStr">
        <is>
          <t>Asia</t>
        </is>
      </c>
      <c r="F4440" t="inlineStr">
        <is>
          <t>South Korea</t>
        </is>
      </c>
      <c r="G4440" t="inlineStr">
        <is>
          <t>Gasoline</t>
        </is>
      </c>
      <c r="H4440" t="inlineStr">
        <is>
          <t>Term contract</t>
        </is>
      </c>
      <c r="I4440" t="inlineStr">
        <is>
          <t>Refiner</t>
        </is>
      </c>
      <c r="J4440" t="inlineStr">
        <is>
          <t>Ruhi Shaikh</t>
        </is>
      </c>
      <c r="K4440" s="70" t="n">
        <v>554294</v>
      </c>
      <c r="L4440" s="71" t="n">
        <v>92.63</v>
      </c>
      <c r="M4440" s="71" t="n">
        <v>51344253.22</v>
      </c>
      <c r="N4440" s="71" t="n">
        <v>513442.53</v>
      </c>
      <c r="O4440" s="71" t="n">
        <v>50830810.69</v>
      </c>
      <c r="P4440" s="71" t="n">
        <v>39944815.36</v>
      </c>
      <c r="Q4440" s="71" t="n">
        <v>10885995.33</v>
      </c>
      <c r="R4440" t="inlineStr">
        <is>
          <t>Refined</t>
        </is>
      </c>
      <c r="S4440" t="inlineStr">
        <is>
          <t>Yes</t>
        </is>
      </c>
      <c r="T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SA104432</t>
        </is>
      </c>
      <c r="B4441" s="68" t="n">
        <v>46305</v>
      </c>
      <c r="C4441" s="69" t="n">
        <v>2026</v>
      </c>
      <c r="D4441" t="inlineStr">
        <is>
          <t>Oct</t>
        </is>
      </c>
      <c r="E4441" t="inlineStr">
        <is>
          <t>Asia</t>
        </is>
      </c>
      <c r="F4441" t="inlineStr">
        <is>
          <t>India</t>
        </is>
      </c>
      <c r="G4441" t="inlineStr">
        <is>
          <t>Arab Heavy</t>
        </is>
      </c>
      <c r="H4441" t="inlineStr">
        <is>
          <t>Term contract</t>
        </is>
      </c>
      <c r="I4441" t="inlineStr">
        <is>
          <t>Trader</t>
        </is>
      </c>
      <c r="J4441" t="inlineStr">
        <is>
          <t>Noah Smith</t>
        </is>
      </c>
      <c r="K4441" s="70" t="n">
        <v>893488</v>
      </c>
      <c r="L4441" s="71" t="n">
        <v>67.40000000000001</v>
      </c>
      <c r="M4441" s="71" t="n">
        <v>60221091.2</v>
      </c>
      <c r="N4441" s="71" t="n">
        <v>1204421.82</v>
      </c>
      <c r="O4441" s="71" t="n">
        <v>59016669.38</v>
      </c>
      <c r="P4441" s="71" t="n">
        <v>15638299.4</v>
      </c>
      <c r="Q4441" s="71" t="n">
        <v>43378369.98</v>
      </c>
      <c r="R4441" t="inlineStr">
        <is>
          <t>Crude</t>
        </is>
      </c>
      <c r="S4441" t="inlineStr">
        <is>
          <t>Yes</t>
        </is>
      </c>
      <c r="T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SA104433</t>
        </is>
      </c>
      <c r="B4442" s="68" t="n">
        <v>46306</v>
      </c>
      <c r="C4442" s="69" t="n">
        <v>2026</v>
      </c>
      <c r="D4442" t="inlineStr">
        <is>
          <t>Oct</t>
        </is>
      </c>
      <c r="E4442" t="inlineStr">
        <is>
          <t>Europe</t>
        </is>
      </c>
      <c r="F4442" t="inlineStr">
        <is>
          <t>Italy</t>
        </is>
      </c>
      <c r="G4442" t="inlineStr">
        <is>
          <t>Arab Medium</t>
        </is>
      </c>
      <c r="H4442" t="inlineStr">
        <is>
          <t>Term contract</t>
        </is>
      </c>
      <c r="I4442" t="inlineStr">
        <is>
          <t>National oil company</t>
        </is>
      </c>
      <c r="J4442" t="inlineStr">
        <is>
          <t>Shraddha Kulkarni</t>
        </is>
      </c>
      <c r="K4442" s="70" t="n">
        <v>918308</v>
      </c>
      <c r="L4442" s="71" t="n">
        <v>70.61</v>
      </c>
      <c r="M4442" s="71" t="n">
        <v>64841727.88</v>
      </c>
      <c r="N4442" s="71" t="n">
        <v>1296834.56</v>
      </c>
      <c r="O4442" s="71" t="n">
        <v>63544893.32</v>
      </c>
      <c r="P4442" s="71" t="n">
        <v>16506459.21</v>
      </c>
      <c r="Q4442" s="71" t="n">
        <v>47038434.11</v>
      </c>
      <c r="R4442" t="inlineStr">
        <is>
          <t>Crude</t>
        </is>
      </c>
      <c r="S4442" t="inlineStr">
        <is>
          <t>Yes</t>
        </is>
      </c>
      <c r="T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SA104434</t>
        </is>
      </c>
      <c r="B4443" s="68" t="n">
        <v>46306</v>
      </c>
      <c r="C4443" s="69" t="n">
        <v>2026</v>
      </c>
      <c r="D4443" t="inlineStr">
        <is>
          <t>Oct</t>
        </is>
      </c>
      <c r="E4443" t="inlineStr">
        <is>
          <t>Europe</t>
        </is>
      </c>
      <c r="F4443" t="inlineStr">
        <is>
          <t>Italy</t>
        </is>
      </c>
      <c r="G4443" t="inlineStr">
        <is>
          <t>Arab Heavy</t>
        </is>
      </c>
      <c r="H4443" t="inlineStr">
        <is>
          <t>Term contract</t>
        </is>
      </c>
      <c r="I4443" t="inlineStr">
        <is>
          <t>National oil company</t>
        </is>
      </c>
      <c r="J4443" t="inlineStr">
        <is>
          <t>Liam O'Brien</t>
        </is>
      </c>
      <c r="K4443" s="70" t="n">
        <v>466393</v>
      </c>
      <c r="L4443" s="71" t="n">
        <v>72.18000000000001</v>
      </c>
      <c r="M4443" s="71" t="n">
        <v>33664246.74</v>
      </c>
      <c r="N4443" s="71" t="n">
        <v>0</v>
      </c>
      <c r="O4443" s="71" t="n">
        <v>33664246.74</v>
      </c>
      <c r="P4443" s="71" t="n">
        <v>8089505.91</v>
      </c>
      <c r="Q4443" s="71" t="n">
        <v>25574740.83</v>
      </c>
      <c r="R4443" t="inlineStr">
        <is>
          <t>Crude</t>
        </is>
      </c>
      <c r="S4443" t="inlineStr">
        <is>
          <t>Yes</t>
        </is>
      </c>
      <c r="T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SA104435</t>
        </is>
      </c>
      <c r="B4444" s="68" t="n">
        <v>46306</v>
      </c>
      <c r="C4444" s="69" t="n">
        <v>2026</v>
      </c>
      <c r="D4444" t="inlineStr">
        <is>
          <t>Oct</t>
        </is>
      </c>
      <c r="E4444" t="inlineStr">
        <is>
          <t>Europe</t>
        </is>
      </c>
      <c r="F4444" t="inlineStr">
        <is>
          <t>France</t>
        </is>
      </c>
      <c r="G4444" t="inlineStr">
        <is>
          <t>Gasoline</t>
        </is>
      </c>
      <c r="H4444" t="inlineStr">
        <is>
          <t>Spot</t>
        </is>
      </c>
      <c r="I4444" t="inlineStr">
        <is>
          <t>National oil company</t>
        </is>
      </c>
      <c r="J4444" t="inlineStr">
        <is>
          <t>Ana Costa</t>
        </is>
      </c>
      <c r="K4444" s="70" t="n">
        <v>519133</v>
      </c>
      <c r="L4444" s="71" t="n">
        <v>94.06</v>
      </c>
      <c r="M4444" s="71" t="n">
        <v>48829649.98</v>
      </c>
      <c r="N4444" s="71" t="n">
        <v>0</v>
      </c>
      <c r="O4444" s="71" t="n">
        <v>48829649.98</v>
      </c>
      <c r="P4444" s="71" t="n">
        <v>36252211.57</v>
      </c>
      <c r="Q4444" s="71" t="n">
        <v>12577438.41</v>
      </c>
      <c r="R4444" t="inlineStr">
        <is>
          <t>Refined</t>
        </is>
      </c>
      <c r="S4444" t="inlineStr">
        <is>
          <t>Yes</t>
        </is>
      </c>
      <c r="T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SA104436</t>
        </is>
      </c>
      <c r="B4445" s="68" t="n">
        <v>46306</v>
      </c>
      <c r="C4445" s="69" t="n">
        <v>2026</v>
      </c>
      <c r="D4445" t="inlineStr">
        <is>
          <t>Oct</t>
        </is>
      </c>
      <c r="E4445" t="inlineStr">
        <is>
          <t>Asia</t>
        </is>
      </c>
      <c r="F4445" t="inlineStr">
        <is>
          <t>South Korea</t>
        </is>
      </c>
      <c r="G4445" t="inlineStr">
        <is>
          <t>Diesel</t>
        </is>
      </c>
      <c r="H4445" t="inlineStr">
        <is>
          <t>Term contract</t>
        </is>
      </c>
      <c r="I4445" t="inlineStr">
        <is>
          <t>National oil company</t>
        </is>
      </c>
      <c r="J4445" t="inlineStr">
        <is>
          <t>Sophie Müller</t>
        </is>
      </c>
      <c r="K4445" s="70" t="n">
        <v>103867</v>
      </c>
      <c r="L4445" s="71" t="n">
        <v>105.32</v>
      </c>
      <c r="M4445" s="71" t="n">
        <v>10939272.44</v>
      </c>
      <c r="N4445" s="71" t="n">
        <v>218785.45</v>
      </c>
      <c r="O4445" s="71" t="n">
        <v>10720486.99</v>
      </c>
      <c r="P4445" s="71" t="n">
        <v>7351096.82</v>
      </c>
      <c r="Q4445" s="71" t="n">
        <v>3369390.17</v>
      </c>
      <c r="R4445" t="inlineStr">
        <is>
          <t>Refined</t>
        </is>
      </c>
      <c r="S4445" t="inlineStr">
        <is>
          <t>Yes</t>
        </is>
      </c>
      <c r="T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SA104437</t>
        </is>
      </c>
      <c r="B4446" s="68" t="n">
        <v>46307</v>
      </c>
      <c r="C4446" s="69" t="n">
        <v>2026</v>
      </c>
      <c r="D4446" t="inlineStr">
        <is>
          <t>Oct</t>
        </is>
      </c>
      <c r="E4446" t="inlineStr">
        <is>
          <t>Middle East</t>
        </is>
      </c>
      <c r="F4446" t="inlineStr">
        <is>
          <t>UAE</t>
        </is>
      </c>
      <c r="G4446" t="inlineStr">
        <is>
          <t>Arab Heavy</t>
        </is>
      </c>
      <c r="H4446" t="inlineStr">
        <is>
          <t>Term contract</t>
        </is>
      </c>
      <c r="I4446" t="inlineStr">
        <is>
          <t>Refiner</t>
        </is>
      </c>
      <c r="J4446" t="inlineStr">
        <is>
          <t>Hiroshi Tanaka</t>
        </is>
      </c>
      <c r="K4446" s="70" t="n">
        <v>1399178</v>
      </c>
      <c r="L4446" s="71" t="n">
        <v>69.81</v>
      </c>
      <c r="M4446" s="71" t="n">
        <v>97676616.18000001</v>
      </c>
      <c r="N4446" s="71" t="n">
        <v>0</v>
      </c>
      <c r="O4446" s="71" t="n">
        <v>97676616.18000001</v>
      </c>
      <c r="P4446" s="71" t="n">
        <v>25113839.27</v>
      </c>
      <c r="Q4446" s="71" t="n">
        <v>72562776.91</v>
      </c>
      <c r="R4446" t="inlineStr">
        <is>
          <t>Crude</t>
        </is>
      </c>
      <c r="S4446" t="inlineStr">
        <is>
          <t>Yes</t>
        </is>
      </c>
      <c r="T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SA104438</t>
        </is>
      </c>
      <c r="B4447" s="68" t="n">
        <v>46307</v>
      </c>
      <c r="C4447" s="69" t="n">
        <v>2026</v>
      </c>
      <c r="D4447" t="inlineStr">
        <is>
          <t>Oct</t>
        </is>
      </c>
      <c r="E4447" t="inlineStr">
        <is>
          <t>North America</t>
        </is>
      </c>
      <c r="F4447" t="inlineStr">
        <is>
          <t>USA</t>
        </is>
      </c>
      <c r="G4447" t="inlineStr">
        <is>
          <t>Gasoline</t>
        </is>
      </c>
      <c r="H4447" t="inlineStr">
        <is>
          <t>Spot</t>
        </is>
      </c>
      <c r="I4447" t="inlineStr">
        <is>
          <t>National oil company</t>
        </is>
      </c>
      <c r="J4447" t="inlineStr">
        <is>
          <t>Lucas Martin</t>
        </is>
      </c>
      <c r="K4447" s="70" t="n">
        <v>485007</v>
      </c>
      <c r="L4447" s="71" t="n">
        <v>81.17</v>
      </c>
      <c r="M4447" s="71" t="n">
        <v>39368018.19</v>
      </c>
      <c r="N4447" s="71" t="n">
        <v>787360.36</v>
      </c>
      <c r="O4447" s="71" t="n">
        <v>38580657.83</v>
      </c>
      <c r="P4447" s="71" t="n">
        <v>34514991.75</v>
      </c>
      <c r="Q4447" s="71" t="n">
        <v>4065666.08</v>
      </c>
      <c r="R4447" t="inlineStr">
        <is>
          <t>Refined</t>
        </is>
      </c>
      <c r="S4447" t="inlineStr">
        <is>
          <t>Yes</t>
        </is>
      </c>
      <c r="T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SA104439</t>
        </is>
      </c>
      <c r="B4448" s="68" t="n">
        <v>46307</v>
      </c>
      <c r="C4448" s="69" t="n">
        <v>2026</v>
      </c>
      <c r="D4448" t="inlineStr">
        <is>
          <t>Oct</t>
        </is>
      </c>
      <c r="E4448" t="inlineStr">
        <is>
          <t>Middle East</t>
        </is>
      </c>
      <c r="F4448" t="inlineStr">
        <is>
          <t>UAE</t>
        </is>
      </c>
      <c r="G4448" t="inlineStr">
        <is>
          <t>Arab Light</t>
        </is>
      </c>
      <c r="H4448" t="inlineStr">
        <is>
          <t>Term contract</t>
        </is>
      </c>
      <c r="I4448" t="inlineStr">
        <is>
          <t>National oil company</t>
        </is>
      </c>
      <c r="J4448" t="inlineStr">
        <is>
          <t>Mei Lin</t>
        </is>
      </c>
      <c r="K4448" s="70" t="n">
        <v>779734</v>
      </c>
      <c r="L4448" s="71" t="n">
        <v>83</v>
      </c>
      <c r="M4448" s="71" t="n">
        <v>64717922</v>
      </c>
      <c r="N4448" s="71" t="n">
        <v>0</v>
      </c>
      <c r="O4448" s="71" t="n">
        <v>64717922</v>
      </c>
      <c r="P4448" s="71" t="n">
        <v>14179955.53</v>
      </c>
      <c r="Q4448" s="71" t="n">
        <v>50537966.47</v>
      </c>
      <c r="R4448" t="inlineStr">
        <is>
          <t>Crude</t>
        </is>
      </c>
      <c r="S4448" t="inlineStr">
        <is>
          <t>Yes</t>
        </is>
      </c>
      <c r="T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SA104440</t>
        </is>
      </c>
      <c r="B4449" s="68" t="n">
        <v>46307</v>
      </c>
      <c r="C4449" s="69" t="n">
        <v>2026</v>
      </c>
      <c r="D4449" t="inlineStr">
        <is>
          <t>Oct</t>
        </is>
      </c>
      <c r="E4449" t="inlineStr">
        <is>
          <t>Europe</t>
        </is>
      </c>
      <c r="F4449" t="inlineStr">
        <is>
          <t>France</t>
        </is>
      </c>
      <c r="G4449" t="inlineStr">
        <is>
          <t>Arab Extra Light</t>
        </is>
      </c>
      <c r="H4449" t="inlineStr">
        <is>
          <t>Term contract</t>
        </is>
      </c>
      <c r="I4449" t="inlineStr">
        <is>
          <t>Trader</t>
        </is>
      </c>
      <c r="J4449" t="inlineStr">
        <is>
          <t>Zoya Ahmed</t>
        </is>
      </c>
      <c r="K4449" s="70" t="n">
        <v>796280</v>
      </c>
      <c r="L4449" s="71" t="n">
        <v>86.98999999999999</v>
      </c>
      <c r="M4449" s="71" t="n">
        <v>69268397.2</v>
      </c>
      <c r="N4449" s="71" t="n">
        <v>0</v>
      </c>
      <c r="O4449" s="71" t="n">
        <v>69268397.2</v>
      </c>
      <c r="P4449" s="71" t="n">
        <v>14334924.36</v>
      </c>
      <c r="Q4449" s="71" t="n">
        <v>54933472.84</v>
      </c>
      <c r="R4449" t="inlineStr">
        <is>
          <t>Crude</t>
        </is>
      </c>
      <c r="S4449" t="inlineStr">
        <is>
          <t>Yes</t>
        </is>
      </c>
      <c r="T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SA104441</t>
        </is>
      </c>
      <c r="B4450" s="68" t="n">
        <v>46307</v>
      </c>
      <c r="C4450" s="69" t="n">
        <v>2026</v>
      </c>
      <c r="D4450" t="inlineStr">
        <is>
          <t>Oct</t>
        </is>
      </c>
      <c r="E4450" t="inlineStr">
        <is>
          <t>Asia</t>
        </is>
      </c>
      <c r="F4450" t="inlineStr">
        <is>
          <t>India</t>
        </is>
      </c>
      <c r="G4450" t="inlineStr">
        <is>
          <t>Gasoline</t>
        </is>
      </c>
      <c r="H4450" t="inlineStr">
        <is>
          <t>Term contract</t>
        </is>
      </c>
      <c r="I4450" t="inlineStr">
        <is>
          <t>National oil company</t>
        </is>
      </c>
      <c r="J4450" t="inlineStr">
        <is>
          <t>Arjun Mehta</t>
        </is>
      </c>
      <c r="K4450" s="70" t="n">
        <v>215099</v>
      </c>
      <c r="L4450" s="71" t="n">
        <v>95.11</v>
      </c>
      <c r="M4450" s="71" t="n">
        <v>20458065.89</v>
      </c>
      <c r="N4450" s="71" t="n">
        <v>204580.66</v>
      </c>
      <c r="O4450" s="71" t="n">
        <v>20253485.23</v>
      </c>
      <c r="P4450" s="71" t="n">
        <v>15393087.92</v>
      </c>
      <c r="Q4450" s="71" t="n">
        <v>4860397.31</v>
      </c>
      <c r="R4450" t="inlineStr">
        <is>
          <t>Refined</t>
        </is>
      </c>
      <c r="S4450" t="inlineStr">
        <is>
          <t>Yes</t>
        </is>
      </c>
      <c r="T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SA104442</t>
        </is>
      </c>
      <c r="B4451" s="68" t="n">
        <v>46307</v>
      </c>
      <c r="C4451" s="69" t="n">
        <v>2026</v>
      </c>
      <c r="D4451" t="inlineStr">
        <is>
          <t>Oct</t>
        </is>
      </c>
      <c r="E4451" t="inlineStr">
        <is>
          <t>Asia</t>
        </is>
      </c>
      <c r="F4451" t="inlineStr">
        <is>
          <t>India</t>
        </is>
      </c>
      <c r="G4451" t="inlineStr">
        <is>
          <t>Gasoline</t>
        </is>
      </c>
      <c r="H4451" t="inlineStr">
        <is>
          <t>Term contract</t>
        </is>
      </c>
      <c r="I4451" t="inlineStr">
        <is>
          <t>Trader</t>
        </is>
      </c>
      <c r="J4451" t="inlineStr">
        <is>
          <t>Fatima Al-Saud</t>
        </is>
      </c>
      <c r="K4451" s="70" t="n">
        <v>468461</v>
      </c>
      <c r="L4451" s="71" t="n">
        <v>86.28</v>
      </c>
      <c r="M4451" s="71" t="n">
        <v>40418815.08</v>
      </c>
      <c r="N4451" s="71" t="n">
        <v>0</v>
      </c>
      <c r="O4451" s="71" t="n">
        <v>40418815.08</v>
      </c>
      <c r="P4451" s="71" t="n">
        <v>32842887.1</v>
      </c>
      <c r="Q4451" s="71" t="n">
        <v>7575927.98</v>
      </c>
      <c r="R4451" t="inlineStr">
        <is>
          <t>Refined</t>
        </is>
      </c>
      <c r="S4451" t="inlineStr">
        <is>
          <t>Yes</t>
        </is>
      </c>
      <c r="T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SA104443</t>
        </is>
      </c>
      <c r="B4452" s="68" t="n">
        <v>46307</v>
      </c>
      <c r="C4452" s="69" t="n">
        <v>2026</v>
      </c>
      <c r="D4452" t="inlineStr">
        <is>
          <t>Oct</t>
        </is>
      </c>
      <c r="E4452" t="inlineStr">
        <is>
          <t>North America</t>
        </is>
      </c>
      <c r="F4452" t="inlineStr">
        <is>
          <t>USA</t>
        </is>
      </c>
      <c r="G4452" t="inlineStr">
        <is>
          <t>Arab Light</t>
        </is>
      </c>
      <c r="H4452" t="inlineStr">
        <is>
          <t>Spot</t>
        </is>
      </c>
      <c r="I4452" t="inlineStr">
        <is>
          <t>National oil company</t>
        </is>
      </c>
      <c r="J4452" t="inlineStr">
        <is>
          <t>Ana Costa</t>
        </is>
      </c>
      <c r="K4452" s="70" t="n">
        <v>354707</v>
      </c>
      <c r="L4452" s="71" t="n">
        <v>81.52</v>
      </c>
      <c r="M4452" s="71" t="n">
        <v>28915714.64</v>
      </c>
      <c r="N4452" s="71" t="n">
        <v>0</v>
      </c>
      <c r="O4452" s="71" t="n">
        <v>28915714.64</v>
      </c>
      <c r="P4452" s="71" t="n">
        <v>6267024.1</v>
      </c>
      <c r="Q4452" s="71" t="n">
        <v>22648690.54</v>
      </c>
      <c r="R4452" t="inlineStr">
        <is>
          <t>Crude</t>
        </is>
      </c>
      <c r="S4452" t="inlineStr">
        <is>
          <t>Yes</t>
        </is>
      </c>
      <c r="T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SA104444</t>
        </is>
      </c>
      <c r="B4453" s="68" t="n">
        <v>46307</v>
      </c>
      <c r="C4453" s="69" t="n">
        <v>2026</v>
      </c>
      <c r="D4453" t="inlineStr">
        <is>
          <t>Oct</t>
        </is>
      </c>
      <c r="E4453" t="inlineStr">
        <is>
          <t>Middle East</t>
        </is>
      </c>
      <c r="F4453" t="inlineStr">
        <is>
          <t>Saudi Arabia</t>
        </is>
      </c>
      <c r="G4453" t="inlineStr">
        <is>
          <t>Arab Light</t>
        </is>
      </c>
      <c r="H4453" t="inlineStr">
        <is>
          <t>Domestic</t>
        </is>
      </c>
      <c r="I4453" t="inlineStr">
        <is>
          <t>National oil company</t>
        </is>
      </c>
      <c r="J4453" t="inlineStr">
        <is>
          <t>Fatima Al-Saud</t>
        </is>
      </c>
      <c r="K4453" s="70" t="n">
        <v>1446748</v>
      </c>
      <c r="L4453" s="71" t="n">
        <v>74.52</v>
      </c>
      <c r="M4453" s="71" t="n">
        <v>107811660.96</v>
      </c>
      <c r="N4453" s="71" t="n">
        <v>2156233.22</v>
      </c>
      <c r="O4453" s="71" t="n">
        <v>105655427.74</v>
      </c>
      <c r="P4453" s="71" t="n">
        <v>26479158.73</v>
      </c>
      <c r="Q4453" s="71" t="n">
        <v>79176269.01000001</v>
      </c>
      <c r="R4453" t="inlineStr">
        <is>
          <t>Crude</t>
        </is>
      </c>
      <c r="S4453" t="inlineStr">
        <is>
          <t>No</t>
        </is>
      </c>
      <c r="T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SA104445</t>
        </is>
      </c>
      <c r="B4454" s="68" t="n">
        <v>46307</v>
      </c>
      <c r="C4454" s="69" t="n">
        <v>2026</v>
      </c>
      <c r="D4454" t="inlineStr">
        <is>
          <t>Oct</t>
        </is>
      </c>
      <c r="E4454" t="inlineStr">
        <is>
          <t>Europe</t>
        </is>
      </c>
      <c r="F4454" t="inlineStr">
        <is>
          <t>Netherlands</t>
        </is>
      </c>
      <c r="G4454" t="inlineStr">
        <is>
          <t>Arab Light</t>
        </is>
      </c>
      <c r="H4454" t="inlineStr">
        <is>
          <t>Spot</t>
        </is>
      </c>
      <c r="I4454" t="inlineStr">
        <is>
          <t>National oil company</t>
        </is>
      </c>
      <c r="J4454" t="inlineStr">
        <is>
          <t>Hiroshi Tanaka</t>
        </is>
      </c>
      <c r="K4454" s="70" t="n">
        <v>1519137</v>
      </c>
      <c r="L4454" s="71" t="n">
        <v>77.48999999999999</v>
      </c>
      <c r="M4454" s="71" t="n">
        <v>117717926.13</v>
      </c>
      <c r="N4454" s="71" t="n">
        <v>0</v>
      </c>
      <c r="O4454" s="71" t="n">
        <v>117717926.13</v>
      </c>
      <c r="P4454" s="71" t="n">
        <v>27640611.52</v>
      </c>
      <c r="Q4454" s="71" t="n">
        <v>90077314.61</v>
      </c>
      <c r="R4454" t="inlineStr">
        <is>
          <t>Crude</t>
        </is>
      </c>
      <c r="S4454" t="inlineStr">
        <is>
          <t>Yes</t>
        </is>
      </c>
      <c r="T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SA104446</t>
        </is>
      </c>
      <c r="B4455" s="68" t="n">
        <v>46307</v>
      </c>
      <c r="C4455" s="69" t="n">
        <v>2026</v>
      </c>
      <c r="D4455" t="inlineStr">
        <is>
          <t>Oct</t>
        </is>
      </c>
      <c r="E4455" t="inlineStr">
        <is>
          <t>Middle East</t>
        </is>
      </c>
      <c r="F4455" t="inlineStr">
        <is>
          <t>UAE</t>
        </is>
      </c>
      <c r="G4455" t="inlineStr">
        <is>
          <t>Arab Light</t>
        </is>
      </c>
      <c r="H4455" t="inlineStr">
        <is>
          <t>Spot</t>
        </is>
      </c>
      <c r="I4455" t="inlineStr">
        <is>
          <t>National oil company</t>
        </is>
      </c>
      <c r="J4455" t="inlineStr">
        <is>
          <t>Noah Smith</t>
        </is>
      </c>
      <c r="K4455" s="70" t="n">
        <v>936922</v>
      </c>
      <c r="L4455" s="71" t="n">
        <v>73</v>
      </c>
      <c r="M4455" s="71" t="n">
        <v>68395306</v>
      </c>
      <c r="N4455" s="71" t="n">
        <v>683953.0600000001</v>
      </c>
      <c r="O4455" s="71" t="n">
        <v>67711352.94</v>
      </c>
      <c r="P4455" s="71" t="n">
        <v>16735854.77</v>
      </c>
      <c r="Q4455" s="71" t="n">
        <v>50975498.17</v>
      </c>
      <c r="R4455" t="inlineStr">
        <is>
          <t>Crude</t>
        </is>
      </c>
      <c r="S4455" t="inlineStr">
        <is>
          <t>Yes</t>
        </is>
      </c>
      <c r="T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SA104447</t>
        </is>
      </c>
      <c r="B4456" s="68" t="n">
        <v>46307</v>
      </c>
      <c r="C4456" s="69" t="n">
        <v>2026</v>
      </c>
      <c r="D4456" t="inlineStr">
        <is>
          <t>Oct</t>
        </is>
      </c>
      <c r="E4456" t="inlineStr">
        <is>
          <t>Asia</t>
        </is>
      </c>
      <c r="F4456" t="inlineStr">
        <is>
          <t>China</t>
        </is>
      </c>
      <c r="G4456" t="inlineStr">
        <is>
          <t>Arab Extra Light</t>
        </is>
      </c>
      <c r="H4456" t="inlineStr">
        <is>
          <t>Term contract</t>
        </is>
      </c>
      <c r="I4456" t="inlineStr">
        <is>
          <t>Trader</t>
        </is>
      </c>
      <c r="J4456" t="inlineStr">
        <is>
          <t>Ravindra Patil</t>
        </is>
      </c>
      <c r="K4456" s="70" t="n">
        <v>1340233</v>
      </c>
      <c r="L4456" s="71" t="n">
        <v>78.59999999999999</v>
      </c>
      <c r="M4456" s="71" t="n">
        <v>105342313.8</v>
      </c>
      <c r="N4456" s="71" t="n">
        <v>1053423.14</v>
      </c>
      <c r="O4456" s="71" t="n">
        <v>104288890.66</v>
      </c>
      <c r="P4456" s="71" t="n">
        <v>24329116.33</v>
      </c>
      <c r="Q4456" s="71" t="n">
        <v>79959774.33</v>
      </c>
      <c r="R4456" t="inlineStr">
        <is>
          <t>Crude</t>
        </is>
      </c>
      <c r="S4456" t="inlineStr">
        <is>
          <t>Yes</t>
        </is>
      </c>
      <c r="T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SA104448</t>
        </is>
      </c>
      <c r="B4457" s="68" t="n">
        <v>46307</v>
      </c>
      <c r="C4457" s="69" t="n">
        <v>2026</v>
      </c>
      <c r="D4457" t="inlineStr">
        <is>
          <t>Oct</t>
        </is>
      </c>
      <c r="E4457" t="inlineStr">
        <is>
          <t>Asia</t>
        </is>
      </c>
      <c r="F4457" t="inlineStr">
        <is>
          <t>South Korea</t>
        </is>
      </c>
      <c r="G4457" t="inlineStr">
        <is>
          <t>Arab Light</t>
        </is>
      </c>
      <c r="H4457" t="inlineStr">
        <is>
          <t>Spot</t>
        </is>
      </c>
      <c r="I4457" t="inlineStr">
        <is>
          <t>Trader</t>
        </is>
      </c>
      <c r="J4457" t="inlineStr">
        <is>
          <t>Ana Costa</t>
        </is>
      </c>
      <c r="K4457" s="70" t="n">
        <v>845918</v>
      </c>
      <c r="L4457" s="71" t="n">
        <v>70.19</v>
      </c>
      <c r="M4457" s="71" t="n">
        <v>59374984.42</v>
      </c>
      <c r="N4457" s="71" t="n">
        <v>1187499.69</v>
      </c>
      <c r="O4457" s="71" t="n">
        <v>58187484.73</v>
      </c>
      <c r="P4457" s="71" t="n">
        <v>15738135.79</v>
      </c>
      <c r="Q4457" s="71" t="n">
        <v>42449348.94</v>
      </c>
      <c r="R4457" t="inlineStr">
        <is>
          <t>Crude</t>
        </is>
      </c>
      <c r="S4457" t="inlineStr">
        <is>
          <t>Yes</t>
        </is>
      </c>
      <c r="T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SA104449</t>
        </is>
      </c>
      <c r="B4458" s="68" t="n">
        <v>46308</v>
      </c>
      <c r="C4458" s="69" t="n">
        <v>2026</v>
      </c>
      <c r="D4458" t="inlineStr">
        <is>
          <t>Oct</t>
        </is>
      </c>
      <c r="E4458" t="inlineStr">
        <is>
          <t>Asia</t>
        </is>
      </c>
      <c r="F4458" t="inlineStr">
        <is>
          <t>Japan</t>
        </is>
      </c>
      <c r="G4458" t="inlineStr">
        <is>
          <t>Arab Heavy</t>
        </is>
      </c>
      <c r="H4458" t="inlineStr">
        <is>
          <t>Term contract</t>
        </is>
      </c>
      <c r="I4458" t="inlineStr">
        <is>
          <t>Refiner</t>
        </is>
      </c>
      <c r="J4458" t="inlineStr">
        <is>
          <t>Emma Clarke</t>
        </is>
      </c>
      <c r="K4458" s="70" t="n">
        <v>1807659</v>
      </c>
      <c r="L4458" s="71" t="n">
        <v>70.11</v>
      </c>
      <c r="M4458" s="71" t="n">
        <v>126734972.49</v>
      </c>
      <c r="N4458" s="71" t="n">
        <v>0</v>
      </c>
      <c r="O4458" s="71" t="n">
        <v>126734972.49</v>
      </c>
      <c r="P4458" s="71" t="n">
        <v>31434033.59</v>
      </c>
      <c r="Q4458" s="71" t="n">
        <v>95300938.90000001</v>
      </c>
      <c r="R4458" t="inlineStr">
        <is>
          <t>Crude</t>
        </is>
      </c>
      <c r="S4458" t="inlineStr">
        <is>
          <t>Yes</t>
        </is>
      </c>
      <c r="T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SA104450</t>
        </is>
      </c>
      <c r="B4459" s="68" t="n">
        <v>46308</v>
      </c>
      <c r="C4459" s="69" t="n">
        <v>2026</v>
      </c>
      <c r="D4459" t="inlineStr">
        <is>
          <t>Oct</t>
        </is>
      </c>
      <c r="E4459" t="inlineStr">
        <is>
          <t>Middle East</t>
        </is>
      </c>
      <c r="F4459" t="inlineStr">
        <is>
          <t>Bahrain</t>
        </is>
      </c>
      <c r="G4459" t="inlineStr">
        <is>
          <t>Gasoline</t>
        </is>
      </c>
      <c r="H4459" t="inlineStr">
        <is>
          <t>Term contract</t>
        </is>
      </c>
      <c r="I4459" t="inlineStr">
        <is>
          <t>Refiner</t>
        </is>
      </c>
      <c r="J4459" t="inlineStr">
        <is>
          <t>Noah Smith</t>
        </is>
      </c>
      <c r="K4459" s="70" t="n">
        <v>431232</v>
      </c>
      <c r="L4459" s="71" t="n">
        <v>93.06</v>
      </c>
      <c r="M4459" s="71" t="n">
        <v>40130449.92</v>
      </c>
      <c r="N4459" s="71" t="n">
        <v>0</v>
      </c>
      <c r="O4459" s="71" t="n">
        <v>40130449.92</v>
      </c>
      <c r="P4459" s="71" t="n">
        <v>29968908.94</v>
      </c>
      <c r="Q4459" s="71" t="n">
        <v>10161540.98</v>
      </c>
      <c r="R4459" t="inlineStr">
        <is>
          <t>Refined</t>
        </is>
      </c>
      <c r="S4459" t="inlineStr">
        <is>
          <t>Yes</t>
        </is>
      </c>
      <c r="T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SA104451</t>
        </is>
      </c>
      <c r="B4460" s="68" t="n">
        <v>46308</v>
      </c>
      <c r="C4460" s="69" t="n">
        <v>2026</v>
      </c>
      <c r="D4460" t="inlineStr">
        <is>
          <t>Oct</t>
        </is>
      </c>
      <c r="E4460" t="inlineStr">
        <is>
          <t>Asia</t>
        </is>
      </c>
      <c r="F4460" t="inlineStr">
        <is>
          <t>South Korea</t>
        </is>
      </c>
      <c r="G4460" t="inlineStr">
        <is>
          <t>Arab Extra Light</t>
        </is>
      </c>
      <c r="H4460" t="inlineStr">
        <is>
          <t>Term contract</t>
        </is>
      </c>
      <c r="I4460" t="inlineStr">
        <is>
          <t>National oil company</t>
        </is>
      </c>
      <c r="J4460" t="inlineStr">
        <is>
          <t>Sara Rossi</t>
        </is>
      </c>
      <c r="K4460" s="70" t="n">
        <v>338161</v>
      </c>
      <c r="L4460" s="71" t="n">
        <v>78.87</v>
      </c>
      <c r="M4460" s="71" t="n">
        <v>26670758.07</v>
      </c>
      <c r="N4460" s="71" t="n">
        <v>266707.58</v>
      </c>
      <c r="O4460" s="71" t="n">
        <v>26404050.49</v>
      </c>
      <c r="P4460" s="71" t="n">
        <v>6040010.52</v>
      </c>
      <c r="Q4460" s="71" t="n">
        <v>20364039.97</v>
      </c>
      <c r="R4460" t="inlineStr">
        <is>
          <t>Crude</t>
        </is>
      </c>
      <c r="S4460" t="inlineStr">
        <is>
          <t>Yes</t>
        </is>
      </c>
      <c r="T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SA104452</t>
        </is>
      </c>
      <c r="B4461" s="68" t="n">
        <v>46308</v>
      </c>
      <c r="C4461" s="69" t="n">
        <v>2026</v>
      </c>
      <c r="D4461" t="inlineStr">
        <is>
          <t>Oct</t>
        </is>
      </c>
      <c r="E4461" t="inlineStr">
        <is>
          <t>Middle East</t>
        </is>
      </c>
      <c r="F4461" t="inlineStr">
        <is>
          <t>Saudi Arabia</t>
        </is>
      </c>
      <c r="G4461" t="inlineStr">
        <is>
          <t>Diesel</t>
        </is>
      </c>
      <c r="H4461" t="inlineStr">
        <is>
          <t>Domestic</t>
        </is>
      </c>
      <c r="I4461" t="inlineStr">
        <is>
          <t>Refiner</t>
        </is>
      </c>
      <c r="J4461" t="inlineStr">
        <is>
          <t>Arjun Mehta</t>
        </is>
      </c>
      <c r="K4461" s="70" t="n">
        <v>304106</v>
      </c>
      <c r="L4461" s="71" t="n">
        <v>91.28</v>
      </c>
      <c r="M4461" s="71" t="n">
        <v>27758795.68</v>
      </c>
      <c r="N4461" s="71" t="n">
        <v>0</v>
      </c>
      <c r="O4461" s="71" t="n">
        <v>27758795.68</v>
      </c>
      <c r="P4461" s="71" t="n">
        <v>21867723.34</v>
      </c>
      <c r="Q4461" s="71" t="n">
        <v>5891072.34</v>
      </c>
      <c r="R4461" t="inlineStr">
        <is>
          <t>Refined</t>
        </is>
      </c>
      <c r="S4461" t="inlineStr">
        <is>
          <t>No</t>
        </is>
      </c>
      <c r="T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SA104453</t>
        </is>
      </c>
      <c r="B4462" s="68" t="n">
        <v>46308</v>
      </c>
      <c r="C4462" s="69" t="n">
        <v>2026</v>
      </c>
      <c r="D4462" t="inlineStr">
        <is>
          <t>Oct</t>
        </is>
      </c>
      <c r="E4462" t="inlineStr">
        <is>
          <t>Asia</t>
        </is>
      </c>
      <c r="F4462" t="inlineStr">
        <is>
          <t>Japan</t>
        </is>
      </c>
      <c r="G4462" t="inlineStr">
        <is>
          <t>Arab Extra Light</t>
        </is>
      </c>
      <c r="H4462" t="inlineStr">
        <is>
          <t>Spot</t>
        </is>
      </c>
      <c r="I4462" t="inlineStr">
        <is>
          <t>National oil company</t>
        </is>
      </c>
      <c r="J4462" t="inlineStr">
        <is>
          <t>Shraddha Kulkarni</t>
        </is>
      </c>
      <c r="K4462" s="70" t="n">
        <v>874874</v>
      </c>
      <c r="L4462" s="71" t="n">
        <v>86.81</v>
      </c>
      <c r="M4462" s="71" t="n">
        <v>75947811.94</v>
      </c>
      <c r="N4462" s="71" t="n">
        <v>0</v>
      </c>
      <c r="O4462" s="71" t="n">
        <v>75947811.94</v>
      </c>
      <c r="P4462" s="71" t="n">
        <v>16308065.68</v>
      </c>
      <c r="Q4462" s="71" t="n">
        <v>59639746.26</v>
      </c>
      <c r="R4462" t="inlineStr">
        <is>
          <t>Crude</t>
        </is>
      </c>
      <c r="S4462" t="inlineStr">
        <is>
          <t>Yes</t>
        </is>
      </c>
      <c r="T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SA104454</t>
        </is>
      </c>
      <c r="B4463" s="68" t="n">
        <v>46309</v>
      </c>
      <c r="C4463" s="69" t="n">
        <v>2026</v>
      </c>
      <c r="D4463" t="inlineStr">
        <is>
          <t>Oct</t>
        </is>
      </c>
      <c r="E4463" t="inlineStr">
        <is>
          <t>Middle East</t>
        </is>
      </c>
      <c r="F4463" t="inlineStr">
        <is>
          <t>UAE</t>
        </is>
      </c>
      <c r="G4463" t="inlineStr">
        <is>
          <t>Gasoline</t>
        </is>
      </c>
      <c r="H4463" t="inlineStr">
        <is>
          <t>Term contract</t>
        </is>
      </c>
      <c r="I4463" t="inlineStr">
        <is>
          <t>Refiner</t>
        </is>
      </c>
      <c r="J4463" t="inlineStr">
        <is>
          <t>Ravindra Patil</t>
        </is>
      </c>
      <c r="K4463" s="70" t="n">
        <v>175802</v>
      </c>
      <c r="L4463" s="71" t="n">
        <v>97.42</v>
      </c>
      <c r="M4463" s="71" t="n">
        <v>17126630.84</v>
      </c>
      <c r="N4463" s="71" t="n">
        <v>342532.62</v>
      </c>
      <c r="O4463" s="71" t="n">
        <v>16784098.22</v>
      </c>
      <c r="P4463" s="71" t="n">
        <v>12000931.08</v>
      </c>
      <c r="Q4463" s="71" t="n">
        <v>4783167.14</v>
      </c>
      <c r="R4463" t="inlineStr">
        <is>
          <t>Refined</t>
        </is>
      </c>
      <c r="S4463" t="inlineStr">
        <is>
          <t>Yes</t>
        </is>
      </c>
      <c r="T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SA104455</t>
        </is>
      </c>
      <c r="B4464" s="68" t="n">
        <v>46309</v>
      </c>
      <c r="C4464" s="69" t="n">
        <v>2026</v>
      </c>
      <c r="D4464" t="inlineStr">
        <is>
          <t>Oct</t>
        </is>
      </c>
      <c r="E4464" t="inlineStr">
        <is>
          <t>Asia</t>
        </is>
      </c>
      <c r="F4464" t="inlineStr">
        <is>
          <t>South Korea</t>
        </is>
      </c>
      <c r="G4464" t="inlineStr">
        <is>
          <t>Arab Light</t>
        </is>
      </c>
      <c r="H4464" t="inlineStr">
        <is>
          <t>Term contract</t>
        </is>
      </c>
      <c r="I4464" t="inlineStr">
        <is>
          <t>Refiner</t>
        </is>
      </c>
      <c r="J4464" t="inlineStr">
        <is>
          <t>Omar Haddad</t>
        </is>
      </c>
      <c r="K4464" s="70" t="n">
        <v>1369188</v>
      </c>
      <c r="L4464" s="71" t="n">
        <v>84.98999999999999</v>
      </c>
      <c r="M4464" s="71" t="n">
        <v>116367288.12</v>
      </c>
      <c r="N4464" s="71" t="n">
        <v>2327345.76</v>
      </c>
      <c r="O4464" s="71" t="n">
        <v>114039942.36</v>
      </c>
      <c r="P4464" s="71" t="n">
        <v>25071780.64</v>
      </c>
      <c r="Q4464" s="71" t="n">
        <v>88968161.72</v>
      </c>
      <c r="R4464" t="inlineStr">
        <is>
          <t>Crude</t>
        </is>
      </c>
      <c r="S4464" t="inlineStr">
        <is>
          <t>Yes</t>
        </is>
      </c>
      <c r="T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SA104456</t>
        </is>
      </c>
      <c r="B4465" s="68" t="n">
        <v>46309</v>
      </c>
      <c r="C4465" s="69" t="n">
        <v>2026</v>
      </c>
      <c r="D4465" t="inlineStr">
        <is>
          <t>Oct</t>
        </is>
      </c>
      <c r="E4465" t="inlineStr">
        <is>
          <t>Asia</t>
        </is>
      </c>
      <c r="F4465" t="inlineStr">
        <is>
          <t>India</t>
        </is>
      </c>
      <c r="G4465" t="inlineStr">
        <is>
          <t>Diesel</t>
        </is>
      </c>
      <c r="H4465" t="inlineStr">
        <is>
          <t>Term contract</t>
        </is>
      </c>
      <c r="I4465" t="inlineStr">
        <is>
          <t>National oil company</t>
        </is>
      </c>
      <c r="J4465" t="inlineStr">
        <is>
          <t>Carlos Silva</t>
        </is>
      </c>
      <c r="K4465" s="70" t="n">
        <v>417610</v>
      </c>
      <c r="L4465" s="71" t="n">
        <v>89.78</v>
      </c>
      <c r="M4465" s="71" t="n">
        <v>37493025.8</v>
      </c>
      <c r="N4465" s="71" t="n">
        <v>0</v>
      </c>
      <c r="O4465" s="71" t="n">
        <v>37493025.8</v>
      </c>
      <c r="P4465" s="71" t="n">
        <v>30174341.71</v>
      </c>
      <c r="Q4465" s="71" t="n">
        <v>7318684.09</v>
      </c>
      <c r="R4465" t="inlineStr">
        <is>
          <t>Refined</t>
        </is>
      </c>
      <c r="S4465" t="inlineStr">
        <is>
          <t>Yes</t>
        </is>
      </c>
      <c r="T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SA104457</t>
        </is>
      </c>
      <c r="B4466" s="68" t="n">
        <v>46309</v>
      </c>
      <c r="C4466" s="69" t="n">
        <v>2026</v>
      </c>
      <c r="D4466" t="inlineStr">
        <is>
          <t>Oct</t>
        </is>
      </c>
      <c r="E4466" t="inlineStr">
        <is>
          <t>Middle East</t>
        </is>
      </c>
      <c r="F4466" t="inlineStr">
        <is>
          <t>Bahrain</t>
        </is>
      </c>
      <c r="G4466" t="inlineStr">
        <is>
          <t>Arab Light</t>
        </is>
      </c>
      <c r="H4466" t="inlineStr">
        <is>
          <t>Term contract</t>
        </is>
      </c>
      <c r="I4466" t="inlineStr">
        <is>
          <t>Refiner</t>
        </is>
      </c>
      <c r="J4466" t="inlineStr">
        <is>
          <t>Lucas Martin</t>
        </is>
      </c>
      <c r="K4466" s="70" t="n">
        <v>977253</v>
      </c>
      <c r="L4466" s="71" t="n">
        <v>74.47</v>
      </c>
      <c r="M4466" s="71" t="n">
        <v>72776030.91</v>
      </c>
      <c r="N4466" s="71" t="n">
        <v>727760.3100000001</v>
      </c>
      <c r="O4466" s="71" t="n">
        <v>72048270.59999999</v>
      </c>
      <c r="P4466" s="71" t="n">
        <v>18036515.62</v>
      </c>
      <c r="Q4466" s="71" t="n">
        <v>54011754.98</v>
      </c>
      <c r="R4466" t="inlineStr">
        <is>
          <t>Crude</t>
        </is>
      </c>
      <c r="S4466" t="inlineStr">
        <is>
          <t>Yes</t>
        </is>
      </c>
      <c r="T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SA104458</t>
        </is>
      </c>
      <c r="B4467" s="68" t="n">
        <v>46309</v>
      </c>
      <c r="C4467" s="69" t="n">
        <v>2026</v>
      </c>
      <c r="D4467" t="inlineStr">
        <is>
          <t>Oct</t>
        </is>
      </c>
      <c r="E4467" t="inlineStr">
        <is>
          <t>Middle East</t>
        </is>
      </c>
      <c r="F4467" t="inlineStr">
        <is>
          <t>UAE</t>
        </is>
      </c>
      <c r="G4467" t="inlineStr">
        <is>
          <t>Diesel</t>
        </is>
      </c>
      <c r="H4467" t="inlineStr">
        <is>
          <t>Term contract</t>
        </is>
      </c>
      <c r="I4467" t="inlineStr">
        <is>
          <t>Refiner</t>
        </is>
      </c>
      <c r="J4467" t="inlineStr">
        <is>
          <t>Zoya Ahmed</t>
        </is>
      </c>
      <c r="K4467" s="70" t="n">
        <v>638193</v>
      </c>
      <c r="L4467" s="71" t="n">
        <v>104.51</v>
      </c>
      <c r="M4467" s="71" t="n">
        <v>66697550.43</v>
      </c>
      <c r="N4467" s="71" t="n">
        <v>1333951.01</v>
      </c>
      <c r="O4467" s="71" t="n">
        <v>65363599.42</v>
      </c>
      <c r="P4467" s="71" t="n">
        <v>43435267.15</v>
      </c>
      <c r="Q4467" s="71" t="n">
        <v>21928332.27</v>
      </c>
      <c r="R4467" t="inlineStr">
        <is>
          <t>Refined</t>
        </is>
      </c>
      <c r="S4467" t="inlineStr">
        <is>
          <t>Yes</t>
        </is>
      </c>
      <c r="T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SA104459</t>
        </is>
      </c>
      <c r="B4468" s="68" t="n">
        <v>46309</v>
      </c>
      <c r="C4468" s="69" t="n">
        <v>2026</v>
      </c>
      <c r="D4468" t="inlineStr">
        <is>
          <t>Oct</t>
        </is>
      </c>
      <c r="E4468" t="inlineStr">
        <is>
          <t>Asia</t>
        </is>
      </c>
      <c r="F4468" t="inlineStr">
        <is>
          <t>India</t>
        </is>
      </c>
      <c r="G4468" t="inlineStr">
        <is>
          <t>Arab Heavy</t>
        </is>
      </c>
      <c r="H4468" t="inlineStr">
        <is>
          <t>Term contract</t>
        </is>
      </c>
      <c r="I4468" t="inlineStr">
        <is>
          <t>National oil company</t>
        </is>
      </c>
      <c r="J4468" t="inlineStr">
        <is>
          <t>Fatima Al-Saud</t>
        </is>
      </c>
      <c r="K4468" s="70" t="n">
        <v>1884185</v>
      </c>
      <c r="L4468" s="71" t="n">
        <v>68.54000000000001</v>
      </c>
      <c r="M4468" s="71" t="n">
        <v>129142039.9</v>
      </c>
      <c r="N4468" s="71" t="n">
        <v>2582840.8</v>
      </c>
      <c r="O4468" s="71" t="n">
        <v>126559199.1</v>
      </c>
      <c r="P4468" s="71" t="n">
        <v>32095813.49</v>
      </c>
      <c r="Q4468" s="71" t="n">
        <v>94463385.61</v>
      </c>
      <c r="R4468" t="inlineStr">
        <is>
          <t>Crude</t>
        </is>
      </c>
      <c r="S4468" t="inlineStr">
        <is>
          <t>Yes</t>
        </is>
      </c>
      <c r="T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SA104460</t>
        </is>
      </c>
      <c r="B4469" s="68" t="n">
        <v>46309</v>
      </c>
      <c r="C4469" s="69" t="n">
        <v>2026</v>
      </c>
      <c r="D4469" t="inlineStr">
        <is>
          <t>Oct</t>
        </is>
      </c>
      <c r="E4469" t="inlineStr">
        <is>
          <t>Middle East</t>
        </is>
      </c>
      <c r="F4469" t="inlineStr">
        <is>
          <t>UAE</t>
        </is>
      </c>
      <c r="G4469" t="inlineStr">
        <is>
          <t>Arab Medium</t>
        </is>
      </c>
      <c r="H4469" t="inlineStr">
        <is>
          <t>Term contract</t>
        </is>
      </c>
      <c r="I4469" t="inlineStr">
        <is>
          <t>Trader</t>
        </is>
      </c>
      <c r="J4469" t="inlineStr">
        <is>
          <t>Carlos Silva</t>
        </is>
      </c>
      <c r="K4469" s="70" t="n">
        <v>1076529</v>
      </c>
      <c r="L4469" s="71" t="n">
        <v>74.70999999999999</v>
      </c>
      <c r="M4469" s="71" t="n">
        <v>80427481.59</v>
      </c>
      <c r="N4469" s="71" t="n">
        <v>0</v>
      </c>
      <c r="O4469" s="71" t="n">
        <v>80427481.59</v>
      </c>
      <c r="P4469" s="71" t="n">
        <v>18502474.9</v>
      </c>
      <c r="Q4469" s="71" t="n">
        <v>61925006.69</v>
      </c>
      <c r="R4469" t="inlineStr">
        <is>
          <t>Crude</t>
        </is>
      </c>
      <c r="S4469" t="inlineStr">
        <is>
          <t>Yes</t>
        </is>
      </c>
      <c r="T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SA104461</t>
        </is>
      </c>
      <c r="B4470" s="68" t="n">
        <v>46309</v>
      </c>
      <c r="C4470" s="69" t="n">
        <v>2026</v>
      </c>
      <c r="D4470" t="inlineStr">
        <is>
          <t>Oct</t>
        </is>
      </c>
      <c r="E4470" t="inlineStr">
        <is>
          <t>Asia</t>
        </is>
      </c>
      <c r="F4470" t="inlineStr">
        <is>
          <t>China</t>
        </is>
      </c>
      <c r="G4470" t="inlineStr">
        <is>
          <t>Arab Medium</t>
        </is>
      </c>
      <c r="H4470" t="inlineStr">
        <is>
          <t>Term contract</t>
        </is>
      </c>
      <c r="I4470" t="inlineStr">
        <is>
          <t>National oil company</t>
        </is>
      </c>
      <c r="J4470" t="inlineStr">
        <is>
          <t>Sara Rossi</t>
        </is>
      </c>
      <c r="K4470" s="70" t="n">
        <v>844884</v>
      </c>
      <c r="L4470" s="71" t="n">
        <v>72.53</v>
      </c>
      <c r="M4470" s="71" t="n">
        <v>61279436.52</v>
      </c>
      <c r="N4470" s="71" t="n">
        <v>1225588.73</v>
      </c>
      <c r="O4470" s="71" t="n">
        <v>60053847.79</v>
      </c>
      <c r="P4470" s="71" t="n">
        <v>15403045.71</v>
      </c>
      <c r="Q4470" s="71" t="n">
        <v>44650802.08</v>
      </c>
      <c r="R4470" t="inlineStr">
        <is>
          <t>Crude</t>
        </is>
      </c>
      <c r="S4470" t="inlineStr">
        <is>
          <t>Yes</t>
        </is>
      </c>
      <c r="T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SA104462</t>
        </is>
      </c>
      <c r="B4471" s="68" t="n">
        <v>46310</v>
      </c>
      <c r="C4471" s="69" t="n">
        <v>2026</v>
      </c>
      <c r="D4471" t="inlineStr">
        <is>
          <t>Oct</t>
        </is>
      </c>
      <c r="E4471" t="inlineStr">
        <is>
          <t>Asia</t>
        </is>
      </c>
      <c r="F4471" t="inlineStr">
        <is>
          <t>India</t>
        </is>
      </c>
      <c r="G4471" t="inlineStr">
        <is>
          <t>Arab Heavy</t>
        </is>
      </c>
      <c r="H4471" t="inlineStr">
        <is>
          <t>Term contract</t>
        </is>
      </c>
      <c r="I4471" t="inlineStr">
        <is>
          <t>Trader</t>
        </is>
      </c>
      <c r="J4471" t="inlineStr">
        <is>
          <t>Priya Nair</t>
        </is>
      </c>
      <c r="K4471" s="70" t="n">
        <v>1888322</v>
      </c>
      <c r="L4471" s="71" t="n">
        <v>74.7</v>
      </c>
      <c r="M4471" s="71" t="n">
        <v>141057653.4</v>
      </c>
      <c r="N4471" s="71" t="n">
        <v>0</v>
      </c>
      <c r="O4471" s="71" t="n">
        <v>141057653.4</v>
      </c>
      <c r="P4471" s="71" t="n">
        <v>33888647.22</v>
      </c>
      <c r="Q4471" s="71" t="n">
        <v>107169006.18</v>
      </c>
      <c r="R4471" t="inlineStr">
        <is>
          <t>Crude</t>
        </is>
      </c>
      <c r="S4471" t="inlineStr">
        <is>
          <t>Yes</t>
        </is>
      </c>
      <c r="T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SA104463</t>
        </is>
      </c>
      <c r="B4472" s="68" t="n">
        <v>46310</v>
      </c>
      <c r="C4472" s="69" t="n">
        <v>2026</v>
      </c>
      <c r="D4472" t="inlineStr">
        <is>
          <t>Oct</t>
        </is>
      </c>
      <c r="E4472" t="inlineStr">
        <is>
          <t>Asia</t>
        </is>
      </c>
      <c r="F4472" t="inlineStr">
        <is>
          <t>Japan</t>
        </is>
      </c>
      <c r="G4472" t="inlineStr">
        <is>
          <t>Arab Light</t>
        </is>
      </c>
      <c r="H4472" t="inlineStr">
        <is>
          <t>Term contract</t>
        </is>
      </c>
      <c r="I4472" t="inlineStr">
        <is>
          <t>National oil company</t>
        </is>
      </c>
      <c r="J4472" t="inlineStr">
        <is>
          <t>Zoya Ahmed</t>
        </is>
      </c>
      <c r="K4472" s="70" t="n">
        <v>422959</v>
      </c>
      <c r="L4472" s="71" t="n">
        <v>78.19</v>
      </c>
      <c r="M4472" s="71" t="n">
        <v>33071164.21</v>
      </c>
      <c r="N4472" s="71" t="n">
        <v>0</v>
      </c>
      <c r="O4472" s="71" t="n">
        <v>33071164.21</v>
      </c>
      <c r="P4472" s="71" t="n">
        <v>7471240.88</v>
      </c>
      <c r="Q4472" s="71" t="n">
        <v>25599923.33</v>
      </c>
      <c r="R4472" t="inlineStr">
        <is>
          <t>Crude</t>
        </is>
      </c>
      <c r="S4472" t="inlineStr">
        <is>
          <t>Yes</t>
        </is>
      </c>
      <c r="T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SA104464</t>
        </is>
      </c>
      <c r="B4473" s="68" t="n">
        <v>46310</v>
      </c>
      <c r="C4473" s="69" t="n">
        <v>2026</v>
      </c>
      <c r="D4473" t="inlineStr">
        <is>
          <t>Oct</t>
        </is>
      </c>
      <c r="E4473" t="inlineStr">
        <is>
          <t>Asia</t>
        </is>
      </c>
      <c r="F4473" t="inlineStr">
        <is>
          <t>South Korea</t>
        </is>
      </c>
      <c r="G4473" t="inlineStr">
        <is>
          <t>Arab Heavy</t>
        </is>
      </c>
      <c r="H4473" t="inlineStr">
        <is>
          <t>Term contract</t>
        </is>
      </c>
      <c r="I4473" t="inlineStr">
        <is>
          <t>Refiner</t>
        </is>
      </c>
      <c r="J4473" t="inlineStr">
        <is>
          <t>Emma Clarke</t>
        </is>
      </c>
      <c r="K4473" s="70" t="n">
        <v>1409519</v>
      </c>
      <c r="L4473" s="71" t="n">
        <v>71.90000000000001</v>
      </c>
      <c r="M4473" s="71" t="n">
        <v>101344416.1</v>
      </c>
      <c r="N4473" s="71" t="n">
        <v>2026888.32</v>
      </c>
      <c r="O4473" s="71" t="n">
        <v>99317527.78</v>
      </c>
      <c r="P4473" s="71" t="n">
        <v>25107223.47</v>
      </c>
      <c r="Q4473" s="71" t="n">
        <v>74210304.31</v>
      </c>
      <c r="R4473" t="inlineStr">
        <is>
          <t>Crude</t>
        </is>
      </c>
      <c r="S4473" t="inlineStr">
        <is>
          <t>Yes</t>
        </is>
      </c>
      <c r="T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SA104465</t>
        </is>
      </c>
      <c r="B4474" s="68" t="n">
        <v>46310</v>
      </c>
      <c r="C4474" s="69" t="n">
        <v>2026</v>
      </c>
      <c r="D4474" t="inlineStr">
        <is>
          <t>Oct</t>
        </is>
      </c>
      <c r="E4474" t="inlineStr">
        <is>
          <t>Asia</t>
        </is>
      </c>
      <c r="F4474" t="inlineStr">
        <is>
          <t>South Korea</t>
        </is>
      </c>
      <c r="G4474" t="inlineStr">
        <is>
          <t>Jet fuel</t>
        </is>
      </c>
      <c r="H4474" t="inlineStr">
        <is>
          <t>Term contract</t>
        </is>
      </c>
      <c r="I4474" t="inlineStr">
        <is>
          <t>National oil company</t>
        </is>
      </c>
      <c r="J4474" t="inlineStr">
        <is>
          <t>Yuki Sato</t>
        </is>
      </c>
      <c r="K4474" s="70" t="n">
        <v>376202</v>
      </c>
      <c r="L4474" s="71" t="n">
        <v>99.72</v>
      </c>
      <c r="M4474" s="71" t="n">
        <v>37514863.44</v>
      </c>
      <c r="N4474" s="71" t="n">
        <v>0</v>
      </c>
      <c r="O4474" s="71" t="n">
        <v>37514863.44</v>
      </c>
      <c r="P4474" s="71" t="n">
        <v>27254597.39</v>
      </c>
      <c r="Q4474" s="71" t="n">
        <v>10260266.05</v>
      </c>
      <c r="R4474" t="inlineStr">
        <is>
          <t>Refined</t>
        </is>
      </c>
      <c r="S4474" t="inlineStr">
        <is>
          <t>Yes</t>
        </is>
      </c>
      <c r="T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SA104466</t>
        </is>
      </c>
      <c r="B4475" s="68" t="n">
        <v>46310</v>
      </c>
      <c r="C4475" s="69" t="n">
        <v>2026</v>
      </c>
      <c r="D4475" t="inlineStr">
        <is>
          <t>Oct</t>
        </is>
      </c>
      <c r="E4475" t="inlineStr">
        <is>
          <t>Asia</t>
        </is>
      </c>
      <c r="F4475" t="inlineStr">
        <is>
          <t>China</t>
        </is>
      </c>
      <c r="G4475" t="inlineStr">
        <is>
          <t>Arab Extra Light</t>
        </is>
      </c>
      <c r="H4475" t="inlineStr">
        <is>
          <t>Term contract</t>
        </is>
      </c>
      <c r="I4475" t="inlineStr">
        <is>
          <t>National oil company</t>
        </is>
      </c>
      <c r="J4475" t="inlineStr">
        <is>
          <t>Arjun Mehta</t>
        </is>
      </c>
      <c r="K4475" s="70" t="n">
        <v>415720</v>
      </c>
      <c r="L4475" s="71" t="n">
        <v>84.69</v>
      </c>
      <c r="M4475" s="71" t="n">
        <v>35207326.8</v>
      </c>
      <c r="N4475" s="71" t="n">
        <v>352073.27</v>
      </c>
      <c r="O4475" s="71" t="n">
        <v>34855253.53</v>
      </c>
      <c r="P4475" s="71" t="n">
        <v>7933539.6</v>
      </c>
      <c r="Q4475" s="71" t="n">
        <v>26921713.93</v>
      </c>
      <c r="R4475" t="inlineStr">
        <is>
          <t>Crude</t>
        </is>
      </c>
      <c r="S4475" t="inlineStr">
        <is>
          <t>Yes</t>
        </is>
      </c>
      <c r="T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SA104467</t>
        </is>
      </c>
      <c r="B4476" s="68" t="n">
        <v>46310</v>
      </c>
      <c r="C4476" s="69" t="n">
        <v>2026</v>
      </c>
      <c r="D4476" t="inlineStr">
        <is>
          <t>Oct</t>
        </is>
      </c>
      <c r="E4476" t="inlineStr">
        <is>
          <t>Asia</t>
        </is>
      </c>
      <c r="F4476" t="inlineStr">
        <is>
          <t>South Korea</t>
        </is>
      </c>
      <c r="G4476" t="inlineStr">
        <is>
          <t>Arab Light</t>
        </is>
      </c>
      <c r="H4476" t="inlineStr">
        <is>
          <t>Term contract</t>
        </is>
      </c>
      <c r="I4476" t="inlineStr">
        <is>
          <t>National oil company</t>
        </is>
      </c>
      <c r="J4476" t="inlineStr">
        <is>
          <t>Yuki Sato</t>
        </is>
      </c>
      <c r="K4476" s="70" t="n">
        <v>1005174</v>
      </c>
      <c r="L4476" s="71" t="n">
        <v>77.33</v>
      </c>
      <c r="M4476" s="71" t="n">
        <v>77730105.42</v>
      </c>
      <c r="N4476" s="71" t="n">
        <v>0</v>
      </c>
      <c r="O4476" s="71" t="n">
        <v>77730105.42</v>
      </c>
      <c r="P4476" s="71" t="n">
        <v>18360400.21</v>
      </c>
      <c r="Q4476" s="71" t="n">
        <v>59369705.21</v>
      </c>
      <c r="R4476" t="inlineStr">
        <is>
          <t>Crude</t>
        </is>
      </c>
      <c r="S4476" t="inlineStr">
        <is>
          <t>Yes</t>
        </is>
      </c>
      <c r="T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SA104468</t>
        </is>
      </c>
      <c r="B4477" s="68" t="n">
        <v>46311</v>
      </c>
      <c r="C4477" s="69" t="n">
        <v>2026</v>
      </c>
      <c r="D4477" t="inlineStr">
        <is>
          <t>Oct</t>
        </is>
      </c>
      <c r="E4477" t="inlineStr">
        <is>
          <t>Middle East</t>
        </is>
      </c>
      <c r="F4477" t="inlineStr">
        <is>
          <t>UAE</t>
        </is>
      </c>
      <c r="G4477" t="inlineStr">
        <is>
          <t>Arab Light</t>
        </is>
      </c>
      <c r="H4477" t="inlineStr">
        <is>
          <t>Spot</t>
        </is>
      </c>
      <c r="I4477" t="inlineStr">
        <is>
          <t>National oil company</t>
        </is>
      </c>
      <c r="J4477" t="inlineStr">
        <is>
          <t>Priya Nair</t>
        </is>
      </c>
      <c r="K4477" s="70" t="n">
        <v>1349540</v>
      </c>
      <c r="L4477" s="71" t="n">
        <v>82.48</v>
      </c>
      <c r="M4477" s="71" t="n">
        <v>111310059.2</v>
      </c>
      <c r="N4477" s="71" t="n">
        <v>1113100.59</v>
      </c>
      <c r="O4477" s="71" t="n">
        <v>110196958.61</v>
      </c>
      <c r="P4477" s="71" t="n">
        <v>23548215.64</v>
      </c>
      <c r="Q4477" s="71" t="n">
        <v>86648742.97</v>
      </c>
      <c r="R4477" t="inlineStr">
        <is>
          <t>Crude</t>
        </is>
      </c>
      <c r="S4477" t="inlineStr">
        <is>
          <t>Yes</t>
        </is>
      </c>
      <c r="T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SA104469</t>
        </is>
      </c>
      <c r="B4478" s="68" t="n">
        <v>46311</v>
      </c>
      <c r="C4478" s="69" t="n">
        <v>2026</v>
      </c>
      <c r="D4478" t="inlineStr">
        <is>
          <t>Oct</t>
        </is>
      </c>
      <c r="E4478" t="inlineStr">
        <is>
          <t>Asia</t>
        </is>
      </c>
      <c r="F4478" t="inlineStr">
        <is>
          <t>China</t>
        </is>
      </c>
      <c r="G4478" t="inlineStr">
        <is>
          <t>Arab Light</t>
        </is>
      </c>
      <c r="H4478" t="inlineStr">
        <is>
          <t>Spot</t>
        </is>
      </c>
      <c r="I4478" t="inlineStr">
        <is>
          <t>National oil company</t>
        </is>
      </c>
      <c r="J4478" t="inlineStr">
        <is>
          <t>Ravindra Patil</t>
        </is>
      </c>
      <c r="K4478" s="70" t="n">
        <v>1430202</v>
      </c>
      <c r="L4478" s="71" t="n">
        <v>83.06</v>
      </c>
      <c r="M4478" s="71" t="n">
        <v>118792578.12</v>
      </c>
      <c r="N4478" s="71" t="n">
        <v>0</v>
      </c>
      <c r="O4478" s="71" t="n">
        <v>118792578.12</v>
      </c>
      <c r="P4478" s="71" t="n">
        <v>26525975.15</v>
      </c>
      <c r="Q4478" s="71" t="n">
        <v>92266602.97</v>
      </c>
      <c r="R4478" t="inlineStr">
        <is>
          <t>Crude</t>
        </is>
      </c>
      <c r="S4478" t="inlineStr">
        <is>
          <t>Yes</t>
        </is>
      </c>
      <c r="T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SA104470</t>
        </is>
      </c>
      <c r="B4479" s="68" t="n">
        <v>46311</v>
      </c>
      <c r="C4479" s="69" t="n">
        <v>2026</v>
      </c>
      <c r="D4479" t="inlineStr">
        <is>
          <t>Oct</t>
        </is>
      </c>
      <c r="E4479" t="inlineStr">
        <is>
          <t>Asia</t>
        </is>
      </c>
      <c r="F4479" t="inlineStr">
        <is>
          <t>China</t>
        </is>
      </c>
      <c r="G4479" t="inlineStr">
        <is>
          <t>Arab Light</t>
        </is>
      </c>
      <c r="H4479" t="inlineStr">
        <is>
          <t>Term contract</t>
        </is>
      </c>
      <c r="I4479" t="inlineStr">
        <is>
          <t>Trader</t>
        </is>
      </c>
      <c r="J4479" t="inlineStr">
        <is>
          <t>Ruhi Shaikh</t>
        </is>
      </c>
      <c r="K4479" s="70" t="n">
        <v>700106</v>
      </c>
      <c r="L4479" s="71" t="n">
        <v>80.14</v>
      </c>
      <c r="M4479" s="71" t="n">
        <v>56106494.84</v>
      </c>
      <c r="N4479" s="71" t="n">
        <v>0</v>
      </c>
      <c r="O4479" s="71" t="n">
        <v>56106494.84</v>
      </c>
      <c r="P4479" s="71" t="n">
        <v>12754422.07</v>
      </c>
      <c r="Q4479" s="71" t="n">
        <v>43352072.77</v>
      </c>
      <c r="R4479" t="inlineStr">
        <is>
          <t>Crude</t>
        </is>
      </c>
      <c r="S4479" t="inlineStr">
        <is>
          <t>Yes</t>
        </is>
      </c>
      <c r="T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SA104471</t>
        </is>
      </c>
      <c r="B4480" s="68" t="n">
        <v>46311</v>
      </c>
      <c r="C4480" s="69" t="n">
        <v>2026</v>
      </c>
      <c r="D4480" t="inlineStr">
        <is>
          <t>Oct</t>
        </is>
      </c>
      <c r="E4480" t="inlineStr">
        <is>
          <t>Europe</t>
        </is>
      </c>
      <c r="F4480" t="inlineStr">
        <is>
          <t>France</t>
        </is>
      </c>
      <c r="G4480" t="inlineStr">
        <is>
          <t>Arab Heavy</t>
        </is>
      </c>
      <c r="H4480" t="inlineStr">
        <is>
          <t>Term contract</t>
        </is>
      </c>
      <c r="I4480" t="inlineStr">
        <is>
          <t>Refiner</t>
        </is>
      </c>
      <c r="J4480" t="inlineStr">
        <is>
          <t>Sara Rossi</t>
        </is>
      </c>
      <c r="K4480" s="70" t="n">
        <v>1442611</v>
      </c>
      <c r="L4480" s="71" t="n">
        <v>72.54000000000001</v>
      </c>
      <c r="M4480" s="71" t="n">
        <v>104647001.94</v>
      </c>
      <c r="N4480" s="71" t="n">
        <v>0</v>
      </c>
      <c r="O4480" s="71" t="n">
        <v>104647001.94</v>
      </c>
      <c r="P4480" s="71" t="n">
        <v>25540808.06</v>
      </c>
      <c r="Q4480" s="71" t="n">
        <v>79106193.88</v>
      </c>
      <c r="R4480" t="inlineStr">
        <is>
          <t>Crude</t>
        </is>
      </c>
      <c r="S4480" t="inlineStr">
        <is>
          <t>Yes</t>
        </is>
      </c>
      <c r="T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SA104472</t>
        </is>
      </c>
      <c r="B4481" s="68" t="n">
        <v>46311</v>
      </c>
      <c r="C4481" s="69" t="n">
        <v>2026</v>
      </c>
      <c r="D4481" t="inlineStr">
        <is>
          <t>Oct</t>
        </is>
      </c>
      <c r="E4481" t="inlineStr">
        <is>
          <t>Asia</t>
        </is>
      </c>
      <c r="F4481" t="inlineStr">
        <is>
          <t>Japan</t>
        </is>
      </c>
      <c r="G4481" t="inlineStr">
        <is>
          <t>Arab Light</t>
        </is>
      </c>
      <c r="H4481" t="inlineStr">
        <is>
          <t>Term contract</t>
        </is>
      </c>
      <c r="I4481" t="inlineStr">
        <is>
          <t>National oil company</t>
        </is>
      </c>
      <c r="J4481" t="inlineStr">
        <is>
          <t>Priya Nair</t>
        </is>
      </c>
      <c r="K4481" s="70" t="n">
        <v>1107553</v>
      </c>
      <c r="L4481" s="71" t="n">
        <v>82.06999999999999</v>
      </c>
      <c r="M4481" s="71" t="n">
        <v>90896874.70999999</v>
      </c>
      <c r="N4481" s="71" t="n">
        <v>0</v>
      </c>
      <c r="O4481" s="71" t="n">
        <v>90896874.70999999</v>
      </c>
      <c r="P4481" s="71" t="n">
        <v>20547294.57</v>
      </c>
      <c r="Q4481" s="71" t="n">
        <v>70349580.14</v>
      </c>
      <c r="R4481" t="inlineStr">
        <is>
          <t>Crude</t>
        </is>
      </c>
      <c r="S4481" t="inlineStr">
        <is>
          <t>Yes</t>
        </is>
      </c>
      <c r="T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SA104473</t>
        </is>
      </c>
      <c r="B4482" s="68" t="n">
        <v>46311</v>
      </c>
      <c r="C4482" s="69" t="n">
        <v>2026</v>
      </c>
      <c r="D4482" t="inlineStr">
        <is>
          <t>Oct</t>
        </is>
      </c>
      <c r="E4482" t="inlineStr">
        <is>
          <t>Middle East</t>
        </is>
      </c>
      <c r="F4482" t="inlineStr">
        <is>
          <t>Bahrain</t>
        </is>
      </c>
      <c r="G4482" t="inlineStr">
        <is>
          <t>Arab Heavy</t>
        </is>
      </c>
      <c r="H4482" t="inlineStr">
        <is>
          <t>Term contract</t>
        </is>
      </c>
      <c r="I4482" t="inlineStr">
        <is>
          <t>National oil company</t>
        </is>
      </c>
      <c r="J4482" t="inlineStr">
        <is>
          <t>Ruhi Shaikh</t>
        </is>
      </c>
      <c r="K4482" s="70" t="n">
        <v>1099280</v>
      </c>
      <c r="L4482" s="71" t="n">
        <v>69.59</v>
      </c>
      <c r="M4482" s="71" t="n">
        <v>76498895.2</v>
      </c>
      <c r="N4482" s="71" t="n">
        <v>0</v>
      </c>
      <c r="O4482" s="71" t="n">
        <v>76498895.2</v>
      </c>
      <c r="P4482" s="71" t="n">
        <v>19701064.66</v>
      </c>
      <c r="Q4482" s="71" t="n">
        <v>56797830.54</v>
      </c>
      <c r="R4482" t="inlineStr">
        <is>
          <t>Crude</t>
        </is>
      </c>
      <c r="S4482" t="inlineStr">
        <is>
          <t>Yes</t>
        </is>
      </c>
      <c r="T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SA104474</t>
        </is>
      </c>
      <c r="B4483" s="68" t="n">
        <v>46311</v>
      </c>
      <c r="C4483" s="69" t="n">
        <v>2026</v>
      </c>
      <c r="D4483" t="inlineStr">
        <is>
          <t>Oct</t>
        </is>
      </c>
      <c r="E4483" t="inlineStr">
        <is>
          <t>North America</t>
        </is>
      </c>
      <c r="F4483" t="inlineStr">
        <is>
          <t>USA</t>
        </is>
      </c>
      <c r="G4483" t="inlineStr">
        <is>
          <t>Arab Medium</t>
        </is>
      </c>
      <c r="H4483" t="inlineStr">
        <is>
          <t>Term contract</t>
        </is>
      </c>
      <c r="I4483" t="inlineStr">
        <is>
          <t>National oil company</t>
        </is>
      </c>
      <c r="J4483" t="inlineStr">
        <is>
          <t>Lucas Martin</t>
        </is>
      </c>
      <c r="K4483" s="70" t="n">
        <v>1835581</v>
      </c>
      <c r="L4483" s="71" t="n">
        <v>72.06</v>
      </c>
      <c r="M4483" s="71" t="n">
        <v>132271966.86</v>
      </c>
      <c r="N4483" s="71" t="n">
        <v>2645439.34</v>
      </c>
      <c r="O4483" s="71" t="n">
        <v>129626527.52</v>
      </c>
      <c r="P4483" s="71" t="n">
        <v>31836974.8</v>
      </c>
      <c r="Q4483" s="71" t="n">
        <v>97789552.72</v>
      </c>
      <c r="R4483" t="inlineStr">
        <is>
          <t>Crude</t>
        </is>
      </c>
      <c r="S4483" t="inlineStr">
        <is>
          <t>Yes</t>
        </is>
      </c>
      <c r="T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SA104475</t>
        </is>
      </c>
      <c r="B4484" s="68" t="n">
        <v>46311</v>
      </c>
      <c r="C4484" s="69" t="n">
        <v>2026</v>
      </c>
      <c r="D4484" t="inlineStr">
        <is>
          <t>Oct</t>
        </is>
      </c>
      <c r="E4484" t="inlineStr">
        <is>
          <t>North America</t>
        </is>
      </c>
      <c r="F4484" t="inlineStr">
        <is>
          <t>USA</t>
        </is>
      </c>
      <c r="G4484" t="inlineStr">
        <is>
          <t>Arab Light</t>
        </is>
      </c>
      <c r="H4484" t="inlineStr">
        <is>
          <t>Term contract</t>
        </is>
      </c>
      <c r="I4484" t="inlineStr">
        <is>
          <t>Refiner</t>
        </is>
      </c>
      <c r="J4484" t="inlineStr">
        <is>
          <t>Liam O'Brien</t>
        </is>
      </c>
      <c r="K4484" s="70" t="n">
        <v>313341</v>
      </c>
      <c r="L4484" s="71" t="n">
        <v>72.23</v>
      </c>
      <c r="M4484" s="71" t="n">
        <v>22632620.43</v>
      </c>
      <c r="N4484" s="71" t="n">
        <v>226326.2</v>
      </c>
      <c r="O4484" s="71" t="n">
        <v>22406294.23</v>
      </c>
      <c r="P4484" s="71" t="n">
        <v>5796032.6</v>
      </c>
      <c r="Q4484" s="71" t="n">
        <v>16610261.63</v>
      </c>
      <c r="R4484" t="inlineStr">
        <is>
          <t>Crude</t>
        </is>
      </c>
      <c r="S4484" t="inlineStr">
        <is>
          <t>Yes</t>
        </is>
      </c>
      <c r="T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SA104476</t>
        </is>
      </c>
      <c r="B4485" s="68" t="n">
        <v>46311</v>
      </c>
      <c r="C4485" s="69" t="n">
        <v>2026</v>
      </c>
      <c r="D4485" t="inlineStr">
        <is>
          <t>Oct</t>
        </is>
      </c>
      <c r="E4485" t="inlineStr">
        <is>
          <t>Europe</t>
        </is>
      </c>
      <c r="F4485" t="inlineStr">
        <is>
          <t>Netherlands</t>
        </is>
      </c>
      <c r="G4485" t="inlineStr">
        <is>
          <t>Arab Light</t>
        </is>
      </c>
      <c r="H4485" t="inlineStr">
        <is>
          <t>Term contract</t>
        </is>
      </c>
      <c r="I4485" t="inlineStr">
        <is>
          <t>National oil company</t>
        </is>
      </c>
      <c r="J4485" t="inlineStr">
        <is>
          <t>Ravindra Patil</t>
        </is>
      </c>
      <c r="K4485" s="70" t="n">
        <v>706311</v>
      </c>
      <c r="L4485" s="71" t="n">
        <v>71.18000000000001</v>
      </c>
      <c r="M4485" s="71" t="n">
        <v>50275216.98</v>
      </c>
      <c r="N4485" s="71" t="n">
        <v>502752.17</v>
      </c>
      <c r="O4485" s="71" t="n">
        <v>49772464.81</v>
      </c>
      <c r="P4485" s="71" t="n">
        <v>12871606.08</v>
      </c>
      <c r="Q4485" s="71" t="n">
        <v>36900858.73</v>
      </c>
      <c r="R4485" t="inlineStr">
        <is>
          <t>Crude</t>
        </is>
      </c>
      <c r="S4485" t="inlineStr">
        <is>
          <t>Yes</t>
        </is>
      </c>
      <c r="T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SA104477</t>
        </is>
      </c>
      <c r="B4486" s="68" t="n">
        <v>46311</v>
      </c>
      <c r="C4486" s="69" t="n">
        <v>2026</v>
      </c>
      <c r="D4486" t="inlineStr">
        <is>
          <t>Oct</t>
        </is>
      </c>
      <c r="E4486" t="inlineStr">
        <is>
          <t>Middle East</t>
        </is>
      </c>
      <c r="F4486" t="inlineStr">
        <is>
          <t>UAE</t>
        </is>
      </c>
      <c r="G4486" t="inlineStr">
        <is>
          <t>Arab Medium</t>
        </is>
      </c>
      <c r="H4486" t="inlineStr">
        <is>
          <t>Term contract</t>
        </is>
      </c>
      <c r="I4486" t="inlineStr">
        <is>
          <t>Trader</t>
        </is>
      </c>
      <c r="J4486" t="inlineStr">
        <is>
          <t>Shraddha Kulkarni</t>
        </is>
      </c>
      <c r="K4486" s="70" t="n">
        <v>1108587</v>
      </c>
      <c r="L4486" s="71" t="n">
        <v>78.75</v>
      </c>
      <c r="M4486" s="71" t="n">
        <v>87301226.25</v>
      </c>
      <c r="N4486" s="71" t="n">
        <v>0</v>
      </c>
      <c r="O4486" s="71" t="n">
        <v>87301226.25</v>
      </c>
      <c r="P4486" s="71" t="n">
        <v>18768962.74</v>
      </c>
      <c r="Q4486" s="71" t="n">
        <v>68532263.51000001</v>
      </c>
      <c r="R4486" t="inlineStr">
        <is>
          <t>Crude</t>
        </is>
      </c>
      <c r="S4486" t="inlineStr">
        <is>
          <t>Yes</t>
        </is>
      </c>
      <c r="T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SA104478</t>
        </is>
      </c>
      <c r="B4487" s="68" t="n">
        <v>46312</v>
      </c>
      <c r="C4487" s="69" t="n">
        <v>2026</v>
      </c>
      <c r="D4487" t="inlineStr">
        <is>
          <t>Oct</t>
        </is>
      </c>
      <c r="E4487" t="inlineStr">
        <is>
          <t>Europe</t>
        </is>
      </c>
      <c r="F4487" t="inlineStr">
        <is>
          <t>France</t>
        </is>
      </c>
      <c r="G4487" t="inlineStr">
        <is>
          <t>Arab Heavy</t>
        </is>
      </c>
      <c r="H4487" t="inlineStr">
        <is>
          <t>Spot</t>
        </is>
      </c>
      <c r="I4487" t="inlineStr">
        <is>
          <t>Trader</t>
        </is>
      </c>
      <c r="J4487" t="inlineStr">
        <is>
          <t>Arjun Mehta</t>
        </is>
      </c>
      <c r="K4487" s="70" t="n">
        <v>592557</v>
      </c>
      <c r="L4487" s="71" t="n">
        <v>66.92</v>
      </c>
      <c r="M4487" s="71" t="n">
        <v>39653914.44</v>
      </c>
      <c r="N4487" s="71" t="n">
        <v>0</v>
      </c>
      <c r="O4487" s="71" t="n">
        <v>39653914.44</v>
      </c>
      <c r="P4487" s="71" t="n">
        <v>10222298.65</v>
      </c>
      <c r="Q4487" s="71" t="n">
        <v>29431615.79</v>
      </c>
      <c r="R4487" t="inlineStr">
        <is>
          <t>Crude</t>
        </is>
      </c>
      <c r="S4487" t="inlineStr">
        <is>
          <t>Yes</t>
        </is>
      </c>
      <c r="T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SA104479</t>
        </is>
      </c>
      <c r="B4488" s="68" t="n">
        <v>46312</v>
      </c>
      <c r="C4488" s="69" t="n">
        <v>2026</v>
      </c>
      <c r="D4488" t="inlineStr">
        <is>
          <t>Oct</t>
        </is>
      </c>
      <c r="E4488" t="inlineStr">
        <is>
          <t>Asia</t>
        </is>
      </c>
      <c r="F4488" t="inlineStr">
        <is>
          <t>China</t>
        </is>
      </c>
      <c r="G4488" t="inlineStr">
        <is>
          <t>Arab Extra Light</t>
        </is>
      </c>
      <c r="H4488" t="inlineStr">
        <is>
          <t>Spot</t>
        </is>
      </c>
      <c r="I4488" t="inlineStr">
        <is>
          <t>Trader</t>
        </is>
      </c>
      <c r="J4488" t="inlineStr">
        <is>
          <t>Zoya Ahmed</t>
        </is>
      </c>
      <c r="K4488" s="70" t="n">
        <v>433300</v>
      </c>
      <c r="L4488" s="71" t="n">
        <v>79.90000000000001</v>
      </c>
      <c r="M4488" s="71" t="n">
        <v>34620670</v>
      </c>
      <c r="N4488" s="71" t="n">
        <v>692413.4</v>
      </c>
      <c r="O4488" s="71" t="n">
        <v>33928256.6</v>
      </c>
      <c r="P4488" s="71" t="n">
        <v>7987348.73</v>
      </c>
      <c r="Q4488" s="71" t="n">
        <v>25940907.87</v>
      </c>
      <c r="R4488" t="inlineStr">
        <is>
          <t>Crude</t>
        </is>
      </c>
      <c r="S4488" t="inlineStr">
        <is>
          <t>Yes</t>
        </is>
      </c>
      <c r="T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SA104480</t>
        </is>
      </c>
      <c r="B4489" s="68" t="n">
        <v>46312</v>
      </c>
      <c r="C4489" s="69" t="n">
        <v>2026</v>
      </c>
      <c r="D4489" t="inlineStr">
        <is>
          <t>Oct</t>
        </is>
      </c>
      <c r="E4489" t="inlineStr">
        <is>
          <t>Middle East</t>
        </is>
      </c>
      <c r="F4489" t="inlineStr">
        <is>
          <t>Saudi Arabia</t>
        </is>
      </c>
      <c r="G4489" t="inlineStr">
        <is>
          <t>Diesel</t>
        </is>
      </c>
      <c r="H4489" t="inlineStr">
        <is>
          <t>Domestic</t>
        </is>
      </c>
      <c r="I4489" t="inlineStr">
        <is>
          <t>Refiner</t>
        </is>
      </c>
      <c r="J4489" t="inlineStr">
        <is>
          <t>Emma Clarke</t>
        </is>
      </c>
      <c r="K4489" s="70" t="n">
        <v>443309</v>
      </c>
      <c r="L4489" s="71" t="n">
        <v>105.17</v>
      </c>
      <c r="M4489" s="71" t="n">
        <v>46622807.53</v>
      </c>
      <c r="N4489" s="71" t="n">
        <v>466228.08</v>
      </c>
      <c r="O4489" s="71" t="n">
        <v>46156579.45</v>
      </c>
      <c r="P4489" s="71" t="n">
        <v>30254959.07</v>
      </c>
      <c r="Q4489" s="71" t="n">
        <v>15901620.38</v>
      </c>
      <c r="R4489" t="inlineStr">
        <is>
          <t>Refined</t>
        </is>
      </c>
      <c r="S4489" t="inlineStr">
        <is>
          <t>No</t>
        </is>
      </c>
      <c r="T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SA104481</t>
        </is>
      </c>
      <c r="B4490" s="68" t="n">
        <v>46312</v>
      </c>
      <c r="C4490" s="69" t="n">
        <v>2026</v>
      </c>
      <c r="D4490" t="inlineStr">
        <is>
          <t>Oct</t>
        </is>
      </c>
      <c r="E4490" t="inlineStr">
        <is>
          <t>Europe</t>
        </is>
      </c>
      <c r="F4490" t="inlineStr">
        <is>
          <t>Italy</t>
        </is>
      </c>
      <c r="G4490" t="inlineStr">
        <is>
          <t>Arab Light</t>
        </is>
      </c>
      <c r="H4490" t="inlineStr">
        <is>
          <t>Term contract</t>
        </is>
      </c>
      <c r="I4490" t="inlineStr">
        <is>
          <t>Trader</t>
        </is>
      </c>
      <c r="J4490" t="inlineStr">
        <is>
          <t>Priya Nair</t>
        </is>
      </c>
      <c r="K4490" s="70" t="n">
        <v>1880048</v>
      </c>
      <c r="L4490" s="71" t="n">
        <v>79.45</v>
      </c>
      <c r="M4490" s="71" t="n">
        <v>149369813.6</v>
      </c>
      <c r="N4490" s="71" t="n">
        <v>2987396.27</v>
      </c>
      <c r="O4490" s="71" t="n">
        <v>146382417.33</v>
      </c>
      <c r="P4490" s="71" t="n">
        <v>34893414.25</v>
      </c>
      <c r="Q4490" s="71" t="n">
        <v>111489003.08</v>
      </c>
      <c r="R4490" t="inlineStr">
        <is>
          <t>Crude</t>
        </is>
      </c>
      <c r="S4490" t="inlineStr">
        <is>
          <t>Yes</t>
        </is>
      </c>
      <c r="T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SA104482</t>
        </is>
      </c>
      <c r="B4491" s="68" t="n">
        <v>46312</v>
      </c>
      <c r="C4491" s="69" t="n">
        <v>2026</v>
      </c>
      <c r="D4491" t="inlineStr">
        <is>
          <t>Oct</t>
        </is>
      </c>
      <c r="E4491" t="inlineStr">
        <is>
          <t>Asia</t>
        </is>
      </c>
      <c r="F4491" t="inlineStr">
        <is>
          <t>Japan</t>
        </is>
      </c>
      <c r="G4491" t="inlineStr">
        <is>
          <t>Diesel</t>
        </is>
      </c>
      <c r="H4491" t="inlineStr">
        <is>
          <t>Spot</t>
        </is>
      </c>
      <c r="I4491" t="inlineStr">
        <is>
          <t>National oil company</t>
        </is>
      </c>
      <c r="J4491" t="inlineStr">
        <is>
          <t>Noah Smith</t>
        </is>
      </c>
      <c r="K4491" s="70" t="n">
        <v>604999</v>
      </c>
      <c r="L4491" s="71" t="n">
        <v>93.12</v>
      </c>
      <c r="M4491" s="71" t="n">
        <v>56337506.88</v>
      </c>
      <c r="N4491" s="71" t="n">
        <v>0</v>
      </c>
      <c r="O4491" s="71" t="n">
        <v>56337506.88</v>
      </c>
      <c r="P4491" s="71" t="n">
        <v>41039508.74</v>
      </c>
      <c r="Q4491" s="71" t="n">
        <v>15297998.14</v>
      </c>
      <c r="R4491" t="inlineStr">
        <is>
          <t>Refined</t>
        </is>
      </c>
      <c r="S4491" t="inlineStr">
        <is>
          <t>Yes</t>
        </is>
      </c>
      <c r="T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SA104483</t>
        </is>
      </c>
      <c r="B4492" s="68" t="n">
        <v>46312</v>
      </c>
      <c r="C4492" s="69" t="n">
        <v>2026</v>
      </c>
      <c r="D4492" t="inlineStr">
        <is>
          <t>Oct</t>
        </is>
      </c>
      <c r="E4492" t="inlineStr">
        <is>
          <t>Europe</t>
        </is>
      </c>
      <c r="F4492" t="inlineStr">
        <is>
          <t>Netherlands</t>
        </is>
      </c>
      <c r="G4492" t="inlineStr">
        <is>
          <t>Arab Light</t>
        </is>
      </c>
      <c r="H4492" t="inlineStr">
        <is>
          <t>Term contract</t>
        </is>
      </c>
      <c r="I4492" t="inlineStr">
        <is>
          <t>Trader</t>
        </is>
      </c>
      <c r="J4492" t="inlineStr">
        <is>
          <t>Sophie Müller</t>
        </is>
      </c>
      <c r="K4492" s="70" t="n">
        <v>615307</v>
      </c>
      <c r="L4492" s="71" t="n">
        <v>79.89</v>
      </c>
      <c r="M4492" s="71" t="n">
        <v>49156876.23</v>
      </c>
      <c r="N4492" s="71" t="n">
        <v>983137.52</v>
      </c>
      <c r="O4492" s="71" t="n">
        <v>48173738.71</v>
      </c>
      <c r="P4492" s="71" t="n">
        <v>11536631.56</v>
      </c>
      <c r="Q4492" s="71" t="n">
        <v>36637107.15</v>
      </c>
      <c r="R4492" t="inlineStr">
        <is>
          <t>Crude</t>
        </is>
      </c>
      <c r="S4492" t="inlineStr">
        <is>
          <t>Yes</t>
        </is>
      </c>
      <c r="T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SA104484</t>
        </is>
      </c>
      <c r="B4493" s="68" t="n">
        <v>46312</v>
      </c>
      <c r="C4493" s="69" t="n">
        <v>2026</v>
      </c>
      <c r="D4493" t="inlineStr">
        <is>
          <t>Oct</t>
        </is>
      </c>
      <c r="E4493" t="inlineStr">
        <is>
          <t>Asia</t>
        </is>
      </c>
      <c r="F4493" t="inlineStr">
        <is>
          <t>Japan</t>
        </is>
      </c>
      <c r="G4493" t="inlineStr">
        <is>
          <t>Arab Light</t>
        </is>
      </c>
      <c r="H4493" t="inlineStr">
        <is>
          <t>Term contract</t>
        </is>
      </c>
      <c r="I4493" t="inlineStr">
        <is>
          <t>National oil company</t>
        </is>
      </c>
      <c r="J4493" t="inlineStr">
        <is>
          <t>Lucas Martin</t>
        </is>
      </c>
      <c r="K4493" s="70" t="n">
        <v>1436407</v>
      </c>
      <c r="L4493" s="71" t="n">
        <v>79.7</v>
      </c>
      <c r="M4493" s="71" t="n">
        <v>114481637.9</v>
      </c>
      <c r="N4493" s="71" t="n">
        <v>1144816.38</v>
      </c>
      <c r="O4493" s="71" t="n">
        <v>113336821.52</v>
      </c>
      <c r="P4493" s="71" t="n">
        <v>25455980.21</v>
      </c>
      <c r="Q4493" s="71" t="n">
        <v>87880841.31</v>
      </c>
      <c r="R4493" t="inlineStr">
        <is>
          <t>Crude</t>
        </is>
      </c>
      <c r="S4493" t="inlineStr">
        <is>
          <t>Yes</t>
        </is>
      </c>
      <c r="T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SA104485</t>
        </is>
      </c>
      <c r="B4494" s="68" t="n">
        <v>46312</v>
      </c>
      <c r="C4494" s="69" t="n">
        <v>2026</v>
      </c>
      <c r="D4494" t="inlineStr">
        <is>
          <t>Oct</t>
        </is>
      </c>
      <c r="E4494" t="inlineStr">
        <is>
          <t>Asia</t>
        </is>
      </c>
      <c r="F4494" t="inlineStr">
        <is>
          <t>Japan</t>
        </is>
      </c>
      <c r="G4494" t="inlineStr">
        <is>
          <t>Arab Light</t>
        </is>
      </c>
      <c r="H4494" t="inlineStr">
        <is>
          <t>Term contract</t>
        </is>
      </c>
      <c r="I4494" t="inlineStr">
        <is>
          <t>Refiner</t>
        </is>
      </c>
      <c r="J4494" t="inlineStr">
        <is>
          <t>Carlos Silva</t>
        </is>
      </c>
      <c r="K4494" s="70" t="n">
        <v>953468</v>
      </c>
      <c r="L4494" s="71" t="n">
        <v>83.48999999999999</v>
      </c>
      <c r="M4494" s="71" t="n">
        <v>79605043.31999999</v>
      </c>
      <c r="N4494" s="71" t="n">
        <v>796050.4300000001</v>
      </c>
      <c r="O4494" s="71" t="n">
        <v>78808992.89</v>
      </c>
      <c r="P4494" s="71" t="n">
        <v>17560664.43</v>
      </c>
      <c r="Q4494" s="71" t="n">
        <v>61248328.46</v>
      </c>
      <c r="R4494" t="inlineStr">
        <is>
          <t>Crude</t>
        </is>
      </c>
      <c r="S4494" t="inlineStr">
        <is>
          <t>Yes</t>
        </is>
      </c>
      <c r="T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SA104486</t>
        </is>
      </c>
      <c r="B4495" s="68" t="n">
        <v>46312</v>
      </c>
      <c r="C4495" s="69" t="n">
        <v>2026</v>
      </c>
      <c r="D4495" t="inlineStr">
        <is>
          <t>Oct</t>
        </is>
      </c>
      <c r="E4495" t="inlineStr">
        <is>
          <t>Asia</t>
        </is>
      </c>
      <c r="F4495" t="inlineStr">
        <is>
          <t>Japan</t>
        </is>
      </c>
      <c r="G4495" t="inlineStr">
        <is>
          <t>Gasoline</t>
        </is>
      </c>
      <c r="H4495" t="inlineStr">
        <is>
          <t>Term contract</t>
        </is>
      </c>
      <c r="I4495" t="inlineStr">
        <is>
          <t>National oil company</t>
        </is>
      </c>
      <c r="J4495" t="inlineStr">
        <is>
          <t>Emma Clarke</t>
        </is>
      </c>
      <c r="K4495" s="70" t="n">
        <v>323683</v>
      </c>
      <c r="L4495" s="71" t="n">
        <v>89.29000000000001</v>
      </c>
      <c r="M4495" s="71" t="n">
        <v>28901655.07</v>
      </c>
      <c r="N4495" s="71" t="n">
        <v>0</v>
      </c>
      <c r="O4495" s="71" t="n">
        <v>28901655.07</v>
      </c>
      <c r="P4495" s="71" t="n">
        <v>22625018.63</v>
      </c>
      <c r="Q4495" s="71" t="n">
        <v>6276636.44</v>
      </c>
      <c r="R4495" t="inlineStr">
        <is>
          <t>Refined</t>
        </is>
      </c>
      <c r="S4495" t="inlineStr">
        <is>
          <t>Yes</t>
        </is>
      </c>
      <c r="T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SA104487</t>
        </is>
      </c>
      <c r="B4496" s="68" t="n">
        <v>46312</v>
      </c>
      <c r="C4496" s="69" t="n">
        <v>2026</v>
      </c>
      <c r="D4496" t="inlineStr">
        <is>
          <t>Oct</t>
        </is>
      </c>
      <c r="E4496" t="inlineStr">
        <is>
          <t>Asia</t>
        </is>
      </c>
      <c r="F4496" t="inlineStr">
        <is>
          <t>Japan</t>
        </is>
      </c>
      <c r="G4496" t="inlineStr">
        <is>
          <t>Arab Heavy</t>
        </is>
      </c>
      <c r="H4496" t="inlineStr">
        <is>
          <t>Spot</t>
        </is>
      </c>
      <c r="I4496" t="inlineStr">
        <is>
          <t>Trader</t>
        </is>
      </c>
      <c r="J4496" t="inlineStr">
        <is>
          <t>Carlos Silva</t>
        </is>
      </c>
      <c r="K4496" s="70" t="n">
        <v>820065</v>
      </c>
      <c r="L4496" s="71" t="n">
        <v>73.73</v>
      </c>
      <c r="M4496" s="71" t="n">
        <v>60463392.45</v>
      </c>
      <c r="N4496" s="71" t="n">
        <v>1209267.85</v>
      </c>
      <c r="O4496" s="71" t="n">
        <v>59254124.6</v>
      </c>
      <c r="P4496" s="71" t="n">
        <v>14591430</v>
      </c>
      <c r="Q4496" s="71" t="n">
        <v>44662694.6</v>
      </c>
      <c r="R4496" t="inlineStr">
        <is>
          <t>Crude</t>
        </is>
      </c>
      <c r="S4496" t="inlineStr">
        <is>
          <t>Yes</t>
        </is>
      </c>
      <c r="T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SA104488</t>
        </is>
      </c>
      <c r="B4497" s="68" t="n">
        <v>46312</v>
      </c>
      <c r="C4497" s="69" t="n">
        <v>2026</v>
      </c>
      <c r="D4497" t="inlineStr">
        <is>
          <t>Oct</t>
        </is>
      </c>
      <c r="E4497" t="inlineStr">
        <is>
          <t>Asia</t>
        </is>
      </c>
      <c r="F4497" t="inlineStr">
        <is>
          <t>India</t>
        </is>
      </c>
      <c r="G4497" t="inlineStr">
        <is>
          <t>Gasoline</t>
        </is>
      </c>
      <c r="H4497" t="inlineStr">
        <is>
          <t>Term contract</t>
        </is>
      </c>
      <c r="I4497" t="inlineStr">
        <is>
          <t>National oil company</t>
        </is>
      </c>
      <c r="J4497" t="inlineStr">
        <is>
          <t>Arjun Mehta</t>
        </is>
      </c>
      <c r="K4497" s="70" t="n">
        <v>407447</v>
      </c>
      <c r="L4497" s="71" t="n">
        <v>96.53</v>
      </c>
      <c r="M4497" s="71" t="n">
        <v>39330858.91</v>
      </c>
      <c r="N4497" s="71" t="n">
        <v>0</v>
      </c>
      <c r="O4497" s="71" t="n">
        <v>39330858.91</v>
      </c>
      <c r="P4497" s="71" t="n">
        <v>29098458.13</v>
      </c>
      <c r="Q4497" s="71" t="n">
        <v>10232400.78</v>
      </c>
      <c r="R4497" t="inlineStr">
        <is>
          <t>Refined</t>
        </is>
      </c>
      <c r="S4497" t="inlineStr">
        <is>
          <t>Yes</t>
        </is>
      </c>
      <c r="T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SA104489</t>
        </is>
      </c>
      <c r="B4498" s="68" t="n">
        <v>46312</v>
      </c>
      <c r="C4498" s="69" t="n">
        <v>2026</v>
      </c>
      <c r="D4498" t="inlineStr">
        <is>
          <t>Oct</t>
        </is>
      </c>
      <c r="E4498" t="inlineStr">
        <is>
          <t>Asia</t>
        </is>
      </c>
      <c r="F4498" t="inlineStr">
        <is>
          <t>South Korea</t>
        </is>
      </c>
      <c r="G4498" t="inlineStr">
        <is>
          <t>Arab Light</t>
        </is>
      </c>
      <c r="H4498" t="inlineStr">
        <is>
          <t>Term contract</t>
        </is>
      </c>
      <c r="I4498" t="inlineStr">
        <is>
          <t>Refiner</t>
        </is>
      </c>
      <c r="J4498" t="inlineStr">
        <is>
          <t>Omar Haddad</t>
        </is>
      </c>
      <c r="K4498" s="70" t="n">
        <v>324717</v>
      </c>
      <c r="L4498" s="71" t="n">
        <v>79.16</v>
      </c>
      <c r="M4498" s="71" t="n">
        <v>25704597.72</v>
      </c>
      <c r="N4498" s="71" t="n">
        <v>257045.98</v>
      </c>
      <c r="O4498" s="71" t="n">
        <v>25447551.74</v>
      </c>
      <c r="P4498" s="71" t="n">
        <v>6006200.94</v>
      </c>
      <c r="Q4498" s="71" t="n">
        <v>19441350.8</v>
      </c>
      <c r="R4498" t="inlineStr">
        <is>
          <t>Crude</t>
        </is>
      </c>
      <c r="S4498" t="inlineStr">
        <is>
          <t>Yes</t>
        </is>
      </c>
      <c r="T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SA104490</t>
        </is>
      </c>
      <c r="B4499" s="68" t="n">
        <v>46313</v>
      </c>
      <c r="C4499" s="69" t="n">
        <v>2026</v>
      </c>
      <c r="D4499" t="inlineStr">
        <is>
          <t>Oct</t>
        </is>
      </c>
      <c r="E4499" t="inlineStr">
        <is>
          <t>Asia</t>
        </is>
      </c>
      <c r="F4499" t="inlineStr">
        <is>
          <t>India</t>
        </is>
      </c>
      <c r="G4499" t="inlineStr">
        <is>
          <t>Arab Light</t>
        </is>
      </c>
      <c r="H4499" t="inlineStr">
        <is>
          <t>Term contract</t>
        </is>
      </c>
      <c r="I4499" t="inlineStr">
        <is>
          <t>Refiner</t>
        </is>
      </c>
      <c r="J4499" t="inlineStr">
        <is>
          <t>Zoya Ahmed</t>
        </is>
      </c>
      <c r="K4499" s="70" t="n">
        <v>1947267</v>
      </c>
      <c r="L4499" s="71" t="n">
        <v>83.17</v>
      </c>
      <c r="M4499" s="71" t="n">
        <v>161954196.39</v>
      </c>
      <c r="N4499" s="71" t="n">
        <v>0</v>
      </c>
      <c r="O4499" s="71" t="n">
        <v>161954196.39</v>
      </c>
      <c r="P4499" s="71" t="n">
        <v>35468084.43</v>
      </c>
      <c r="Q4499" s="71" t="n">
        <v>126486111.96</v>
      </c>
      <c r="R4499" t="inlineStr">
        <is>
          <t>Crude</t>
        </is>
      </c>
      <c r="S4499" t="inlineStr">
        <is>
          <t>Yes</t>
        </is>
      </c>
      <c r="T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SA104491</t>
        </is>
      </c>
      <c r="B4500" s="68" t="n">
        <v>46313</v>
      </c>
      <c r="C4500" s="69" t="n">
        <v>2026</v>
      </c>
      <c r="D4500" t="inlineStr">
        <is>
          <t>Oct</t>
        </is>
      </c>
      <c r="E4500" t="inlineStr">
        <is>
          <t>Asia</t>
        </is>
      </c>
      <c r="F4500" t="inlineStr">
        <is>
          <t>South Korea</t>
        </is>
      </c>
      <c r="G4500" t="inlineStr">
        <is>
          <t>Arab Medium</t>
        </is>
      </c>
      <c r="H4500" t="inlineStr">
        <is>
          <t>Term contract</t>
        </is>
      </c>
      <c r="I4500" t="inlineStr">
        <is>
          <t>National oil company</t>
        </is>
      </c>
      <c r="J4500" t="inlineStr">
        <is>
          <t>Zoya Ahmed</t>
        </is>
      </c>
      <c r="K4500" s="70" t="n">
        <v>687696</v>
      </c>
      <c r="L4500" s="71" t="n">
        <v>73.12</v>
      </c>
      <c r="M4500" s="71" t="n">
        <v>50284331.52</v>
      </c>
      <c r="N4500" s="71" t="n">
        <v>502843.32</v>
      </c>
      <c r="O4500" s="71" t="n">
        <v>49781488.2</v>
      </c>
      <c r="P4500" s="71" t="n">
        <v>12268824.8</v>
      </c>
      <c r="Q4500" s="71" t="n">
        <v>37512663.4</v>
      </c>
      <c r="R4500" t="inlineStr">
        <is>
          <t>Crude</t>
        </is>
      </c>
      <c r="S4500" t="inlineStr">
        <is>
          <t>Yes</t>
        </is>
      </c>
      <c r="T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SA104492</t>
        </is>
      </c>
      <c r="B4501" s="68" t="n">
        <v>46313</v>
      </c>
      <c r="C4501" s="69" t="n">
        <v>2026</v>
      </c>
      <c r="D4501" t="inlineStr">
        <is>
          <t>Oct</t>
        </is>
      </c>
      <c r="E4501" t="inlineStr">
        <is>
          <t>Asia</t>
        </is>
      </c>
      <c r="F4501" t="inlineStr">
        <is>
          <t>South Korea</t>
        </is>
      </c>
      <c r="G4501" t="inlineStr">
        <is>
          <t>Arab Medium</t>
        </is>
      </c>
      <c r="H4501" t="inlineStr">
        <is>
          <t>Term contract</t>
        </is>
      </c>
      <c r="I4501" t="inlineStr">
        <is>
          <t>Refiner</t>
        </is>
      </c>
      <c r="J4501" t="inlineStr">
        <is>
          <t>Liam O'Brien</t>
        </is>
      </c>
      <c r="K4501" s="70" t="n">
        <v>1362983</v>
      </c>
      <c r="L4501" s="71" t="n">
        <v>68.87</v>
      </c>
      <c r="M4501" s="71" t="n">
        <v>93868639.20999999</v>
      </c>
      <c r="N4501" s="71" t="n">
        <v>0</v>
      </c>
      <c r="O4501" s="71" t="n">
        <v>93868639.20999999</v>
      </c>
      <c r="P4501" s="71" t="n">
        <v>23447804.67</v>
      </c>
      <c r="Q4501" s="71" t="n">
        <v>70420834.54000001</v>
      </c>
      <c r="R4501" t="inlineStr">
        <is>
          <t>Crude</t>
        </is>
      </c>
      <c r="S4501" t="inlineStr">
        <is>
          <t>Yes</t>
        </is>
      </c>
      <c r="T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SA104493</t>
        </is>
      </c>
      <c r="B4502" s="68" t="n">
        <v>46313</v>
      </c>
      <c r="C4502" s="69" t="n">
        <v>2026</v>
      </c>
      <c r="D4502" t="inlineStr">
        <is>
          <t>Oct</t>
        </is>
      </c>
      <c r="E4502" t="inlineStr">
        <is>
          <t>Asia</t>
        </is>
      </c>
      <c r="F4502" t="inlineStr">
        <is>
          <t>China</t>
        </is>
      </c>
      <c r="G4502" t="inlineStr">
        <is>
          <t>Arab Heavy</t>
        </is>
      </c>
      <c r="H4502" t="inlineStr">
        <is>
          <t>Term contract</t>
        </is>
      </c>
      <c r="I4502" t="inlineStr">
        <is>
          <t>National oil company</t>
        </is>
      </c>
      <c r="J4502" t="inlineStr">
        <is>
          <t>Emma Clarke</t>
        </is>
      </c>
      <c r="K4502" s="70" t="n">
        <v>1664949</v>
      </c>
      <c r="L4502" s="71" t="n">
        <v>71.45</v>
      </c>
      <c r="M4502" s="71" t="n">
        <v>118960606.05</v>
      </c>
      <c r="N4502" s="71" t="n">
        <v>1189606.06</v>
      </c>
      <c r="O4502" s="71" t="n">
        <v>117770999.99</v>
      </c>
      <c r="P4502" s="71" t="n">
        <v>29773683.07</v>
      </c>
      <c r="Q4502" s="71" t="n">
        <v>87997316.92</v>
      </c>
      <c r="R4502" t="inlineStr">
        <is>
          <t>Crude</t>
        </is>
      </c>
      <c r="S4502" t="inlineStr">
        <is>
          <t>Yes</t>
        </is>
      </c>
      <c r="T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SA104494</t>
        </is>
      </c>
      <c r="B4503" s="68" t="n">
        <v>46313</v>
      </c>
      <c r="C4503" s="69" t="n">
        <v>2026</v>
      </c>
      <c r="D4503" t="inlineStr">
        <is>
          <t>Oct</t>
        </is>
      </c>
      <c r="E4503" t="inlineStr">
        <is>
          <t>Asia</t>
        </is>
      </c>
      <c r="F4503" t="inlineStr">
        <is>
          <t>Japan</t>
        </is>
      </c>
      <c r="G4503" t="inlineStr">
        <is>
          <t>Gasoline</t>
        </is>
      </c>
      <c r="H4503" t="inlineStr">
        <is>
          <t>Spot</t>
        </is>
      </c>
      <c r="I4503" t="inlineStr">
        <is>
          <t>National oil company</t>
        </is>
      </c>
      <c r="J4503" t="inlineStr">
        <is>
          <t>Olivia Brown</t>
        </is>
      </c>
      <c r="K4503" s="70" t="n">
        <v>433300</v>
      </c>
      <c r="L4503" s="71" t="n">
        <v>95.33</v>
      </c>
      <c r="M4503" s="71" t="n">
        <v>41306489</v>
      </c>
      <c r="N4503" s="71" t="n">
        <v>413064.89</v>
      </c>
      <c r="O4503" s="71" t="n">
        <v>40893424.11</v>
      </c>
      <c r="P4503" s="71" t="n">
        <v>29698924.19</v>
      </c>
      <c r="Q4503" s="71" t="n">
        <v>11194499.92</v>
      </c>
      <c r="R4503" t="inlineStr">
        <is>
          <t>Refined</t>
        </is>
      </c>
      <c r="S4503" t="inlineStr">
        <is>
          <t>Yes</t>
        </is>
      </c>
      <c r="T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SA104495</t>
        </is>
      </c>
      <c r="B4504" s="68" t="n">
        <v>46313</v>
      </c>
      <c r="C4504" s="69" t="n">
        <v>2026</v>
      </c>
      <c r="D4504" t="inlineStr">
        <is>
          <t>Oct</t>
        </is>
      </c>
      <c r="E4504" t="inlineStr">
        <is>
          <t>Asia</t>
        </is>
      </c>
      <c r="F4504" t="inlineStr">
        <is>
          <t>South Korea</t>
        </is>
      </c>
      <c r="G4504" t="inlineStr">
        <is>
          <t>Diesel</t>
        </is>
      </c>
      <c r="H4504" t="inlineStr">
        <is>
          <t>Spot</t>
        </is>
      </c>
      <c r="I4504" t="inlineStr">
        <is>
          <t>Refiner</t>
        </is>
      </c>
      <c r="J4504" t="inlineStr">
        <is>
          <t>Liam O'Brien</t>
        </is>
      </c>
      <c r="K4504" s="70" t="n">
        <v>253778</v>
      </c>
      <c r="L4504" s="71" t="n">
        <v>93.20999999999999</v>
      </c>
      <c r="M4504" s="71" t="n">
        <v>23654647.38</v>
      </c>
      <c r="N4504" s="71" t="n">
        <v>236546.47</v>
      </c>
      <c r="O4504" s="71" t="n">
        <v>23418100.91</v>
      </c>
      <c r="P4504" s="71" t="n">
        <v>18303762.74</v>
      </c>
      <c r="Q4504" s="71" t="n">
        <v>5114338.17</v>
      </c>
      <c r="R4504" t="inlineStr">
        <is>
          <t>Refined</t>
        </is>
      </c>
      <c r="S4504" t="inlineStr">
        <is>
          <t>Yes</t>
        </is>
      </c>
      <c r="T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SA104496</t>
        </is>
      </c>
      <c r="B4505" s="68" t="n">
        <v>46313</v>
      </c>
      <c r="C4505" s="69" t="n">
        <v>2026</v>
      </c>
      <c r="D4505" t="inlineStr">
        <is>
          <t>Oct</t>
        </is>
      </c>
      <c r="E4505" t="inlineStr">
        <is>
          <t>Europe</t>
        </is>
      </c>
      <c r="F4505" t="inlineStr">
        <is>
          <t>France</t>
        </is>
      </c>
      <c r="G4505" t="inlineStr">
        <is>
          <t>Arab Extra Light</t>
        </is>
      </c>
      <c r="H4505" t="inlineStr">
        <is>
          <t>Term contract</t>
        </is>
      </c>
      <c r="I4505" t="inlineStr">
        <is>
          <t>National oil company</t>
        </is>
      </c>
      <c r="J4505" t="inlineStr">
        <is>
          <t>Carlos Silva</t>
        </is>
      </c>
      <c r="K4505" s="70" t="n">
        <v>1174772</v>
      </c>
      <c r="L4505" s="71" t="n">
        <v>73.88</v>
      </c>
      <c r="M4505" s="71" t="n">
        <v>86792155.36</v>
      </c>
      <c r="N4505" s="71" t="n">
        <v>0</v>
      </c>
      <c r="O4505" s="71" t="n">
        <v>86792155.36</v>
      </c>
      <c r="P4505" s="71" t="n">
        <v>21709514.07</v>
      </c>
      <c r="Q4505" s="71" t="n">
        <v>65082641.29</v>
      </c>
      <c r="R4505" t="inlineStr">
        <is>
          <t>Crude</t>
        </is>
      </c>
      <c r="S4505" t="inlineStr">
        <is>
          <t>Yes</t>
        </is>
      </c>
      <c r="T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SA104497</t>
        </is>
      </c>
      <c r="B4506" s="68" t="n">
        <v>46313</v>
      </c>
      <c r="C4506" s="69" t="n">
        <v>2026</v>
      </c>
      <c r="D4506" t="inlineStr">
        <is>
          <t>Oct</t>
        </is>
      </c>
      <c r="E4506" t="inlineStr">
        <is>
          <t>Asia</t>
        </is>
      </c>
      <c r="F4506" t="inlineStr">
        <is>
          <t>India</t>
        </is>
      </c>
      <c r="G4506" t="inlineStr">
        <is>
          <t>Diesel</t>
        </is>
      </c>
      <c r="H4506" t="inlineStr">
        <is>
          <t>Term contract</t>
        </is>
      </c>
      <c r="I4506" t="inlineStr">
        <is>
          <t>Trader</t>
        </is>
      </c>
      <c r="J4506" t="inlineStr">
        <is>
          <t>Mei Lin</t>
        </is>
      </c>
      <c r="K4506" s="70" t="n">
        <v>171327</v>
      </c>
      <c r="L4506" s="71" t="n">
        <v>90.2</v>
      </c>
      <c r="M4506" s="71" t="n">
        <v>15453695.4</v>
      </c>
      <c r="N4506" s="71" t="n">
        <v>0</v>
      </c>
      <c r="O4506" s="71" t="n">
        <v>15453695.4</v>
      </c>
      <c r="P4506" s="71" t="n">
        <v>12259151.95</v>
      </c>
      <c r="Q4506" s="71" t="n">
        <v>3194543.45</v>
      </c>
      <c r="R4506" t="inlineStr">
        <is>
          <t>Refined</t>
        </is>
      </c>
      <c r="S4506" t="inlineStr">
        <is>
          <t>Yes</t>
        </is>
      </c>
      <c r="T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SA104498</t>
        </is>
      </c>
      <c r="B4507" s="68" t="n">
        <v>46314</v>
      </c>
      <c r="C4507" s="69" t="n">
        <v>2026</v>
      </c>
      <c r="D4507" t="inlineStr">
        <is>
          <t>Oct</t>
        </is>
      </c>
      <c r="E4507" t="inlineStr">
        <is>
          <t>Asia</t>
        </is>
      </c>
      <c r="F4507" t="inlineStr">
        <is>
          <t>Japan</t>
        </is>
      </c>
      <c r="G4507" t="inlineStr">
        <is>
          <t>Arab Light</t>
        </is>
      </c>
      <c r="H4507" t="inlineStr">
        <is>
          <t>Term contract</t>
        </is>
      </c>
      <c r="I4507" t="inlineStr">
        <is>
          <t>National oil company</t>
        </is>
      </c>
      <c r="J4507" t="inlineStr">
        <is>
          <t>Hiroshi Tanaka</t>
        </is>
      </c>
      <c r="K4507" s="70" t="n">
        <v>520167</v>
      </c>
      <c r="L4507" s="71" t="n">
        <v>74.75</v>
      </c>
      <c r="M4507" s="71" t="n">
        <v>38882483.25</v>
      </c>
      <c r="N4507" s="71" t="n">
        <v>0</v>
      </c>
      <c r="O4507" s="71" t="n">
        <v>38882483.25</v>
      </c>
      <c r="P4507" s="71" t="n">
        <v>9593815.119999999</v>
      </c>
      <c r="Q4507" s="71" t="n">
        <v>29288668.13</v>
      </c>
      <c r="R4507" t="inlineStr">
        <is>
          <t>Crude</t>
        </is>
      </c>
      <c r="S4507" t="inlineStr">
        <is>
          <t>Yes</t>
        </is>
      </c>
      <c r="T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SA104499</t>
        </is>
      </c>
      <c r="B4508" s="68" t="n">
        <v>46314</v>
      </c>
      <c r="C4508" s="69" t="n">
        <v>2026</v>
      </c>
      <c r="D4508" t="inlineStr">
        <is>
          <t>Oct</t>
        </is>
      </c>
      <c r="E4508" t="inlineStr">
        <is>
          <t>Middle East</t>
        </is>
      </c>
      <c r="F4508" t="inlineStr">
        <is>
          <t>Bahrain</t>
        </is>
      </c>
      <c r="G4508" t="inlineStr">
        <is>
          <t>Arab Heavy</t>
        </is>
      </c>
      <c r="H4508" t="inlineStr">
        <is>
          <t>Spot</t>
        </is>
      </c>
      <c r="I4508" t="inlineStr">
        <is>
          <t>Refiner</t>
        </is>
      </c>
      <c r="J4508" t="inlineStr">
        <is>
          <t>Olivia Brown</t>
        </is>
      </c>
      <c r="K4508" s="70" t="n">
        <v>1620482</v>
      </c>
      <c r="L4508" s="71" t="n">
        <v>76.59999999999999</v>
      </c>
      <c r="M4508" s="71" t="n">
        <v>124128921.2</v>
      </c>
      <c r="N4508" s="71" t="n">
        <v>2482578.42</v>
      </c>
      <c r="O4508" s="71" t="n">
        <v>121646342.78</v>
      </c>
      <c r="P4508" s="71" t="n">
        <v>28006895.69</v>
      </c>
      <c r="Q4508" s="71" t="n">
        <v>93639447.09</v>
      </c>
      <c r="R4508" t="inlineStr">
        <is>
          <t>Crude</t>
        </is>
      </c>
      <c r="S4508" t="inlineStr">
        <is>
          <t>Yes</t>
        </is>
      </c>
      <c r="T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SA104500</t>
        </is>
      </c>
      <c r="B4509" s="68" t="n">
        <v>46314</v>
      </c>
      <c r="C4509" s="69" t="n">
        <v>2026</v>
      </c>
      <c r="D4509" t="inlineStr">
        <is>
          <t>Oct</t>
        </is>
      </c>
      <c r="E4509" t="inlineStr">
        <is>
          <t>Asia</t>
        </is>
      </c>
      <c r="F4509" t="inlineStr">
        <is>
          <t>Japan</t>
        </is>
      </c>
      <c r="G4509" t="inlineStr">
        <is>
          <t>Arab Light</t>
        </is>
      </c>
      <c r="H4509" t="inlineStr">
        <is>
          <t>Term contract</t>
        </is>
      </c>
      <c r="I4509" t="inlineStr">
        <is>
          <t>National oil company</t>
        </is>
      </c>
      <c r="J4509" t="inlineStr">
        <is>
          <t>Liam O'Brien</t>
        </is>
      </c>
      <c r="K4509" s="70" t="n">
        <v>630819</v>
      </c>
      <c r="L4509" s="71" t="n">
        <v>76.2</v>
      </c>
      <c r="M4509" s="71" t="n">
        <v>48068407.8</v>
      </c>
      <c r="N4509" s="71" t="n">
        <v>480684.08</v>
      </c>
      <c r="O4509" s="71" t="n">
        <v>47587723.72</v>
      </c>
      <c r="P4509" s="71" t="n">
        <v>10946012.33</v>
      </c>
      <c r="Q4509" s="71" t="n">
        <v>36641711.39</v>
      </c>
      <c r="R4509" t="inlineStr">
        <is>
          <t>Crude</t>
        </is>
      </c>
      <c r="S4509" t="inlineStr">
        <is>
          <t>Yes</t>
        </is>
      </c>
      <c r="T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SA104501</t>
        </is>
      </c>
      <c r="B4510" s="68" t="n">
        <v>46314</v>
      </c>
      <c r="C4510" s="69" t="n">
        <v>2026</v>
      </c>
      <c r="D4510" t="inlineStr">
        <is>
          <t>Oct</t>
        </is>
      </c>
      <c r="E4510" t="inlineStr">
        <is>
          <t>Asia</t>
        </is>
      </c>
      <c r="F4510" t="inlineStr">
        <is>
          <t>Japan</t>
        </is>
      </c>
      <c r="G4510" t="inlineStr">
        <is>
          <t>Diesel</t>
        </is>
      </c>
      <c r="H4510" t="inlineStr">
        <is>
          <t>Spot</t>
        </is>
      </c>
      <c r="I4510" t="inlineStr">
        <is>
          <t>Trader</t>
        </is>
      </c>
      <c r="J4510" t="inlineStr">
        <is>
          <t>Lucas Martin</t>
        </is>
      </c>
      <c r="K4510" s="70" t="n">
        <v>537539</v>
      </c>
      <c r="L4510" s="71" t="n">
        <v>102.24</v>
      </c>
      <c r="M4510" s="71" t="n">
        <v>54957987.36</v>
      </c>
      <c r="N4510" s="71" t="n">
        <v>0</v>
      </c>
      <c r="O4510" s="71" t="n">
        <v>54957987.36</v>
      </c>
      <c r="P4510" s="71" t="n">
        <v>37405533.78</v>
      </c>
      <c r="Q4510" s="71" t="n">
        <v>17552453.58</v>
      </c>
      <c r="R4510" t="inlineStr">
        <is>
          <t>Refined</t>
        </is>
      </c>
      <c r="S4510" t="inlineStr">
        <is>
          <t>Yes</t>
        </is>
      </c>
      <c r="T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SA104502</t>
        </is>
      </c>
      <c r="B4511" s="68" t="n">
        <v>46314</v>
      </c>
      <c r="C4511" s="69" t="n">
        <v>2026</v>
      </c>
      <c r="D4511" t="inlineStr">
        <is>
          <t>Oct</t>
        </is>
      </c>
      <c r="E4511" t="inlineStr">
        <is>
          <t>Middle East</t>
        </is>
      </c>
      <c r="F4511" t="inlineStr">
        <is>
          <t>Bahrain</t>
        </is>
      </c>
      <c r="G4511" t="inlineStr">
        <is>
          <t>Arab Medium</t>
        </is>
      </c>
      <c r="H4511" t="inlineStr">
        <is>
          <t>Term contract</t>
        </is>
      </c>
      <c r="I4511" t="inlineStr">
        <is>
          <t>Refiner</t>
        </is>
      </c>
      <c r="J4511" t="inlineStr">
        <is>
          <t>Omar Haddad</t>
        </is>
      </c>
      <c r="K4511" s="70" t="n">
        <v>1296799</v>
      </c>
      <c r="L4511" s="71" t="n">
        <v>69.66</v>
      </c>
      <c r="M4511" s="71" t="n">
        <v>90335018.34</v>
      </c>
      <c r="N4511" s="71" t="n">
        <v>1806700.37</v>
      </c>
      <c r="O4511" s="71" t="n">
        <v>88528317.97</v>
      </c>
      <c r="P4511" s="71" t="n">
        <v>21981420.75</v>
      </c>
      <c r="Q4511" s="71" t="n">
        <v>66546897.22</v>
      </c>
      <c r="R4511" t="inlineStr">
        <is>
          <t>Crude</t>
        </is>
      </c>
      <c r="S4511" t="inlineStr">
        <is>
          <t>Yes</t>
        </is>
      </c>
      <c r="T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SA104503</t>
        </is>
      </c>
      <c r="B4512" s="68" t="n">
        <v>46315</v>
      </c>
      <c r="C4512" s="69" t="n">
        <v>2026</v>
      </c>
      <c r="D4512" t="inlineStr">
        <is>
          <t>Oct</t>
        </is>
      </c>
      <c r="E4512" t="inlineStr">
        <is>
          <t>Europe</t>
        </is>
      </c>
      <c r="F4512" t="inlineStr">
        <is>
          <t>Netherlands</t>
        </is>
      </c>
      <c r="G4512" t="inlineStr">
        <is>
          <t>Diesel</t>
        </is>
      </c>
      <c r="H4512" t="inlineStr">
        <is>
          <t>Term contract</t>
        </is>
      </c>
      <c r="I4512" t="inlineStr">
        <is>
          <t>Trader</t>
        </is>
      </c>
      <c r="J4512" t="inlineStr">
        <is>
          <t>Carlos Silva</t>
        </is>
      </c>
      <c r="K4512" s="70" t="n">
        <v>627485</v>
      </c>
      <c r="L4512" s="71" t="n">
        <v>104.58</v>
      </c>
      <c r="M4512" s="71" t="n">
        <v>65622381.3</v>
      </c>
      <c r="N4512" s="71" t="n">
        <v>0</v>
      </c>
      <c r="O4512" s="71" t="n">
        <v>65622381.3</v>
      </c>
      <c r="P4512" s="71" t="n">
        <v>44198625.56</v>
      </c>
      <c r="Q4512" s="71" t="n">
        <v>21423755.74</v>
      </c>
      <c r="R4512" t="inlineStr">
        <is>
          <t>Refined</t>
        </is>
      </c>
      <c r="S4512" t="inlineStr">
        <is>
          <t>Yes</t>
        </is>
      </c>
      <c r="T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SA104504</t>
        </is>
      </c>
      <c r="B4513" s="68" t="n">
        <v>46315</v>
      </c>
      <c r="C4513" s="69" t="n">
        <v>2026</v>
      </c>
      <c r="D4513" t="inlineStr">
        <is>
          <t>Oct</t>
        </is>
      </c>
      <c r="E4513" t="inlineStr">
        <is>
          <t>Middle East</t>
        </is>
      </c>
      <c r="F4513" t="inlineStr">
        <is>
          <t>UAE</t>
        </is>
      </c>
      <c r="G4513" t="inlineStr">
        <is>
          <t>Arab Heavy</t>
        </is>
      </c>
      <c r="H4513" t="inlineStr">
        <is>
          <t>Term contract</t>
        </is>
      </c>
      <c r="I4513" t="inlineStr">
        <is>
          <t>Refiner</t>
        </is>
      </c>
      <c r="J4513" t="inlineStr">
        <is>
          <t>Carlos Silva</t>
        </is>
      </c>
      <c r="K4513" s="70" t="n">
        <v>1252332</v>
      </c>
      <c r="L4513" s="71" t="n">
        <v>65.89</v>
      </c>
      <c r="M4513" s="71" t="n">
        <v>82516155.48</v>
      </c>
      <c r="N4513" s="71" t="n">
        <v>1650323.11</v>
      </c>
      <c r="O4513" s="71" t="n">
        <v>80865832.37</v>
      </c>
      <c r="P4513" s="71" t="n">
        <v>22487630.91</v>
      </c>
      <c r="Q4513" s="71" t="n">
        <v>58378201.46</v>
      </c>
      <c r="R4513" t="inlineStr">
        <is>
          <t>Crude</t>
        </is>
      </c>
      <c r="S4513" t="inlineStr">
        <is>
          <t>Yes</t>
        </is>
      </c>
      <c r="T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SA104505</t>
        </is>
      </c>
      <c r="B4514" s="68" t="n">
        <v>46315</v>
      </c>
      <c r="C4514" s="69" t="n">
        <v>2026</v>
      </c>
      <c r="D4514" t="inlineStr">
        <is>
          <t>Oct</t>
        </is>
      </c>
      <c r="E4514" t="inlineStr">
        <is>
          <t>Asia</t>
        </is>
      </c>
      <c r="F4514" t="inlineStr">
        <is>
          <t>Japan</t>
        </is>
      </c>
      <c r="G4514" t="inlineStr">
        <is>
          <t>Arab Heavy</t>
        </is>
      </c>
      <c r="H4514" t="inlineStr">
        <is>
          <t>Term contract</t>
        </is>
      </c>
      <c r="I4514" t="inlineStr">
        <is>
          <t>National oil company</t>
        </is>
      </c>
      <c r="J4514" t="inlineStr">
        <is>
          <t>Fatima Al-Saud</t>
        </is>
      </c>
      <c r="K4514" s="70" t="n">
        <v>902796</v>
      </c>
      <c r="L4514" s="71" t="n">
        <v>65.8</v>
      </c>
      <c r="M4514" s="71" t="n">
        <v>59403976.8</v>
      </c>
      <c r="N4514" s="71" t="n">
        <v>594039.77</v>
      </c>
      <c r="O4514" s="71" t="n">
        <v>58809937.03</v>
      </c>
      <c r="P4514" s="71" t="n">
        <v>15705272.79</v>
      </c>
      <c r="Q4514" s="71" t="n">
        <v>43104664.24</v>
      </c>
      <c r="R4514" t="inlineStr">
        <is>
          <t>Crude</t>
        </is>
      </c>
      <c r="S4514" t="inlineStr">
        <is>
          <t>Yes</t>
        </is>
      </c>
      <c r="T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SA104506</t>
        </is>
      </c>
      <c r="B4515" s="68" t="n">
        <v>46315</v>
      </c>
      <c r="C4515" s="69" t="n">
        <v>2026</v>
      </c>
      <c r="D4515" t="inlineStr">
        <is>
          <t>Oct</t>
        </is>
      </c>
      <c r="E4515" t="inlineStr">
        <is>
          <t>Middle East</t>
        </is>
      </c>
      <c r="F4515" t="inlineStr">
        <is>
          <t>UAE</t>
        </is>
      </c>
      <c r="G4515" t="inlineStr">
        <is>
          <t>Arab Light</t>
        </is>
      </c>
      <c r="H4515" t="inlineStr">
        <is>
          <t>Term contract</t>
        </is>
      </c>
      <c r="I4515" t="inlineStr">
        <is>
          <t>National oil company</t>
        </is>
      </c>
      <c r="J4515" t="inlineStr">
        <is>
          <t>Ana Costa</t>
        </is>
      </c>
      <c r="K4515" s="70" t="n">
        <v>1275082</v>
      </c>
      <c r="L4515" s="71" t="n">
        <v>74.78</v>
      </c>
      <c r="M4515" s="71" t="n">
        <v>95350631.95999999</v>
      </c>
      <c r="N4515" s="71" t="n">
        <v>0</v>
      </c>
      <c r="O4515" s="71" t="n">
        <v>95350631.95999999</v>
      </c>
      <c r="P4515" s="71" t="n">
        <v>23518077.54</v>
      </c>
      <c r="Q4515" s="71" t="n">
        <v>71832554.42</v>
      </c>
      <c r="R4515" t="inlineStr">
        <is>
          <t>Crude</t>
        </is>
      </c>
      <c r="S4515" t="inlineStr">
        <is>
          <t>Yes</t>
        </is>
      </c>
      <c r="T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SA104507</t>
        </is>
      </c>
      <c r="B4516" s="68" t="n">
        <v>46315</v>
      </c>
      <c r="C4516" s="69" t="n">
        <v>2026</v>
      </c>
      <c r="D4516" t="inlineStr">
        <is>
          <t>Oct</t>
        </is>
      </c>
      <c r="E4516" t="inlineStr">
        <is>
          <t>Asia</t>
        </is>
      </c>
      <c r="F4516" t="inlineStr">
        <is>
          <t>India</t>
        </is>
      </c>
      <c r="G4516" t="inlineStr">
        <is>
          <t>Diesel</t>
        </is>
      </c>
      <c r="H4516" t="inlineStr">
        <is>
          <t>Term contract</t>
        </is>
      </c>
      <c r="I4516" t="inlineStr">
        <is>
          <t>National oil company</t>
        </is>
      </c>
      <c r="J4516" t="inlineStr">
        <is>
          <t>Yuki Sato</t>
        </is>
      </c>
      <c r="K4516" s="70" t="n">
        <v>370495</v>
      </c>
      <c r="L4516" s="71" t="n">
        <v>87.92</v>
      </c>
      <c r="M4516" s="71" t="n">
        <v>32573920.4</v>
      </c>
      <c r="N4516" s="71" t="n">
        <v>0</v>
      </c>
      <c r="O4516" s="71" t="n">
        <v>32573920.4</v>
      </c>
      <c r="P4516" s="71" t="n">
        <v>26591578.38</v>
      </c>
      <c r="Q4516" s="71" t="n">
        <v>5982342.02</v>
      </c>
      <c r="R4516" t="inlineStr">
        <is>
          <t>Refined</t>
        </is>
      </c>
      <c r="S4516" t="inlineStr">
        <is>
          <t>Yes</t>
        </is>
      </c>
      <c r="T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SA104508</t>
        </is>
      </c>
      <c r="B4517" s="68" t="n">
        <v>46315</v>
      </c>
      <c r="C4517" s="69" t="n">
        <v>2026</v>
      </c>
      <c r="D4517" t="inlineStr">
        <is>
          <t>Oct</t>
        </is>
      </c>
      <c r="E4517" t="inlineStr">
        <is>
          <t>Middle East</t>
        </is>
      </c>
      <c r="F4517" t="inlineStr">
        <is>
          <t>UAE</t>
        </is>
      </c>
      <c r="G4517" t="inlineStr">
        <is>
          <t>Arab Light</t>
        </is>
      </c>
      <c r="H4517" t="inlineStr">
        <is>
          <t>Term contract</t>
        </is>
      </c>
      <c r="I4517" t="inlineStr">
        <is>
          <t>Refiner</t>
        </is>
      </c>
      <c r="J4517" t="inlineStr">
        <is>
          <t>Omar Haddad</t>
        </is>
      </c>
      <c r="K4517" s="70" t="n">
        <v>1328857</v>
      </c>
      <c r="L4517" s="71" t="n">
        <v>76.81999999999999</v>
      </c>
      <c r="M4517" s="71" t="n">
        <v>102082794.74</v>
      </c>
      <c r="N4517" s="71" t="n">
        <v>1020827.95</v>
      </c>
      <c r="O4517" s="71" t="n">
        <v>101061966.79</v>
      </c>
      <c r="P4517" s="71" t="n">
        <v>23128317.02</v>
      </c>
      <c r="Q4517" s="71" t="n">
        <v>77933649.77</v>
      </c>
      <c r="R4517" t="inlineStr">
        <is>
          <t>Crude</t>
        </is>
      </c>
      <c r="S4517" t="inlineStr">
        <is>
          <t>Yes</t>
        </is>
      </c>
      <c r="T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SA104509</t>
        </is>
      </c>
      <c r="B4518" s="68" t="n">
        <v>46315</v>
      </c>
      <c r="C4518" s="69" t="n">
        <v>2026</v>
      </c>
      <c r="D4518" t="inlineStr">
        <is>
          <t>Oct</t>
        </is>
      </c>
      <c r="E4518" t="inlineStr">
        <is>
          <t>Asia</t>
        </is>
      </c>
      <c r="F4518" t="inlineStr">
        <is>
          <t>China</t>
        </is>
      </c>
      <c r="G4518" t="inlineStr">
        <is>
          <t>Arab Light</t>
        </is>
      </c>
      <c r="H4518" t="inlineStr">
        <is>
          <t>Spot</t>
        </is>
      </c>
      <c r="I4518" t="inlineStr">
        <is>
          <t>National oil company</t>
        </is>
      </c>
      <c r="J4518" t="inlineStr">
        <is>
          <t>Lucas Martin</t>
        </is>
      </c>
      <c r="K4518" s="70" t="n">
        <v>1903833</v>
      </c>
      <c r="L4518" s="71" t="n">
        <v>71.87</v>
      </c>
      <c r="M4518" s="71" t="n">
        <v>136828477.71</v>
      </c>
      <c r="N4518" s="71" t="n">
        <v>2736569.55</v>
      </c>
      <c r="O4518" s="71" t="n">
        <v>134091908.16</v>
      </c>
      <c r="P4518" s="71" t="n">
        <v>34633214.57</v>
      </c>
      <c r="Q4518" s="71" t="n">
        <v>99458693.59</v>
      </c>
      <c r="R4518" t="inlineStr">
        <is>
          <t>Crude</t>
        </is>
      </c>
      <c r="S4518" t="inlineStr">
        <is>
          <t>Yes</t>
        </is>
      </c>
      <c r="T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SA104510</t>
        </is>
      </c>
      <c r="B4519" s="68" t="n">
        <v>46315</v>
      </c>
      <c r="C4519" s="69" t="n">
        <v>2026</v>
      </c>
      <c r="D4519" t="inlineStr">
        <is>
          <t>Oct</t>
        </is>
      </c>
      <c r="E4519" t="inlineStr">
        <is>
          <t>Asia</t>
        </is>
      </c>
      <c r="F4519" t="inlineStr">
        <is>
          <t>China</t>
        </is>
      </c>
      <c r="G4519" t="inlineStr">
        <is>
          <t>Arab Extra Light</t>
        </is>
      </c>
      <c r="H4519" t="inlineStr">
        <is>
          <t>Term contract</t>
        </is>
      </c>
      <c r="I4519" t="inlineStr">
        <is>
          <t>National oil company</t>
        </is>
      </c>
      <c r="J4519" t="inlineStr">
        <is>
          <t>Arjun Mehta</t>
        </is>
      </c>
      <c r="K4519" s="70" t="n">
        <v>331956</v>
      </c>
      <c r="L4519" s="71" t="n">
        <v>85.40000000000001</v>
      </c>
      <c r="M4519" s="71" t="n">
        <v>28349042.4</v>
      </c>
      <c r="N4519" s="71" t="n">
        <v>283490.42</v>
      </c>
      <c r="O4519" s="71" t="n">
        <v>28065551.98</v>
      </c>
      <c r="P4519" s="71" t="n">
        <v>6359814.48</v>
      </c>
      <c r="Q4519" s="71" t="n">
        <v>21705737.5</v>
      </c>
      <c r="R4519" t="inlineStr">
        <is>
          <t>Crude</t>
        </is>
      </c>
      <c r="S4519" t="inlineStr">
        <is>
          <t>Yes</t>
        </is>
      </c>
      <c r="T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SA104511</t>
        </is>
      </c>
      <c r="B4520" s="68" t="n">
        <v>46315</v>
      </c>
      <c r="C4520" s="69" t="n">
        <v>2026</v>
      </c>
      <c r="D4520" t="inlineStr">
        <is>
          <t>Oct</t>
        </is>
      </c>
      <c r="E4520" t="inlineStr">
        <is>
          <t>Europe</t>
        </is>
      </c>
      <c r="F4520" t="inlineStr">
        <is>
          <t>France</t>
        </is>
      </c>
      <c r="G4520" t="inlineStr">
        <is>
          <t>Arab Light</t>
        </is>
      </c>
      <c r="H4520" t="inlineStr">
        <is>
          <t>Term contract</t>
        </is>
      </c>
      <c r="I4520" t="inlineStr">
        <is>
          <t>National oil company</t>
        </is>
      </c>
      <c r="J4520" t="inlineStr">
        <is>
          <t>Emma Clarke</t>
        </is>
      </c>
      <c r="K4520" s="70" t="n">
        <v>1594629</v>
      </c>
      <c r="L4520" s="71" t="n">
        <v>80.88</v>
      </c>
      <c r="M4520" s="71" t="n">
        <v>128973593.52</v>
      </c>
      <c r="N4520" s="71" t="n">
        <v>1289735.94</v>
      </c>
      <c r="O4520" s="71" t="n">
        <v>127683857.58</v>
      </c>
      <c r="P4520" s="71" t="n">
        <v>29891923.97</v>
      </c>
      <c r="Q4520" s="71" t="n">
        <v>97791933.61</v>
      </c>
      <c r="R4520" t="inlineStr">
        <is>
          <t>Crude</t>
        </is>
      </c>
      <c r="S4520" t="inlineStr">
        <is>
          <t>Yes</t>
        </is>
      </c>
      <c r="T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SA104512</t>
        </is>
      </c>
      <c r="B4521" s="68" t="n">
        <v>46316</v>
      </c>
      <c r="C4521" s="69" t="n">
        <v>2026</v>
      </c>
      <c r="D4521" t="inlineStr">
        <is>
          <t>Oct</t>
        </is>
      </c>
      <c r="E4521" t="inlineStr">
        <is>
          <t>Asia</t>
        </is>
      </c>
      <c r="F4521" t="inlineStr">
        <is>
          <t>South Korea</t>
        </is>
      </c>
      <c r="G4521" t="inlineStr">
        <is>
          <t>Arab Light</t>
        </is>
      </c>
      <c r="H4521" t="inlineStr">
        <is>
          <t>Spot</t>
        </is>
      </c>
      <c r="I4521" t="inlineStr">
        <is>
          <t>Refiner</t>
        </is>
      </c>
      <c r="J4521" t="inlineStr">
        <is>
          <t>Ruhi Shaikh</t>
        </is>
      </c>
      <c r="K4521" s="70" t="n">
        <v>2049646</v>
      </c>
      <c r="L4521" s="71" t="n">
        <v>85.16</v>
      </c>
      <c r="M4521" s="71" t="n">
        <v>174547853.36</v>
      </c>
      <c r="N4521" s="71" t="n">
        <v>1745478.53</v>
      </c>
      <c r="O4521" s="71" t="n">
        <v>172802374.83</v>
      </c>
      <c r="P4521" s="71" t="n">
        <v>36756529.7</v>
      </c>
      <c r="Q4521" s="71" t="n">
        <v>136045845.13</v>
      </c>
      <c r="R4521" t="inlineStr">
        <is>
          <t>Crude</t>
        </is>
      </c>
      <c r="S4521" t="inlineStr">
        <is>
          <t>Yes</t>
        </is>
      </c>
      <c r="T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SA104513</t>
        </is>
      </c>
      <c r="B4522" s="68" t="n">
        <v>46316</v>
      </c>
      <c r="C4522" s="69" t="n">
        <v>2026</v>
      </c>
      <c r="D4522" t="inlineStr">
        <is>
          <t>Oct</t>
        </is>
      </c>
      <c r="E4522" t="inlineStr">
        <is>
          <t>Europe</t>
        </is>
      </c>
      <c r="F4522" t="inlineStr">
        <is>
          <t>France</t>
        </is>
      </c>
      <c r="G4522" t="inlineStr">
        <is>
          <t>Gasoline</t>
        </is>
      </c>
      <c r="H4522" t="inlineStr">
        <is>
          <t>Spot</t>
        </is>
      </c>
      <c r="I4522" t="inlineStr">
        <is>
          <t>National oil company</t>
        </is>
      </c>
      <c r="J4522" t="inlineStr">
        <is>
          <t>Liam O'Brien</t>
        </is>
      </c>
      <c r="K4522" s="70" t="n">
        <v>589454</v>
      </c>
      <c r="L4522" s="71" t="n">
        <v>92.67</v>
      </c>
      <c r="M4522" s="71" t="n">
        <v>54624702.18</v>
      </c>
      <c r="N4522" s="71" t="n">
        <v>546247.02</v>
      </c>
      <c r="O4522" s="71" t="n">
        <v>54078455.16</v>
      </c>
      <c r="P4522" s="71" t="n">
        <v>42556926.79</v>
      </c>
      <c r="Q4522" s="71" t="n">
        <v>11521528.37</v>
      </c>
      <c r="R4522" t="inlineStr">
        <is>
          <t>Refined</t>
        </is>
      </c>
      <c r="S4522" t="inlineStr">
        <is>
          <t>Yes</t>
        </is>
      </c>
      <c r="T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SA104514</t>
        </is>
      </c>
      <c r="B4523" s="68" t="n">
        <v>46316</v>
      </c>
      <c r="C4523" s="69" t="n">
        <v>2026</v>
      </c>
      <c r="D4523" t="inlineStr">
        <is>
          <t>Oct</t>
        </is>
      </c>
      <c r="E4523" t="inlineStr">
        <is>
          <t>Middle East</t>
        </is>
      </c>
      <c r="F4523" t="inlineStr">
        <is>
          <t>UAE</t>
        </is>
      </c>
      <c r="G4523" t="inlineStr">
        <is>
          <t>Arab Extra Light</t>
        </is>
      </c>
      <c r="H4523" t="inlineStr">
        <is>
          <t>Term contract</t>
        </is>
      </c>
      <c r="I4523" t="inlineStr">
        <is>
          <t>Refiner</t>
        </is>
      </c>
      <c r="J4523" t="inlineStr">
        <is>
          <t>Shraddha Kulkarni</t>
        </is>
      </c>
      <c r="K4523" s="70" t="n">
        <v>1408485</v>
      </c>
      <c r="L4523" s="71" t="n">
        <v>80.03</v>
      </c>
      <c r="M4523" s="71" t="n">
        <v>112721054.55</v>
      </c>
      <c r="N4523" s="71" t="n">
        <v>0</v>
      </c>
      <c r="O4523" s="71" t="n">
        <v>112721054.55</v>
      </c>
      <c r="P4523" s="71" t="n">
        <v>25961899.26</v>
      </c>
      <c r="Q4523" s="71" t="n">
        <v>86759155.29000001</v>
      </c>
      <c r="R4523" t="inlineStr">
        <is>
          <t>Crude</t>
        </is>
      </c>
      <c r="S4523" t="inlineStr">
        <is>
          <t>Yes</t>
        </is>
      </c>
      <c r="T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SA104515</t>
        </is>
      </c>
      <c r="B4524" s="68" t="n">
        <v>46316</v>
      </c>
      <c r="C4524" s="69" t="n">
        <v>2026</v>
      </c>
      <c r="D4524" t="inlineStr">
        <is>
          <t>Oct</t>
        </is>
      </c>
      <c r="E4524" t="inlineStr">
        <is>
          <t>North America</t>
        </is>
      </c>
      <c r="F4524" t="inlineStr">
        <is>
          <t>USA</t>
        </is>
      </c>
      <c r="G4524" t="inlineStr">
        <is>
          <t>Diesel</t>
        </is>
      </c>
      <c r="H4524" t="inlineStr">
        <is>
          <t>Term contract</t>
        </is>
      </c>
      <c r="I4524" t="inlineStr">
        <is>
          <t>National oil company</t>
        </is>
      </c>
      <c r="J4524" t="inlineStr">
        <is>
          <t>Zoya Ahmed</t>
        </is>
      </c>
      <c r="K4524" s="70" t="n">
        <v>373707</v>
      </c>
      <c r="L4524" s="71" t="n">
        <v>99.28</v>
      </c>
      <c r="M4524" s="71" t="n">
        <v>37101630.96</v>
      </c>
      <c r="N4524" s="71" t="n">
        <v>0</v>
      </c>
      <c r="O4524" s="71" t="n">
        <v>37101630.96</v>
      </c>
      <c r="P4524" s="71" t="n">
        <v>26076165.1</v>
      </c>
      <c r="Q4524" s="71" t="n">
        <v>11025465.86</v>
      </c>
      <c r="R4524" t="inlineStr">
        <is>
          <t>Refined</t>
        </is>
      </c>
      <c r="S4524" t="inlineStr">
        <is>
          <t>Yes</t>
        </is>
      </c>
      <c r="T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SA104516</t>
        </is>
      </c>
      <c r="B4525" s="68" t="n">
        <v>46316</v>
      </c>
      <c r="C4525" s="69" t="n">
        <v>2026</v>
      </c>
      <c r="D4525" t="inlineStr">
        <is>
          <t>Oct</t>
        </is>
      </c>
      <c r="E4525" t="inlineStr">
        <is>
          <t>Middle East</t>
        </is>
      </c>
      <c r="F4525" t="inlineStr">
        <is>
          <t>UAE</t>
        </is>
      </c>
      <c r="G4525" t="inlineStr">
        <is>
          <t>Arab Medium</t>
        </is>
      </c>
      <c r="H4525" t="inlineStr">
        <is>
          <t>Term contract</t>
        </is>
      </c>
      <c r="I4525" t="inlineStr">
        <is>
          <t>National oil company</t>
        </is>
      </c>
      <c r="J4525" t="inlineStr">
        <is>
          <t>Arjun Mehta</t>
        </is>
      </c>
      <c r="K4525" s="70" t="n">
        <v>1127202</v>
      </c>
      <c r="L4525" s="71" t="n">
        <v>73.59999999999999</v>
      </c>
      <c r="M4525" s="71" t="n">
        <v>82962067.2</v>
      </c>
      <c r="N4525" s="71" t="n">
        <v>0</v>
      </c>
      <c r="O4525" s="71" t="n">
        <v>82962067.2</v>
      </c>
      <c r="P4525" s="71" t="n">
        <v>19742458.17</v>
      </c>
      <c r="Q4525" s="71" t="n">
        <v>63219609.03</v>
      </c>
      <c r="R4525" t="inlineStr">
        <is>
          <t>Crude</t>
        </is>
      </c>
      <c r="S4525" t="inlineStr">
        <is>
          <t>Yes</t>
        </is>
      </c>
      <c r="T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SA104517</t>
        </is>
      </c>
      <c r="B4526" s="68" t="n">
        <v>46316</v>
      </c>
      <c r="C4526" s="69" t="n">
        <v>2026</v>
      </c>
      <c r="D4526" t="inlineStr">
        <is>
          <t>Oct</t>
        </is>
      </c>
      <c r="E4526" t="inlineStr">
        <is>
          <t>Asia</t>
        </is>
      </c>
      <c r="F4526" t="inlineStr">
        <is>
          <t>China</t>
        </is>
      </c>
      <c r="G4526" t="inlineStr">
        <is>
          <t>Arab Extra Light</t>
        </is>
      </c>
      <c r="H4526" t="inlineStr">
        <is>
          <t>Term contract</t>
        </is>
      </c>
      <c r="I4526" t="inlineStr">
        <is>
          <t>Refiner</t>
        </is>
      </c>
      <c r="J4526" t="inlineStr">
        <is>
          <t>Ruhi Shaikh</t>
        </is>
      </c>
      <c r="K4526" s="70" t="n">
        <v>1250263</v>
      </c>
      <c r="L4526" s="71" t="n">
        <v>84.20999999999999</v>
      </c>
      <c r="M4526" s="71" t="n">
        <v>105284647.23</v>
      </c>
      <c r="N4526" s="71" t="n">
        <v>0</v>
      </c>
      <c r="O4526" s="71" t="n">
        <v>105284647.23</v>
      </c>
      <c r="P4526" s="71" t="n">
        <v>23314846.98</v>
      </c>
      <c r="Q4526" s="71" t="n">
        <v>81969800.25</v>
      </c>
      <c r="R4526" t="inlineStr">
        <is>
          <t>Crude</t>
        </is>
      </c>
      <c r="S4526" t="inlineStr">
        <is>
          <t>Yes</t>
        </is>
      </c>
      <c r="T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SA104518</t>
        </is>
      </c>
      <c r="B4527" s="68" t="n">
        <v>46316</v>
      </c>
      <c r="C4527" s="69" t="n">
        <v>2026</v>
      </c>
      <c r="D4527" t="inlineStr">
        <is>
          <t>Oct</t>
        </is>
      </c>
      <c r="E4527" t="inlineStr">
        <is>
          <t>Asia</t>
        </is>
      </c>
      <c r="F4527" t="inlineStr">
        <is>
          <t>China</t>
        </is>
      </c>
      <c r="G4527" t="inlineStr">
        <is>
          <t>Arab Medium</t>
        </is>
      </c>
      <c r="H4527" t="inlineStr">
        <is>
          <t>Term contract</t>
        </is>
      </c>
      <c r="I4527" t="inlineStr">
        <is>
          <t>Trader</t>
        </is>
      </c>
      <c r="J4527" t="inlineStr">
        <is>
          <t>Sophie Müller</t>
        </is>
      </c>
      <c r="K4527" s="70" t="n">
        <v>419857</v>
      </c>
      <c r="L4527" s="71" t="n">
        <v>75.75</v>
      </c>
      <c r="M4527" s="71" t="n">
        <v>31804167.75</v>
      </c>
      <c r="N4527" s="71" t="n">
        <v>636083.35</v>
      </c>
      <c r="O4527" s="71" t="n">
        <v>31168084.4</v>
      </c>
      <c r="P4527" s="71" t="n">
        <v>7211441.81</v>
      </c>
      <c r="Q4527" s="71" t="n">
        <v>23956642.59</v>
      </c>
      <c r="R4527" t="inlineStr">
        <is>
          <t>Crude</t>
        </is>
      </c>
      <c r="S4527" t="inlineStr">
        <is>
          <t>Yes</t>
        </is>
      </c>
      <c r="T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SA104519</t>
        </is>
      </c>
      <c r="B4528" s="68" t="n">
        <v>46316</v>
      </c>
      <c r="C4528" s="69" t="n">
        <v>2026</v>
      </c>
      <c r="D4528" t="inlineStr">
        <is>
          <t>Oct</t>
        </is>
      </c>
      <c r="E4528" t="inlineStr">
        <is>
          <t>Middle East</t>
        </is>
      </c>
      <c r="F4528" t="inlineStr">
        <is>
          <t>UAE</t>
        </is>
      </c>
      <c r="G4528" t="inlineStr">
        <is>
          <t>Arab Medium</t>
        </is>
      </c>
      <c r="H4528" t="inlineStr">
        <is>
          <t>Term contract</t>
        </is>
      </c>
      <c r="I4528" t="inlineStr">
        <is>
          <t>National oil company</t>
        </is>
      </c>
      <c r="J4528" t="inlineStr">
        <is>
          <t>Amir Khan</t>
        </is>
      </c>
      <c r="K4528" s="70" t="n">
        <v>445710</v>
      </c>
      <c r="L4528" s="71" t="n">
        <v>81.48999999999999</v>
      </c>
      <c r="M4528" s="71" t="n">
        <v>36320907.9</v>
      </c>
      <c r="N4528" s="71" t="n">
        <v>0</v>
      </c>
      <c r="O4528" s="71" t="n">
        <v>36320907.9</v>
      </c>
      <c r="P4528" s="71" t="n">
        <v>7905887.35</v>
      </c>
      <c r="Q4528" s="71" t="n">
        <v>28415020.55</v>
      </c>
      <c r="R4528" t="inlineStr">
        <is>
          <t>Crude</t>
        </is>
      </c>
      <c r="S4528" t="inlineStr">
        <is>
          <t>Yes</t>
        </is>
      </c>
      <c r="T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SA104520</t>
        </is>
      </c>
      <c r="B4529" s="68" t="n">
        <v>46316</v>
      </c>
      <c r="C4529" s="69" t="n">
        <v>2026</v>
      </c>
      <c r="D4529" t="inlineStr">
        <is>
          <t>Oct</t>
        </is>
      </c>
      <c r="E4529" t="inlineStr">
        <is>
          <t>North America</t>
        </is>
      </c>
      <c r="F4529" t="inlineStr">
        <is>
          <t>USA</t>
        </is>
      </c>
      <c r="G4529" t="inlineStr">
        <is>
          <t>Gasoline</t>
        </is>
      </c>
      <c r="H4529" t="inlineStr">
        <is>
          <t>Term contract</t>
        </is>
      </c>
      <c r="I4529" t="inlineStr">
        <is>
          <t>Refiner</t>
        </is>
      </c>
      <c r="J4529" t="inlineStr">
        <is>
          <t>Noah Smith</t>
        </is>
      </c>
      <c r="K4529" s="70" t="n">
        <v>213031</v>
      </c>
      <c r="L4529" s="71" t="n">
        <v>96.43000000000001</v>
      </c>
      <c r="M4529" s="71" t="n">
        <v>20542579.33</v>
      </c>
      <c r="N4529" s="71" t="n">
        <v>0</v>
      </c>
      <c r="O4529" s="71" t="n">
        <v>20542579.33</v>
      </c>
      <c r="P4529" s="71" t="n">
        <v>15113745.12</v>
      </c>
      <c r="Q4529" s="71" t="n">
        <v>5428834.21</v>
      </c>
      <c r="R4529" t="inlineStr">
        <is>
          <t>Refined</t>
        </is>
      </c>
      <c r="S4529" t="inlineStr">
        <is>
          <t>Yes</t>
        </is>
      </c>
      <c r="T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SA104521</t>
        </is>
      </c>
      <c r="B4530" s="68" t="n">
        <v>46317</v>
      </c>
      <c r="C4530" s="69" t="n">
        <v>2026</v>
      </c>
      <c r="D4530" t="inlineStr">
        <is>
          <t>Oct</t>
        </is>
      </c>
      <c r="E4530" t="inlineStr">
        <is>
          <t>Asia</t>
        </is>
      </c>
      <c r="F4530" t="inlineStr">
        <is>
          <t>China</t>
        </is>
      </c>
      <c r="G4530" t="inlineStr">
        <is>
          <t>Arab Heavy</t>
        </is>
      </c>
      <c r="H4530" t="inlineStr">
        <is>
          <t>Spot</t>
        </is>
      </c>
      <c r="I4530" t="inlineStr">
        <is>
          <t>National oil company</t>
        </is>
      </c>
      <c r="J4530" t="inlineStr">
        <is>
          <t>Zoya Ahmed</t>
        </is>
      </c>
      <c r="K4530" s="70" t="n">
        <v>899693</v>
      </c>
      <c r="L4530" s="71" t="n">
        <v>76.79000000000001</v>
      </c>
      <c r="M4530" s="71" t="n">
        <v>69087425.47</v>
      </c>
      <c r="N4530" s="71" t="n">
        <v>0</v>
      </c>
      <c r="O4530" s="71" t="n">
        <v>69087425.47</v>
      </c>
      <c r="P4530" s="71" t="n">
        <v>15575686.86</v>
      </c>
      <c r="Q4530" s="71" t="n">
        <v>53511738.61</v>
      </c>
      <c r="R4530" t="inlineStr">
        <is>
          <t>Crude</t>
        </is>
      </c>
      <c r="S4530" t="inlineStr">
        <is>
          <t>Yes</t>
        </is>
      </c>
      <c r="T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SA104522</t>
        </is>
      </c>
      <c r="B4531" s="68" t="n">
        <v>46317</v>
      </c>
      <c r="C4531" s="69" t="n">
        <v>2026</v>
      </c>
      <c r="D4531" t="inlineStr">
        <is>
          <t>Oct</t>
        </is>
      </c>
      <c r="E4531" t="inlineStr">
        <is>
          <t>Europe</t>
        </is>
      </c>
      <c r="F4531" t="inlineStr">
        <is>
          <t>Italy</t>
        </is>
      </c>
      <c r="G4531" t="inlineStr">
        <is>
          <t>Diesel</t>
        </is>
      </c>
      <c r="H4531" t="inlineStr">
        <is>
          <t>Term contract</t>
        </is>
      </c>
      <c r="I4531" t="inlineStr">
        <is>
          <t>Trader</t>
        </is>
      </c>
      <c r="J4531" t="inlineStr">
        <is>
          <t>Sara Rossi</t>
        </is>
      </c>
      <c r="K4531" s="70" t="n">
        <v>476503</v>
      </c>
      <c r="L4531" s="71" t="n">
        <v>95.61</v>
      </c>
      <c r="M4531" s="71" t="n">
        <v>45558451.83</v>
      </c>
      <c r="N4531" s="71" t="n">
        <v>911169.04</v>
      </c>
      <c r="O4531" s="71" t="n">
        <v>44647282.79</v>
      </c>
      <c r="P4531" s="71" t="n">
        <v>33921876.1</v>
      </c>
      <c r="Q4531" s="71" t="n">
        <v>10725406.69</v>
      </c>
      <c r="R4531" t="inlineStr">
        <is>
          <t>Refined</t>
        </is>
      </c>
      <c r="S4531" t="inlineStr">
        <is>
          <t>Yes</t>
        </is>
      </c>
      <c r="T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SA104523</t>
        </is>
      </c>
      <c r="B4532" s="68" t="n">
        <v>46317</v>
      </c>
      <c r="C4532" s="69" t="n">
        <v>2026</v>
      </c>
      <c r="D4532" t="inlineStr">
        <is>
          <t>Oct</t>
        </is>
      </c>
      <c r="E4532" t="inlineStr">
        <is>
          <t>Asia</t>
        </is>
      </c>
      <c r="F4532" t="inlineStr">
        <is>
          <t>South Korea</t>
        </is>
      </c>
      <c r="G4532" t="inlineStr">
        <is>
          <t>Diesel</t>
        </is>
      </c>
      <c r="H4532" t="inlineStr">
        <is>
          <t>Term contract</t>
        </is>
      </c>
      <c r="I4532" t="inlineStr">
        <is>
          <t>Refiner</t>
        </is>
      </c>
      <c r="J4532" t="inlineStr">
        <is>
          <t>Sara Rossi</t>
        </is>
      </c>
      <c r="K4532" s="70" t="n">
        <v>437955</v>
      </c>
      <c r="L4532" s="71" t="n">
        <v>103.16</v>
      </c>
      <c r="M4532" s="71" t="n">
        <v>45179437.8</v>
      </c>
      <c r="N4532" s="71" t="n">
        <v>451794.38</v>
      </c>
      <c r="O4532" s="71" t="n">
        <v>44727643.42</v>
      </c>
      <c r="P4532" s="71" t="n">
        <v>31126465.97</v>
      </c>
      <c r="Q4532" s="71" t="n">
        <v>13601177.45</v>
      </c>
      <c r="R4532" t="inlineStr">
        <is>
          <t>Refined</t>
        </is>
      </c>
      <c r="S4532" t="inlineStr">
        <is>
          <t>Yes</t>
        </is>
      </c>
      <c r="T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SA104524</t>
        </is>
      </c>
      <c r="B4533" s="68" t="n">
        <v>46317</v>
      </c>
      <c r="C4533" s="69" t="n">
        <v>2026</v>
      </c>
      <c r="D4533" t="inlineStr">
        <is>
          <t>Oct</t>
        </is>
      </c>
      <c r="E4533" t="inlineStr">
        <is>
          <t>Asia</t>
        </is>
      </c>
      <c r="F4533" t="inlineStr">
        <is>
          <t>China</t>
        </is>
      </c>
      <c r="G4533" t="inlineStr">
        <is>
          <t>Arab Medium</t>
        </is>
      </c>
      <c r="H4533" t="inlineStr">
        <is>
          <t>Term contract</t>
        </is>
      </c>
      <c r="I4533" t="inlineStr">
        <is>
          <t>Refiner</t>
        </is>
      </c>
      <c r="J4533" t="inlineStr">
        <is>
          <t>Ravindra Patil</t>
        </is>
      </c>
      <c r="K4533" s="70" t="n">
        <v>838679</v>
      </c>
      <c r="L4533" s="71" t="n">
        <v>74.97</v>
      </c>
      <c r="M4533" s="71" t="n">
        <v>62875764.63</v>
      </c>
      <c r="N4533" s="71" t="n">
        <v>0</v>
      </c>
      <c r="O4533" s="71" t="n">
        <v>62875764.63</v>
      </c>
      <c r="P4533" s="71" t="n">
        <v>14420240.78</v>
      </c>
      <c r="Q4533" s="71" t="n">
        <v>48455523.85</v>
      </c>
      <c r="R4533" t="inlineStr">
        <is>
          <t>Crude</t>
        </is>
      </c>
      <c r="S4533" t="inlineStr">
        <is>
          <t>Yes</t>
        </is>
      </c>
      <c r="T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SA104525</t>
        </is>
      </c>
      <c r="B4534" s="68" t="n">
        <v>46317</v>
      </c>
      <c r="C4534" s="69" t="n">
        <v>2026</v>
      </c>
      <c r="D4534" t="inlineStr">
        <is>
          <t>Oct</t>
        </is>
      </c>
      <c r="E4534" t="inlineStr">
        <is>
          <t>North America</t>
        </is>
      </c>
      <c r="F4534" t="inlineStr">
        <is>
          <t>USA</t>
        </is>
      </c>
      <c r="G4534" t="inlineStr">
        <is>
          <t>Arab Light</t>
        </is>
      </c>
      <c r="H4534" t="inlineStr">
        <is>
          <t>Term contract</t>
        </is>
      </c>
      <c r="I4534" t="inlineStr">
        <is>
          <t>Refiner</t>
        </is>
      </c>
      <c r="J4534" t="inlineStr">
        <is>
          <t>Priya Nair</t>
        </is>
      </c>
      <c r="K4534" s="70" t="n">
        <v>1193386</v>
      </c>
      <c r="L4534" s="71" t="n">
        <v>75.69</v>
      </c>
      <c r="M4534" s="71" t="n">
        <v>90327386.34</v>
      </c>
      <c r="N4534" s="71" t="n">
        <v>0</v>
      </c>
      <c r="O4534" s="71" t="n">
        <v>90327386.34</v>
      </c>
      <c r="P4534" s="71" t="n">
        <v>21032062.71</v>
      </c>
      <c r="Q4534" s="71" t="n">
        <v>69295323.63</v>
      </c>
      <c r="R4534" t="inlineStr">
        <is>
          <t>Crude</t>
        </is>
      </c>
      <c r="S4534" t="inlineStr">
        <is>
          <t>Yes</t>
        </is>
      </c>
      <c r="T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SA104526</t>
        </is>
      </c>
      <c r="B4535" s="68" t="n">
        <v>46317</v>
      </c>
      <c r="C4535" s="69" t="n">
        <v>2026</v>
      </c>
      <c r="D4535" t="inlineStr">
        <is>
          <t>Oct</t>
        </is>
      </c>
      <c r="E4535" t="inlineStr">
        <is>
          <t>Asia</t>
        </is>
      </c>
      <c r="F4535" t="inlineStr">
        <is>
          <t>India</t>
        </is>
      </c>
      <c r="G4535" t="inlineStr">
        <is>
          <t>Arab Light</t>
        </is>
      </c>
      <c r="H4535" t="inlineStr">
        <is>
          <t>Spot</t>
        </is>
      </c>
      <c r="I4535" t="inlineStr">
        <is>
          <t>Refiner</t>
        </is>
      </c>
      <c r="J4535" t="inlineStr">
        <is>
          <t>Sophie Müller</t>
        </is>
      </c>
      <c r="K4535" s="70" t="n">
        <v>526372</v>
      </c>
      <c r="L4535" s="71" t="n">
        <v>77.5</v>
      </c>
      <c r="M4535" s="71" t="n">
        <v>40793830</v>
      </c>
      <c r="N4535" s="71" t="n">
        <v>407938.3</v>
      </c>
      <c r="O4535" s="71" t="n">
        <v>40385891.7</v>
      </c>
      <c r="P4535" s="71" t="n">
        <v>9454406.66</v>
      </c>
      <c r="Q4535" s="71" t="n">
        <v>30931485.04</v>
      </c>
      <c r="R4535" t="inlineStr">
        <is>
          <t>Crude</t>
        </is>
      </c>
      <c r="S4535" t="inlineStr">
        <is>
          <t>Yes</t>
        </is>
      </c>
      <c r="T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SA104527</t>
        </is>
      </c>
      <c r="B4536" s="68" t="n">
        <v>46317</v>
      </c>
      <c r="C4536" s="69" t="n">
        <v>2026</v>
      </c>
      <c r="D4536" t="inlineStr">
        <is>
          <t>Oct</t>
        </is>
      </c>
      <c r="E4536" t="inlineStr">
        <is>
          <t>Asia</t>
        </is>
      </c>
      <c r="F4536" t="inlineStr">
        <is>
          <t>China</t>
        </is>
      </c>
      <c r="G4536" t="inlineStr">
        <is>
          <t>Diesel</t>
        </is>
      </c>
      <c r="H4536" t="inlineStr">
        <is>
          <t>Spot</t>
        </is>
      </c>
      <c r="I4536" t="inlineStr">
        <is>
          <t>Trader</t>
        </is>
      </c>
      <c r="J4536" t="inlineStr">
        <is>
          <t>Emma Clarke</t>
        </is>
      </c>
      <c r="K4536" s="70" t="n">
        <v>389769</v>
      </c>
      <c r="L4536" s="71" t="n">
        <v>103.93</v>
      </c>
      <c r="M4536" s="71" t="n">
        <v>40508692.17</v>
      </c>
      <c r="N4536" s="71" t="n">
        <v>810173.84</v>
      </c>
      <c r="O4536" s="71" t="n">
        <v>39698518.33</v>
      </c>
      <c r="P4536" s="71" t="n">
        <v>28071131.11</v>
      </c>
      <c r="Q4536" s="71" t="n">
        <v>11627387.22</v>
      </c>
      <c r="R4536" t="inlineStr">
        <is>
          <t>Refined</t>
        </is>
      </c>
      <c r="S4536" t="inlineStr">
        <is>
          <t>Yes</t>
        </is>
      </c>
      <c r="T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SA104528</t>
        </is>
      </c>
      <c r="B4537" s="68" t="n">
        <v>46317</v>
      </c>
      <c r="C4537" s="69" t="n">
        <v>2026</v>
      </c>
      <c r="D4537" t="inlineStr">
        <is>
          <t>Oct</t>
        </is>
      </c>
      <c r="E4537" t="inlineStr">
        <is>
          <t>Middle East</t>
        </is>
      </c>
      <c r="F4537" t="inlineStr">
        <is>
          <t>UAE</t>
        </is>
      </c>
      <c r="G4537" t="inlineStr">
        <is>
          <t>Arab Heavy</t>
        </is>
      </c>
      <c r="H4537" t="inlineStr">
        <is>
          <t>Term contract</t>
        </is>
      </c>
      <c r="I4537" t="inlineStr">
        <is>
          <t>Refiner</t>
        </is>
      </c>
      <c r="J4537" t="inlineStr">
        <is>
          <t>Olivia Brown</t>
        </is>
      </c>
      <c r="K4537" s="70" t="n">
        <v>1044471</v>
      </c>
      <c r="L4537" s="71" t="n">
        <v>66.37</v>
      </c>
      <c r="M4537" s="71" t="n">
        <v>69321540.27</v>
      </c>
      <c r="N4537" s="71" t="n">
        <v>1386430.81</v>
      </c>
      <c r="O4537" s="71" t="n">
        <v>67935109.45999999</v>
      </c>
      <c r="P4537" s="71" t="n">
        <v>19005957.91</v>
      </c>
      <c r="Q4537" s="71" t="n">
        <v>48929151.55</v>
      </c>
      <c r="R4537" t="inlineStr">
        <is>
          <t>Crude</t>
        </is>
      </c>
      <c r="S4537" t="inlineStr">
        <is>
          <t>Yes</t>
        </is>
      </c>
      <c r="T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SA104529</t>
        </is>
      </c>
      <c r="B4538" s="68" t="n">
        <v>46317</v>
      </c>
      <c r="C4538" s="69" t="n">
        <v>2026</v>
      </c>
      <c r="D4538" t="inlineStr">
        <is>
          <t>Oct</t>
        </is>
      </c>
      <c r="E4538" t="inlineStr">
        <is>
          <t>Middle East</t>
        </is>
      </c>
      <c r="F4538" t="inlineStr">
        <is>
          <t>Saudi Arabia</t>
        </is>
      </c>
      <c r="G4538" t="inlineStr">
        <is>
          <t>Arab Extra Light</t>
        </is>
      </c>
      <c r="H4538" t="inlineStr">
        <is>
          <t>Domestic</t>
        </is>
      </c>
      <c r="I4538" t="inlineStr">
        <is>
          <t>Refiner</t>
        </is>
      </c>
      <c r="J4538" t="inlineStr">
        <is>
          <t>Olivia Brown</t>
        </is>
      </c>
      <c r="K4538" s="70" t="n">
        <v>380560</v>
      </c>
      <c r="L4538" s="71" t="n">
        <v>75.48</v>
      </c>
      <c r="M4538" s="71" t="n">
        <v>28724668.8</v>
      </c>
      <c r="N4538" s="71" t="n">
        <v>574493.38</v>
      </c>
      <c r="O4538" s="71" t="n">
        <v>28150175.42</v>
      </c>
      <c r="P4538" s="71" t="n">
        <v>7309707.88</v>
      </c>
      <c r="Q4538" s="71" t="n">
        <v>20840467.54</v>
      </c>
      <c r="R4538" t="inlineStr">
        <is>
          <t>Crude</t>
        </is>
      </c>
      <c r="S4538" t="inlineStr">
        <is>
          <t>No</t>
        </is>
      </c>
      <c r="T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SA104530</t>
        </is>
      </c>
      <c r="B4539" s="68" t="n">
        <v>46317</v>
      </c>
      <c r="C4539" s="69" t="n">
        <v>2026</v>
      </c>
      <c r="D4539" t="inlineStr">
        <is>
          <t>Oct</t>
        </is>
      </c>
      <c r="E4539" t="inlineStr">
        <is>
          <t>Middle East</t>
        </is>
      </c>
      <c r="F4539" t="inlineStr">
        <is>
          <t>Bahrain</t>
        </is>
      </c>
      <c r="G4539" t="inlineStr">
        <is>
          <t>Arab Extra Light</t>
        </is>
      </c>
      <c r="H4539" t="inlineStr">
        <is>
          <t>Term contract</t>
        </is>
      </c>
      <c r="I4539" t="inlineStr">
        <is>
          <t>Refiner</t>
        </is>
      </c>
      <c r="J4539" t="inlineStr">
        <is>
          <t>Wei Chen</t>
        </is>
      </c>
      <c r="K4539" s="70" t="n">
        <v>791110</v>
      </c>
      <c r="L4539" s="71" t="n">
        <v>72.56</v>
      </c>
      <c r="M4539" s="71" t="n">
        <v>57402941.6</v>
      </c>
      <c r="N4539" s="71" t="n">
        <v>0</v>
      </c>
      <c r="O4539" s="71" t="n">
        <v>57402941.6</v>
      </c>
      <c r="P4539" s="71" t="n">
        <v>15079882.72</v>
      </c>
      <c r="Q4539" s="71" t="n">
        <v>42323058.88</v>
      </c>
      <c r="R4539" t="inlineStr">
        <is>
          <t>Crude</t>
        </is>
      </c>
      <c r="S4539" t="inlineStr">
        <is>
          <t>Yes</t>
        </is>
      </c>
      <c r="T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SA104531</t>
        </is>
      </c>
      <c r="B4540" s="68" t="n">
        <v>46317</v>
      </c>
      <c r="C4540" s="69" t="n">
        <v>2026</v>
      </c>
      <c r="D4540" t="inlineStr">
        <is>
          <t>Oct</t>
        </is>
      </c>
      <c r="E4540" t="inlineStr">
        <is>
          <t>Middle East</t>
        </is>
      </c>
      <c r="F4540" t="inlineStr">
        <is>
          <t>UAE</t>
        </is>
      </c>
      <c r="G4540" t="inlineStr">
        <is>
          <t>Arab Medium</t>
        </is>
      </c>
      <c r="H4540" t="inlineStr">
        <is>
          <t>Term contract</t>
        </is>
      </c>
      <c r="I4540" t="inlineStr">
        <is>
          <t>Trader</t>
        </is>
      </c>
      <c r="J4540" t="inlineStr">
        <is>
          <t>Carlos Silva</t>
        </is>
      </c>
      <c r="K4540" s="70" t="n">
        <v>2052748</v>
      </c>
      <c r="L4540" s="71" t="n">
        <v>75.34</v>
      </c>
      <c r="M4540" s="71" t="n">
        <v>154654034.32</v>
      </c>
      <c r="N4540" s="71" t="n">
        <v>1546540.34</v>
      </c>
      <c r="O4540" s="71" t="n">
        <v>153107493.98</v>
      </c>
      <c r="P4540" s="71" t="n">
        <v>36622419.91</v>
      </c>
      <c r="Q4540" s="71" t="n">
        <v>116485074.07</v>
      </c>
      <c r="R4540" t="inlineStr">
        <is>
          <t>Crude</t>
        </is>
      </c>
      <c r="S4540" t="inlineStr">
        <is>
          <t>Yes</t>
        </is>
      </c>
      <c r="T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SA104532</t>
        </is>
      </c>
      <c r="B4541" s="68" t="n">
        <v>46317</v>
      </c>
      <c r="C4541" s="69" t="n">
        <v>2026</v>
      </c>
      <c r="D4541" t="inlineStr">
        <is>
          <t>Oct</t>
        </is>
      </c>
      <c r="E4541" t="inlineStr">
        <is>
          <t>Europe</t>
        </is>
      </c>
      <c r="F4541" t="inlineStr">
        <is>
          <t>France</t>
        </is>
      </c>
      <c r="G4541" t="inlineStr">
        <is>
          <t>Arab Heavy</t>
        </is>
      </c>
      <c r="H4541" t="inlineStr">
        <is>
          <t>Term contract</t>
        </is>
      </c>
      <c r="I4541" t="inlineStr">
        <is>
          <t>National oil company</t>
        </is>
      </c>
      <c r="J4541" t="inlineStr">
        <is>
          <t>Mei Lin</t>
        </is>
      </c>
      <c r="K4541" s="70" t="n">
        <v>645297</v>
      </c>
      <c r="L4541" s="71" t="n">
        <v>66.45999999999999</v>
      </c>
      <c r="M4541" s="71" t="n">
        <v>42886438.62</v>
      </c>
      <c r="N4541" s="71" t="n">
        <v>0</v>
      </c>
      <c r="O4541" s="71" t="n">
        <v>42886438.62</v>
      </c>
      <c r="P4541" s="71" t="n">
        <v>11817610.73</v>
      </c>
      <c r="Q4541" s="71" t="n">
        <v>31068827.89</v>
      </c>
      <c r="R4541" t="inlineStr">
        <is>
          <t>Crude</t>
        </is>
      </c>
      <c r="S4541" t="inlineStr">
        <is>
          <t>Yes</t>
        </is>
      </c>
      <c r="T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SA104533</t>
        </is>
      </c>
      <c r="B4542" s="68" t="n">
        <v>46317</v>
      </c>
      <c r="C4542" s="69" t="n">
        <v>2026</v>
      </c>
      <c r="D4542" t="inlineStr">
        <is>
          <t>Oct</t>
        </is>
      </c>
      <c r="E4542" t="inlineStr">
        <is>
          <t>Asia</t>
        </is>
      </c>
      <c r="F4542" t="inlineStr">
        <is>
          <t>India</t>
        </is>
      </c>
      <c r="G4542" t="inlineStr">
        <is>
          <t>Diesel</t>
        </is>
      </c>
      <c r="H4542" t="inlineStr">
        <is>
          <t>Term contract</t>
        </is>
      </c>
      <c r="I4542" t="inlineStr">
        <is>
          <t>Refiner</t>
        </is>
      </c>
      <c r="J4542" t="inlineStr">
        <is>
          <t>Liam O'Brien</t>
        </is>
      </c>
      <c r="K4542" s="70" t="n">
        <v>253778</v>
      </c>
      <c r="L4542" s="71" t="n">
        <v>103.53</v>
      </c>
      <c r="M4542" s="71" t="n">
        <v>26273636.34</v>
      </c>
      <c r="N4542" s="71" t="n">
        <v>525472.73</v>
      </c>
      <c r="O4542" s="71" t="n">
        <v>25748163.61</v>
      </c>
      <c r="P4542" s="71" t="n">
        <v>17483164.35</v>
      </c>
      <c r="Q4542" s="71" t="n">
        <v>8264999.26</v>
      </c>
      <c r="R4542" t="inlineStr">
        <is>
          <t>Refined</t>
        </is>
      </c>
      <c r="S4542" t="inlineStr">
        <is>
          <t>Yes</t>
        </is>
      </c>
      <c r="T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SA104534</t>
        </is>
      </c>
      <c r="B4543" s="68" t="n">
        <v>46318</v>
      </c>
      <c r="C4543" s="69" t="n">
        <v>2026</v>
      </c>
      <c r="D4543" t="inlineStr">
        <is>
          <t>Oct</t>
        </is>
      </c>
      <c r="E4543" t="inlineStr">
        <is>
          <t>Middle East</t>
        </is>
      </c>
      <c r="F4543" t="inlineStr">
        <is>
          <t>Bahrain</t>
        </is>
      </c>
      <c r="G4543" t="inlineStr">
        <is>
          <t>Arab Light</t>
        </is>
      </c>
      <c r="H4543" t="inlineStr">
        <is>
          <t>Term contract</t>
        </is>
      </c>
      <c r="I4543" t="inlineStr">
        <is>
          <t>Refiner</t>
        </is>
      </c>
      <c r="J4543" t="inlineStr">
        <is>
          <t>Ana Costa</t>
        </is>
      </c>
      <c r="K4543" s="70" t="n">
        <v>1672188</v>
      </c>
      <c r="L4543" s="71" t="n">
        <v>83.67</v>
      </c>
      <c r="M4543" s="71" t="n">
        <v>139911969.96</v>
      </c>
      <c r="N4543" s="71" t="n">
        <v>1399119.7</v>
      </c>
      <c r="O4543" s="71" t="n">
        <v>138512850.26</v>
      </c>
      <c r="P4543" s="71" t="n">
        <v>31266299.12</v>
      </c>
      <c r="Q4543" s="71" t="n">
        <v>107246551.14</v>
      </c>
      <c r="R4543" t="inlineStr">
        <is>
          <t>Crude</t>
        </is>
      </c>
      <c r="S4543" t="inlineStr">
        <is>
          <t>Yes</t>
        </is>
      </c>
      <c r="T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SA104535</t>
        </is>
      </c>
      <c r="B4544" s="68" t="n">
        <v>46318</v>
      </c>
      <c r="C4544" s="69" t="n">
        <v>2026</v>
      </c>
      <c r="D4544" t="inlineStr">
        <is>
          <t>Oct</t>
        </is>
      </c>
      <c r="E4544" t="inlineStr">
        <is>
          <t>Asia</t>
        </is>
      </c>
      <c r="F4544" t="inlineStr">
        <is>
          <t>India</t>
        </is>
      </c>
      <c r="G4544" t="inlineStr">
        <is>
          <t>Arab Medium</t>
        </is>
      </c>
      <c r="H4544" t="inlineStr">
        <is>
          <t>Term contract</t>
        </is>
      </c>
      <c r="I4544" t="inlineStr">
        <is>
          <t>National oil company</t>
        </is>
      </c>
      <c r="J4544" t="inlineStr">
        <is>
          <t>Sophie Müller</t>
        </is>
      </c>
      <c r="K4544" s="70" t="n">
        <v>1672188</v>
      </c>
      <c r="L4544" s="71" t="n">
        <v>78.40000000000001</v>
      </c>
      <c r="M4544" s="71" t="n">
        <v>131099539.2</v>
      </c>
      <c r="N4544" s="71" t="n">
        <v>2621990.78</v>
      </c>
      <c r="O4544" s="71" t="n">
        <v>128477548.42</v>
      </c>
      <c r="P4544" s="71" t="n">
        <v>30516648.19</v>
      </c>
      <c r="Q4544" s="71" t="n">
        <v>97960900.23</v>
      </c>
      <c r="R4544" t="inlineStr">
        <is>
          <t>Crude</t>
        </is>
      </c>
      <c r="S4544" t="inlineStr">
        <is>
          <t>Yes</t>
        </is>
      </c>
      <c r="T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SA104536</t>
        </is>
      </c>
      <c r="B4545" s="68" t="n">
        <v>46318</v>
      </c>
      <c r="C4545" s="69" t="n">
        <v>2026</v>
      </c>
      <c r="D4545" t="inlineStr">
        <is>
          <t>Oct</t>
        </is>
      </c>
      <c r="E4545" t="inlineStr">
        <is>
          <t>Asia</t>
        </is>
      </c>
      <c r="F4545" t="inlineStr">
        <is>
          <t>India</t>
        </is>
      </c>
      <c r="G4545" t="inlineStr">
        <is>
          <t>Jet fuel</t>
        </is>
      </c>
      <c r="H4545" t="inlineStr">
        <is>
          <t>Term contract</t>
        </is>
      </c>
      <c r="I4545" t="inlineStr">
        <is>
          <t>National oil company</t>
        </is>
      </c>
      <c r="J4545" t="inlineStr">
        <is>
          <t>Mei Lin</t>
        </is>
      </c>
      <c r="K4545" s="70" t="n">
        <v>456199</v>
      </c>
      <c r="L4545" s="71" t="n">
        <v>96.97</v>
      </c>
      <c r="M4545" s="71" t="n">
        <v>44237617.03</v>
      </c>
      <c r="N4545" s="71" t="n">
        <v>442376.17</v>
      </c>
      <c r="O4545" s="71" t="n">
        <v>43795240.86</v>
      </c>
      <c r="P4545" s="71" t="n">
        <v>33229452.79</v>
      </c>
      <c r="Q4545" s="71" t="n">
        <v>10565788.07</v>
      </c>
      <c r="R4545" t="inlineStr">
        <is>
          <t>Refined</t>
        </is>
      </c>
      <c r="S4545" t="inlineStr">
        <is>
          <t>Yes</t>
        </is>
      </c>
      <c r="T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SA104537</t>
        </is>
      </c>
      <c r="B4546" s="68" t="n">
        <v>46318</v>
      </c>
      <c r="C4546" s="69" t="n">
        <v>2026</v>
      </c>
      <c r="D4546" t="inlineStr">
        <is>
          <t>Oct</t>
        </is>
      </c>
      <c r="E4546" t="inlineStr">
        <is>
          <t>Asia</t>
        </is>
      </c>
      <c r="F4546" t="inlineStr">
        <is>
          <t>South Korea</t>
        </is>
      </c>
      <c r="G4546" t="inlineStr">
        <is>
          <t>Arab Extra Light</t>
        </is>
      </c>
      <c r="H4546" t="inlineStr">
        <is>
          <t>Term contract</t>
        </is>
      </c>
      <c r="I4546" t="inlineStr">
        <is>
          <t>Trader</t>
        </is>
      </c>
      <c r="J4546" t="inlineStr">
        <is>
          <t>Kofi Mensah</t>
        </is>
      </c>
      <c r="K4546" s="70" t="n">
        <v>1367120</v>
      </c>
      <c r="L4546" s="71" t="n">
        <v>73.34</v>
      </c>
      <c r="M4546" s="71" t="n">
        <v>100264580.8</v>
      </c>
      <c r="N4546" s="71" t="n">
        <v>1002645.81</v>
      </c>
      <c r="O4546" s="71" t="n">
        <v>99261934.98999999</v>
      </c>
      <c r="P4546" s="71" t="n">
        <v>24586377.61</v>
      </c>
      <c r="Q4546" s="71" t="n">
        <v>74675557.38</v>
      </c>
      <c r="R4546" t="inlineStr">
        <is>
          <t>Crude</t>
        </is>
      </c>
      <c r="S4546" t="inlineStr">
        <is>
          <t>Yes</t>
        </is>
      </c>
      <c r="T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SA104538</t>
        </is>
      </c>
      <c r="B4547" s="68" t="n">
        <v>46318</v>
      </c>
      <c r="C4547" s="69" t="n">
        <v>2026</v>
      </c>
      <c r="D4547" t="inlineStr">
        <is>
          <t>Oct</t>
        </is>
      </c>
      <c r="E4547" t="inlineStr">
        <is>
          <t>Middle East</t>
        </is>
      </c>
      <c r="F4547" t="inlineStr">
        <is>
          <t>UAE</t>
        </is>
      </c>
      <c r="G4547" t="inlineStr">
        <is>
          <t>Arab Light</t>
        </is>
      </c>
      <c r="H4547" t="inlineStr">
        <is>
          <t>Spot</t>
        </is>
      </c>
      <c r="I4547" t="inlineStr">
        <is>
          <t>Refiner</t>
        </is>
      </c>
      <c r="J4547" t="inlineStr">
        <is>
          <t>Shraddha Kulkarni</t>
        </is>
      </c>
      <c r="K4547" s="70" t="n">
        <v>687696</v>
      </c>
      <c r="L4547" s="71" t="n">
        <v>71.93000000000001</v>
      </c>
      <c r="M4547" s="71" t="n">
        <v>49465973.28</v>
      </c>
      <c r="N4547" s="71" t="n">
        <v>0</v>
      </c>
      <c r="O4547" s="71" t="n">
        <v>49465973.28</v>
      </c>
      <c r="P4547" s="71" t="n">
        <v>12005860.68</v>
      </c>
      <c r="Q4547" s="71" t="n">
        <v>37460112.6</v>
      </c>
      <c r="R4547" t="inlineStr">
        <is>
          <t>Crude</t>
        </is>
      </c>
      <c r="S4547" t="inlineStr">
        <is>
          <t>Yes</t>
        </is>
      </c>
      <c r="T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SA104539</t>
        </is>
      </c>
      <c r="B4548" s="68" t="n">
        <v>46318</v>
      </c>
      <c r="C4548" s="69" t="n">
        <v>2026</v>
      </c>
      <c r="D4548" t="inlineStr">
        <is>
          <t>Oct</t>
        </is>
      </c>
      <c r="E4548" t="inlineStr">
        <is>
          <t>Asia</t>
        </is>
      </c>
      <c r="F4548" t="inlineStr">
        <is>
          <t>South Korea</t>
        </is>
      </c>
      <c r="G4548" t="inlineStr">
        <is>
          <t>Jet fuel</t>
        </is>
      </c>
      <c r="H4548" t="inlineStr">
        <is>
          <t>Spot</t>
        </is>
      </c>
      <c r="I4548" t="inlineStr">
        <is>
          <t>Refiner</t>
        </is>
      </c>
      <c r="J4548" t="inlineStr">
        <is>
          <t>Wei Chen</t>
        </is>
      </c>
      <c r="K4548" s="70" t="n">
        <v>548088</v>
      </c>
      <c r="L4548" s="71" t="n">
        <v>106.55</v>
      </c>
      <c r="M4548" s="71" t="n">
        <v>58398776.4</v>
      </c>
      <c r="N4548" s="71" t="n">
        <v>0</v>
      </c>
      <c r="O4548" s="71" t="n">
        <v>58398776.4</v>
      </c>
      <c r="P4548" s="71" t="n">
        <v>40851764.24</v>
      </c>
      <c r="Q4548" s="71" t="n">
        <v>17547012.16</v>
      </c>
      <c r="R4548" t="inlineStr">
        <is>
          <t>Refined</t>
        </is>
      </c>
      <c r="S4548" t="inlineStr">
        <is>
          <t>Yes</t>
        </is>
      </c>
      <c r="T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SA104540</t>
        </is>
      </c>
      <c r="B4549" s="68" t="n">
        <v>46318</v>
      </c>
      <c r="C4549" s="69" t="n">
        <v>2026</v>
      </c>
      <c r="D4549" t="inlineStr">
        <is>
          <t>Oct</t>
        </is>
      </c>
      <c r="E4549" t="inlineStr">
        <is>
          <t>Asia</t>
        </is>
      </c>
      <c r="F4549" t="inlineStr">
        <is>
          <t>China</t>
        </is>
      </c>
      <c r="G4549" t="inlineStr">
        <is>
          <t>Diesel</t>
        </is>
      </c>
      <c r="H4549" t="inlineStr">
        <is>
          <t>Term contract</t>
        </is>
      </c>
      <c r="I4549" t="inlineStr">
        <is>
          <t>Trader</t>
        </is>
      </c>
      <c r="J4549" t="inlineStr">
        <is>
          <t>Priya Nair</t>
        </is>
      </c>
      <c r="K4549" s="70" t="n">
        <v>576087</v>
      </c>
      <c r="L4549" s="71" t="n">
        <v>87.37</v>
      </c>
      <c r="M4549" s="71" t="n">
        <v>50332721.19</v>
      </c>
      <c r="N4549" s="71" t="n">
        <v>1006654.42</v>
      </c>
      <c r="O4549" s="71" t="n">
        <v>49326066.77</v>
      </c>
      <c r="P4549" s="71" t="n">
        <v>39102322.73</v>
      </c>
      <c r="Q4549" s="71" t="n">
        <v>10223744.04</v>
      </c>
      <c r="R4549" t="inlineStr">
        <is>
          <t>Refined</t>
        </is>
      </c>
      <c r="S4549" t="inlineStr">
        <is>
          <t>Yes</t>
        </is>
      </c>
      <c r="T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SA104541</t>
        </is>
      </c>
      <c r="B4550" s="68" t="n">
        <v>46319</v>
      </c>
      <c r="C4550" s="69" t="n">
        <v>2026</v>
      </c>
      <c r="D4550" t="inlineStr">
        <is>
          <t>Oct</t>
        </is>
      </c>
      <c r="E4550" t="inlineStr">
        <is>
          <t>Europe</t>
        </is>
      </c>
      <c r="F4550" t="inlineStr">
        <is>
          <t>Italy</t>
        </is>
      </c>
      <c r="G4550" t="inlineStr">
        <is>
          <t>Arab Extra Light</t>
        </is>
      </c>
      <c r="H4550" t="inlineStr">
        <is>
          <t>Term contract</t>
        </is>
      </c>
      <c r="I4550" t="inlineStr">
        <is>
          <t>National oil company</t>
        </is>
      </c>
      <c r="J4550" t="inlineStr">
        <is>
          <t>Hiroshi Tanaka</t>
        </is>
      </c>
      <c r="K4550" s="70" t="n">
        <v>1285424</v>
      </c>
      <c r="L4550" s="71" t="n">
        <v>77.29000000000001</v>
      </c>
      <c r="M4550" s="71" t="n">
        <v>99350420.95999999</v>
      </c>
      <c r="N4550" s="71" t="n">
        <v>0</v>
      </c>
      <c r="O4550" s="71" t="n">
        <v>99350420.95999999</v>
      </c>
      <c r="P4550" s="71" t="n">
        <v>23706295.67</v>
      </c>
      <c r="Q4550" s="71" t="n">
        <v>75644125.29000001</v>
      </c>
      <c r="R4550" t="inlineStr">
        <is>
          <t>Crude</t>
        </is>
      </c>
      <c r="S4550" t="inlineStr">
        <is>
          <t>Yes</t>
        </is>
      </c>
      <c r="T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SA104542</t>
        </is>
      </c>
      <c r="B4551" s="68" t="n">
        <v>46319</v>
      </c>
      <c r="C4551" s="69" t="n">
        <v>2026</v>
      </c>
      <c r="D4551" t="inlineStr">
        <is>
          <t>Oct</t>
        </is>
      </c>
      <c r="E4551" t="inlineStr">
        <is>
          <t>Asia</t>
        </is>
      </c>
      <c r="F4551" t="inlineStr">
        <is>
          <t>China</t>
        </is>
      </c>
      <c r="G4551" t="inlineStr">
        <is>
          <t>Arab Medium</t>
        </is>
      </c>
      <c r="H4551" t="inlineStr">
        <is>
          <t>Spot</t>
        </is>
      </c>
      <c r="I4551" t="inlineStr">
        <is>
          <t>Trader</t>
        </is>
      </c>
      <c r="J4551" t="inlineStr">
        <is>
          <t>Olivia Brown</t>
        </is>
      </c>
      <c r="K4551" s="70" t="n">
        <v>760086</v>
      </c>
      <c r="L4551" s="71" t="n">
        <v>82.41</v>
      </c>
      <c r="M4551" s="71" t="n">
        <v>62638687.26</v>
      </c>
      <c r="N4551" s="71" t="n">
        <v>0</v>
      </c>
      <c r="O4551" s="71" t="n">
        <v>62638687.26</v>
      </c>
      <c r="P4551" s="71" t="n">
        <v>13110448.15</v>
      </c>
      <c r="Q4551" s="71" t="n">
        <v>49528239.11</v>
      </c>
      <c r="R4551" t="inlineStr">
        <is>
          <t>Crude</t>
        </is>
      </c>
      <c r="S4551" t="inlineStr">
        <is>
          <t>Yes</t>
        </is>
      </c>
      <c r="T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SA104543</t>
        </is>
      </c>
      <c r="B4552" s="68" t="n">
        <v>46319</v>
      </c>
      <c r="C4552" s="69" t="n">
        <v>2026</v>
      </c>
      <c r="D4552" t="inlineStr">
        <is>
          <t>Oct</t>
        </is>
      </c>
      <c r="E4552" t="inlineStr">
        <is>
          <t>Asia</t>
        </is>
      </c>
      <c r="F4552" t="inlineStr">
        <is>
          <t>India</t>
        </is>
      </c>
      <c r="G4552" t="inlineStr">
        <is>
          <t>Arab Medium</t>
        </is>
      </c>
      <c r="H4552" t="inlineStr">
        <is>
          <t>Term contract</t>
        </is>
      </c>
      <c r="I4552" t="inlineStr">
        <is>
          <t>Trader</t>
        </is>
      </c>
      <c r="J4552" t="inlineStr">
        <is>
          <t>Ruhi Shaikh</t>
        </is>
      </c>
      <c r="K4552" s="70" t="n">
        <v>494314</v>
      </c>
      <c r="L4552" s="71" t="n">
        <v>75.3</v>
      </c>
      <c r="M4552" s="71" t="n">
        <v>37221844.2</v>
      </c>
      <c r="N4552" s="71" t="n">
        <v>0</v>
      </c>
      <c r="O4552" s="71" t="n">
        <v>37221844.2</v>
      </c>
      <c r="P4552" s="71" t="n">
        <v>8551213.470000001</v>
      </c>
      <c r="Q4552" s="71" t="n">
        <v>28670630.73</v>
      </c>
      <c r="R4552" t="inlineStr">
        <is>
          <t>Crude</t>
        </is>
      </c>
      <c r="S4552" t="inlineStr">
        <is>
          <t>Yes</t>
        </is>
      </c>
      <c r="T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SA104544</t>
        </is>
      </c>
      <c r="B4553" s="68" t="n">
        <v>46319</v>
      </c>
      <c r="C4553" s="69" t="n">
        <v>2026</v>
      </c>
      <c r="D4553" t="inlineStr">
        <is>
          <t>Oct</t>
        </is>
      </c>
      <c r="E4553" t="inlineStr">
        <is>
          <t>Asia</t>
        </is>
      </c>
      <c r="F4553" t="inlineStr">
        <is>
          <t>South Korea</t>
        </is>
      </c>
      <c r="G4553" t="inlineStr">
        <is>
          <t>Arab Extra Light</t>
        </is>
      </c>
      <c r="H4553" t="inlineStr">
        <is>
          <t>Term contract</t>
        </is>
      </c>
      <c r="I4553" t="inlineStr">
        <is>
          <t>Trader</t>
        </is>
      </c>
      <c r="J4553" t="inlineStr">
        <is>
          <t>Mei Lin</t>
        </is>
      </c>
      <c r="K4553" s="70" t="n">
        <v>527406</v>
      </c>
      <c r="L4553" s="71" t="n">
        <v>81.54000000000001</v>
      </c>
      <c r="M4553" s="71" t="n">
        <v>43004685.24</v>
      </c>
      <c r="N4553" s="71" t="n">
        <v>860093.7</v>
      </c>
      <c r="O4553" s="71" t="n">
        <v>42144591.54</v>
      </c>
      <c r="P4553" s="71" t="n">
        <v>9530247.08</v>
      </c>
      <c r="Q4553" s="71" t="n">
        <v>32614344.46</v>
      </c>
      <c r="R4553" t="inlineStr">
        <is>
          <t>Crude</t>
        </is>
      </c>
      <c r="S4553" t="inlineStr">
        <is>
          <t>Yes</t>
        </is>
      </c>
      <c r="T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SA104545</t>
        </is>
      </c>
      <c r="B4554" s="68" t="n">
        <v>46319</v>
      </c>
      <c r="C4554" s="69" t="n">
        <v>2026</v>
      </c>
      <c r="D4554" t="inlineStr">
        <is>
          <t>Oct</t>
        </is>
      </c>
      <c r="E4554" t="inlineStr">
        <is>
          <t>Europe</t>
        </is>
      </c>
      <c r="F4554" t="inlineStr">
        <is>
          <t>France</t>
        </is>
      </c>
      <c r="G4554" t="inlineStr">
        <is>
          <t>Gasoline</t>
        </is>
      </c>
      <c r="H4554" t="inlineStr">
        <is>
          <t>Term contract</t>
        </is>
      </c>
      <c r="I4554" t="inlineStr">
        <is>
          <t>Refiner</t>
        </is>
      </c>
      <c r="J4554" t="inlineStr">
        <is>
          <t>Ruhi Shaikh</t>
        </is>
      </c>
      <c r="K4554" s="70" t="n">
        <v>615307</v>
      </c>
      <c r="L4554" s="71" t="n">
        <v>92</v>
      </c>
      <c r="M4554" s="71" t="n">
        <v>56608244</v>
      </c>
      <c r="N4554" s="71" t="n">
        <v>0</v>
      </c>
      <c r="O4554" s="71" t="n">
        <v>56608244</v>
      </c>
      <c r="P4554" s="71" t="n">
        <v>42689517.4</v>
      </c>
      <c r="Q4554" s="71" t="n">
        <v>13918726.6</v>
      </c>
      <c r="R4554" t="inlineStr">
        <is>
          <t>Refined</t>
        </is>
      </c>
      <c r="S4554" t="inlineStr">
        <is>
          <t>Yes</t>
        </is>
      </c>
      <c r="T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SA104546</t>
        </is>
      </c>
      <c r="B4555" s="68" t="n">
        <v>46319</v>
      </c>
      <c r="C4555" s="69" t="n">
        <v>2026</v>
      </c>
      <c r="D4555" t="inlineStr">
        <is>
          <t>Oct</t>
        </is>
      </c>
      <c r="E4555" t="inlineStr">
        <is>
          <t>Asia</t>
        </is>
      </c>
      <c r="F4555" t="inlineStr">
        <is>
          <t>Japan</t>
        </is>
      </c>
      <c r="G4555" t="inlineStr">
        <is>
          <t>Jet fuel</t>
        </is>
      </c>
      <c r="H4555" t="inlineStr">
        <is>
          <t>Spot</t>
        </is>
      </c>
      <c r="I4555" t="inlineStr">
        <is>
          <t>Refiner</t>
        </is>
      </c>
      <c r="J4555" t="inlineStr">
        <is>
          <t>Wei Chen</t>
        </is>
      </c>
      <c r="K4555" s="70" t="n">
        <v>283233</v>
      </c>
      <c r="L4555" s="71" t="n">
        <v>94.98999999999999</v>
      </c>
      <c r="M4555" s="71" t="n">
        <v>26904302.67</v>
      </c>
      <c r="N4555" s="71" t="n">
        <v>269043.03</v>
      </c>
      <c r="O4555" s="71" t="n">
        <v>26635259.64</v>
      </c>
      <c r="P4555" s="71" t="n">
        <v>20843117.29</v>
      </c>
      <c r="Q4555" s="71" t="n">
        <v>5792142.35</v>
      </c>
      <c r="R4555" t="inlineStr">
        <is>
          <t>Refined</t>
        </is>
      </c>
      <c r="S4555" t="inlineStr">
        <is>
          <t>Yes</t>
        </is>
      </c>
      <c r="T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SA104547</t>
        </is>
      </c>
      <c r="B4556" s="68" t="n">
        <v>46319</v>
      </c>
      <c r="C4556" s="69" t="n">
        <v>2026</v>
      </c>
      <c r="D4556" t="inlineStr">
        <is>
          <t>Oct</t>
        </is>
      </c>
      <c r="E4556" t="inlineStr">
        <is>
          <t>Asia</t>
        </is>
      </c>
      <c r="F4556" t="inlineStr">
        <is>
          <t>China</t>
        </is>
      </c>
      <c r="G4556" t="inlineStr">
        <is>
          <t>Arab Extra Light</t>
        </is>
      </c>
      <c r="H4556" t="inlineStr">
        <is>
          <t>Spot</t>
        </is>
      </c>
      <c r="I4556" t="inlineStr">
        <is>
          <t>Refiner</t>
        </is>
      </c>
      <c r="J4556" t="inlineStr">
        <is>
          <t>Zoya Ahmed</t>
        </is>
      </c>
      <c r="K4556" s="70" t="n">
        <v>1207864</v>
      </c>
      <c r="L4556" s="71" t="n">
        <v>73.68000000000001</v>
      </c>
      <c r="M4556" s="71" t="n">
        <v>88995419.52</v>
      </c>
      <c r="N4556" s="71" t="n">
        <v>1779908.39</v>
      </c>
      <c r="O4556" s="71" t="n">
        <v>87215511.13</v>
      </c>
      <c r="P4556" s="71" t="n">
        <v>23010165.76</v>
      </c>
      <c r="Q4556" s="71" t="n">
        <v>64205345.37</v>
      </c>
      <c r="R4556" t="inlineStr">
        <is>
          <t>Crude</t>
        </is>
      </c>
      <c r="S4556" t="inlineStr">
        <is>
          <t>Yes</t>
        </is>
      </c>
      <c r="T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SA104548</t>
        </is>
      </c>
      <c r="B4557" s="68" t="n">
        <v>46319</v>
      </c>
      <c r="C4557" s="69" t="n">
        <v>2026</v>
      </c>
      <c r="D4557" t="inlineStr">
        <is>
          <t>Oct</t>
        </is>
      </c>
      <c r="E4557" t="inlineStr">
        <is>
          <t>Asia</t>
        </is>
      </c>
      <c r="F4557" t="inlineStr">
        <is>
          <t>China</t>
        </is>
      </c>
      <c r="G4557" t="inlineStr">
        <is>
          <t>Arab Extra Light</t>
        </is>
      </c>
      <c r="H4557" t="inlineStr">
        <is>
          <t>Term contract</t>
        </is>
      </c>
      <c r="I4557" t="inlineStr">
        <is>
          <t>Refiner</t>
        </is>
      </c>
      <c r="J4557" t="inlineStr">
        <is>
          <t>Priya Nair</t>
        </is>
      </c>
      <c r="K4557" s="70" t="n">
        <v>368150</v>
      </c>
      <c r="L4557" s="71" t="n">
        <v>83.52</v>
      </c>
      <c r="M4557" s="71" t="n">
        <v>30747888</v>
      </c>
      <c r="N4557" s="71" t="n">
        <v>307478.88</v>
      </c>
      <c r="O4557" s="71" t="n">
        <v>30440409.12</v>
      </c>
      <c r="P4557" s="71" t="n">
        <v>6963088.01</v>
      </c>
      <c r="Q4557" s="71" t="n">
        <v>23477321.11</v>
      </c>
      <c r="R4557" t="inlineStr">
        <is>
          <t>Crude</t>
        </is>
      </c>
      <c r="S4557" t="inlineStr">
        <is>
          <t>Yes</t>
        </is>
      </c>
      <c r="T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SA104549</t>
        </is>
      </c>
      <c r="B4558" s="68" t="n">
        <v>46320</v>
      </c>
      <c r="C4558" s="69" t="n">
        <v>2026</v>
      </c>
      <c r="D4558" t="inlineStr">
        <is>
          <t>Oct</t>
        </is>
      </c>
      <c r="E4558" t="inlineStr">
        <is>
          <t>Middle East</t>
        </is>
      </c>
      <c r="F4558" t="inlineStr">
        <is>
          <t>Saudi Arabia</t>
        </is>
      </c>
      <c r="G4558" t="inlineStr">
        <is>
          <t>Arab Light</t>
        </is>
      </c>
      <c r="H4558" t="inlineStr">
        <is>
          <t>Domestic</t>
        </is>
      </c>
      <c r="I4558" t="inlineStr">
        <is>
          <t>National oil company</t>
        </is>
      </c>
      <c r="J4558" t="inlineStr">
        <is>
          <t>Fatima Al-Saud</t>
        </is>
      </c>
      <c r="K4558" s="70" t="n">
        <v>1203727</v>
      </c>
      <c r="L4558" s="71" t="n">
        <v>75.39</v>
      </c>
      <c r="M4558" s="71" t="n">
        <v>90748978.53</v>
      </c>
      <c r="N4558" s="71" t="n">
        <v>1814979.57</v>
      </c>
      <c r="O4558" s="71" t="n">
        <v>88933998.95999999</v>
      </c>
      <c r="P4558" s="71" t="n">
        <v>21013213.42</v>
      </c>
      <c r="Q4558" s="71" t="n">
        <v>67920785.54000001</v>
      </c>
      <c r="R4558" t="inlineStr">
        <is>
          <t>Crude</t>
        </is>
      </c>
      <c r="S4558" t="inlineStr">
        <is>
          <t>No</t>
        </is>
      </c>
      <c r="T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SA104550</t>
        </is>
      </c>
      <c r="B4559" s="68" t="n">
        <v>46320</v>
      </c>
      <c r="C4559" s="69" t="n">
        <v>2026</v>
      </c>
      <c r="D4559" t="inlineStr">
        <is>
          <t>Oct</t>
        </is>
      </c>
      <c r="E4559" t="inlineStr">
        <is>
          <t>Europe</t>
        </is>
      </c>
      <c r="F4559" t="inlineStr">
        <is>
          <t>Netherlands</t>
        </is>
      </c>
      <c r="G4559" t="inlineStr">
        <is>
          <t>Gasoline</t>
        </is>
      </c>
      <c r="H4559" t="inlineStr">
        <is>
          <t>Term contract</t>
        </is>
      </c>
      <c r="I4559" t="inlineStr">
        <is>
          <t>National oil company</t>
        </is>
      </c>
      <c r="J4559" t="inlineStr">
        <is>
          <t>Olivia Brown</t>
        </is>
      </c>
      <c r="K4559" s="70" t="n">
        <v>215099</v>
      </c>
      <c r="L4559" s="71" t="n">
        <v>83.34</v>
      </c>
      <c r="M4559" s="71" t="n">
        <v>17926350.66</v>
      </c>
      <c r="N4559" s="71" t="n">
        <v>0</v>
      </c>
      <c r="O4559" s="71" t="n">
        <v>17926350.66</v>
      </c>
      <c r="P4559" s="71" t="n">
        <v>15238594.89</v>
      </c>
      <c r="Q4559" s="71" t="n">
        <v>2687755.77</v>
      </c>
      <c r="R4559" t="inlineStr">
        <is>
          <t>Refined</t>
        </is>
      </c>
      <c r="S4559" t="inlineStr">
        <is>
          <t>Yes</t>
        </is>
      </c>
      <c r="T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SA104551</t>
        </is>
      </c>
      <c r="B4560" s="68" t="n">
        <v>46320</v>
      </c>
      <c r="C4560" s="69" t="n">
        <v>2026</v>
      </c>
      <c r="D4560" t="inlineStr">
        <is>
          <t>Oct</t>
        </is>
      </c>
      <c r="E4560" t="inlineStr">
        <is>
          <t>Asia</t>
        </is>
      </c>
      <c r="F4560" t="inlineStr">
        <is>
          <t>Japan</t>
        </is>
      </c>
      <c r="G4560" t="inlineStr">
        <is>
          <t>Arab Light</t>
        </is>
      </c>
      <c r="H4560" t="inlineStr">
        <is>
          <t>Spot</t>
        </is>
      </c>
      <c r="I4560" t="inlineStr">
        <is>
          <t>Refiner</t>
        </is>
      </c>
      <c r="J4560" t="inlineStr">
        <is>
          <t>Zoya Ahmed</t>
        </is>
      </c>
      <c r="K4560" s="70" t="n">
        <v>1495352</v>
      </c>
      <c r="L4560" s="71" t="n">
        <v>72.94</v>
      </c>
      <c r="M4560" s="71" t="n">
        <v>109070974.88</v>
      </c>
      <c r="N4560" s="71" t="n">
        <v>0</v>
      </c>
      <c r="O4560" s="71" t="n">
        <v>109070974.88</v>
      </c>
      <c r="P4560" s="71" t="n">
        <v>27653490.29</v>
      </c>
      <c r="Q4560" s="71" t="n">
        <v>81417484.59</v>
      </c>
      <c r="R4560" t="inlineStr">
        <is>
          <t>Crude</t>
        </is>
      </c>
      <c r="S4560" t="inlineStr">
        <is>
          <t>Yes</t>
        </is>
      </c>
      <c r="T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SA104552</t>
        </is>
      </c>
      <c r="B4561" s="68" t="n">
        <v>46320</v>
      </c>
      <c r="C4561" s="69" t="n">
        <v>2026</v>
      </c>
      <c r="D4561" t="inlineStr">
        <is>
          <t>Oct</t>
        </is>
      </c>
      <c r="E4561" t="inlineStr">
        <is>
          <t>Asia</t>
        </is>
      </c>
      <c r="F4561" t="inlineStr">
        <is>
          <t>India</t>
        </is>
      </c>
      <c r="G4561" t="inlineStr">
        <is>
          <t>Arab Medium</t>
        </is>
      </c>
      <c r="H4561" t="inlineStr">
        <is>
          <t>Term contract</t>
        </is>
      </c>
      <c r="I4561" t="inlineStr">
        <is>
          <t>National oil company</t>
        </is>
      </c>
      <c r="J4561" t="inlineStr">
        <is>
          <t>Yuki Sato</t>
        </is>
      </c>
      <c r="K4561" s="70" t="n">
        <v>1133407</v>
      </c>
      <c r="L4561" s="71" t="n">
        <v>79.2</v>
      </c>
      <c r="M4561" s="71" t="n">
        <v>89765834.40000001</v>
      </c>
      <c r="N4561" s="71" t="n">
        <v>0</v>
      </c>
      <c r="O4561" s="71" t="n">
        <v>89765834.40000001</v>
      </c>
      <c r="P4561" s="71" t="n">
        <v>20323679.05</v>
      </c>
      <c r="Q4561" s="71" t="n">
        <v>69442155.34999999</v>
      </c>
      <c r="R4561" t="inlineStr">
        <is>
          <t>Crude</t>
        </is>
      </c>
      <c r="S4561" t="inlineStr">
        <is>
          <t>Yes</t>
        </is>
      </c>
      <c r="T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SA104553</t>
        </is>
      </c>
      <c r="B4562" s="68" t="n">
        <v>46320</v>
      </c>
      <c r="C4562" s="69" t="n">
        <v>2026</v>
      </c>
      <c r="D4562" t="inlineStr">
        <is>
          <t>Oct</t>
        </is>
      </c>
      <c r="E4562" t="inlineStr">
        <is>
          <t>Europe</t>
        </is>
      </c>
      <c r="F4562" t="inlineStr">
        <is>
          <t>Netherlands</t>
        </is>
      </c>
      <c r="G4562" t="inlineStr">
        <is>
          <t>Arab Medium</t>
        </is>
      </c>
      <c r="H4562" t="inlineStr">
        <is>
          <t>Term contract</t>
        </is>
      </c>
      <c r="I4562" t="inlineStr">
        <is>
          <t>Trader</t>
        </is>
      </c>
      <c r="J4562" t="inlineStr">
        <is>
          <t>Carlos Silva</t>
        </is>
      </c>
      <c r="K4562" s="70" t="n">
        <v>387799</v>
      </c>
      <c r="L4562" s="71" t="n">
        <v>71.70999999999999</v>
      </c>
      <c r="M4562" s="71" t="n">
        <v>27809066.29</v>
      </c>
      <c r="N4562" s="71" t="n">
        <v>278090.66</v>
      </c>
      <c r="O4562" s="71" t="n">
        <v>27530975.63</v>
      </c>
      <c r="P4562" s="71" t="n">
        <v>7024467.93</v>
      </c>
      <c r="Q4562" s="71" t="n">
        <v>20506507.7</v>
      </c>
      <c r="R4562" t="inlineStr">
        <is>
          <t>Crude</t>
        </is>
      </c>
      <c r="S4562" t="inlineStr">
        <is>
          <t>Yes</t>
        </is>
      </c>
      <c r="T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SA104554</t>
        </is>
      </c>
      <c r="B4563" s="68" t="n">
        <v>46320</v>
      </c>
      <c r="C4563" s="69" t="n">
        <v>2026</v>
      </c>
      <c r="D4563" t="inlineStr">
        <is>
          <t>Oct</t>
        </is>
      </c>
      <c r="E4563" t="inlineStr">
        <is>
          <t>Asia</t>
        </is>
      </c>
      <c r="F4563" t="inlineStr">
        <is>
          <t>Japan</t>
        </is>
      </c>
      <c r="G4563" t="inlineStr">
        <is>
          <t>Arab Light</t>
        </is>
      </c>
      <c r="H4563" t="inlineStr">
        <is>
          <t>Spot</t>
        </is>
      </c>
      <c r="I4563" t="inlineStr">
        <is>
          <t>National oil company</t>
        </is>
      </c>
      <c r="J4563" t="inlineStr">
        <is>
          <t>Kofi Mensah</t>
        </is>
      </c>
      <c r="K4563" s="70" t="n">
        <v>741471</v>
      </c>
      <c r="L4563" s="71" t="n">
        <v>77.45</v>
      </c>
      <c r="M4563" s="71" t="n">
        <v>57426928.95</v>
      </c>
      <c r="N4563" s="71" t="n">
        <v>574269.29</v>
      </c>
      <c r="O4563" s="71" t="n">
        <v>56852659.66</v>
      </c>
      <c r="P4563" s="71" t="n">
        <v>13377063.45</v>
      </c>
      <c r="Q4563" s="71" t="n">
        <v>43475596.21</v>
      </c>
      <c r="R4563" t="inlineStr">
        <is>
          <t>Crude</t>
        </is>
      </c>
      <c r="S4563" t="inlineStr">
        <is>
          <t>Yes</t>
        </is>
      </c>
      <c r="T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SA104555</t>
        </is>
      </c>
      <c r="B4564" s="68" t="n">
        <v>46320</v>
      </c>
      <c r="C4564" s="69" t="n">
        <v>2026</v>
      </c>
      <c r="D4564" t="inlineStr">
        <is>
          <t>Oct</t>
        </is>
      </c>
      <c r="E4564" t="inlineStr">
        <is>
          <t>Asia</t>
        </is>
      </c>
      <c r="F4564" t="inlineStr">
        <is>
          <t>Japan</t>
        </is>
      </c>
      <c r="G4564" t="inlineStr">
        <is>
          <t>Arab Medium</t>
        </is>
      </c>
      <c r="H4564" t="inlineStr">
        <is>
          <t>Spot</t>
        </is>
      </c>
      <c r="I4564" t="inlineStr">
        <is>
          <t>Refiner</t>
        </is>
      </c>
      <c r="J4564" t="inlineStr">
        <is>
          <t>Noah Smith</t>
        </is>
      </c>
      <c r="K4564" s="70" t="n">
        <v>764222</v>
      </c>
      <c r="L4564" s="71" t="n">
        <v>82.92</v>
      </c>
      <c r="M4564" s="71" t="n">
        <v>63369288.24</v>
      </c>
      <c r="N4564" s="71" t="n">
        <v>633692.88</v>
      </c>
      <c r="O4564" s="71" t="n">
        <v>62735595.36</v>
      </c>
      <c r="P4564" s="71" t="n">
        <v>13915870.16</v>
      </c>
      <c r="Q4564" s="71" t="n">
        <v>48819725.2</v>
      </c>
      <c r="R4564" t="inlineStr">
        <is>
          <t>Crude</t>
        </is>
      </c>
      <c r="S4564" t="inlineStr">
        <is>
          <t>Yes</t>
        </is>
      </c>
      <c r="T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SA104556</t>
        </is>
      </c>
      <c r="B4565" s="68" t="n">
        <v>46320</v>
      </c>
      <c r="C4565" s="69" t="n">
        <v>2026</v>
      </c>
      <c r="D4565" t="inlineStr">
        <is>
          <t>Oct</t>
        </is>
      </c>
      <c r="E4565" t="inlineStr">
        <is>
          <t>Middle East</t>
        </is>
      </c>
      <c r="F4565" t="inlineStr">
        <is>
          <t>Saudi Arabia</t>
        </is>
      </c>
      <c r="G4565" t="inlineStr">
        <is>
          <t>Arab Extra Light</t>
        </is>
      </c>
      <c r="H4565" t="inlineStr">
        <is>
          <t>Domestic</t>
        </is>
      </c>
      <c r="I4565" t="inlineStr">
        <is>
          <t>Refiner</t>
        </is>
      </c>
      <c r="J4565" t="inlineStr">
        <is>
          <t>Noah Smith</t>
        </is>
      </c>
      <c r="K4565" s="70" t="n">
        <v>347468</v>
      </c>
      <c r="L4565" s="71" t="n">
        <v>75.69</v>
      </c>
      <c r="M4565" s="71" t="n">
        <v>26299852.92</v>
      </c>
      <c r="N4565" s="71" t="n">
        <v>525997.0600000001</v>
      </c>
      <c r="O4565" s="71" t="n">
        <v>25773855.86</v>
      </c>
      <c r="P4565" s="71" t="n">
        <v>6413582.52</v>
      </c>
      <c r="Q4565" s="71" t="n">
        <v>19360273.34</v>
      </c>
      <c r="R4565" t="inlineStr">
        <is>
          <t>Crude</t>
        </is>
      </c>
      <c r="S4565" t="inlineStr">
        <is>
          <t>No</t>
        </is>
      </c>
      <c r="T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SA104557</t>
        </is>
      </c>
      <c r="B4566" s="68" t="n">
        <v>46320</v>
      </c>
      <c r="C4566" s="69" t="n">
        <v>2026</v>
      </c>
      <c r="D4566" t="inlineStr">
        <is>
          <t>Oct</t>
        </is>
      </c>
      <c r="E4566" t="inlineStr">
        <is>
          <t>Asia</t>
        </is>
      </c>
      <c r="F4566" t="inlineStr">
        <is>
          <t>South Korea</t>
        </is>
      </c>
      <c r="G4566" t="inlineStr">
        <is>
          <t>Arab Extra Light</t>
        </is>
      </c>
      <c r="H4566" t="inlineStr">
        <is>
          <t>Term contract</t>
        </is>
      </c>
      <c r="I4566" t="inlineStr">
        <is>
          <t>National oil company</t>
        </is>
      </c>
      <c r="J4566" t="inlineStr">
        <is>
          <t>Emma Clarke</t>
        </is>
      </c>
      <c r="K4566" s="70" t="n">
        <v>1657711</v>
      </c>
      <c r="L4566" s="71" t="n">
        <v>87.23</v>
      </c>
      <c r="M4566" s="71" t="n">
        <v>144602130.53</v>
      </c>
      <c r="N4566" s="71" t="n">
        <v>1446021.31</v>
      </c>
      <c r="O4566" s="71" t="n">
        <v>143156109.22</v>
      </c>
      <c r="P4566" s="71" t="n">
        <v>29906577.14</v>
      </c>
      <c r="Q4566" s="71" t="n">
        <v>113249532.08</v>
      </c>
      <c r="R4566" t="inlineStr">
        <is>
          <t>Crude</t>
        </is>
      </c>
      <c r="S4566" t="inlineStr">
        <is>
          <t>Yes</t>
        </is>
      </c>
      <c r="T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SA104558</t>
        </is>
      </c>
      <c r="B4567" s="68" t="n">
        <v>46321</v>
      </c>
      <c r="C4567" s="69" t="n">
        <v>2026</v>
      </c>
      <c r="D4567" t="inlineStr">
        <is>
          <t>Oct</t>
        </is>
      </c>
      <c r="E4567" t="inlineStr">
        <is>
          <t>Asia</t>
        </is>
      </c>
      <c r="F4567" t="inlineStr">
        <is>
          <t>India</t>
        </is>
      </c>
      <c r="G4567" t="inlineStr">
        <is>
          <t>Arab Heavy</t>
        </is>
      </c>
      <c r="H4567" t="inlineStr">
        <is>
          <t>Term contract</t>
        </is>
      </c>
      <c r="I4567" t="inlineStr">
        <is>
          <t>National oil company</t>
        </is>
      </c>
      <c r="J4567" t="inlineStr">
        <is>
          <t>Shraddha Kulkarni</t>
        </is>
      </c>
      <c r="K4567" s="70" t="n">
        <v>1874878</v>
      </c>
      <c r="L4567" s="71" t="n">
        <v>77.37</v>
      </c>
      <c r="M4567" s="71" t="n">
        <v>145059310.86</v>
      </c>
      <c r="N4567" s="71" t="n">
        <v>1450593.11</v>
      </c>
      <c r="O4567" s="71" t="n">
        <v>143608717.75</v>
      </c>
      <c r="P4567" s="71" t="n">
        <v>33198411.46</v>
      </c>
      <c r="Q4567" s="71" t="n">
        <v>110410306.29</v>
      </c>
      <c r="R4567" t="inlineStr">
        <is>
          <t>Crude</t>
        </is>
      </c>
      <c r="S4567" t="inlineStr">
        <is>
          <t>Yes</t>
        </is>
      </c>
      <c r="T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SA104559</t>
        </is>
      </c>
      <c r="B4568" s="68" t="n">
        <v>46321</v>
      </c>
      <c r="C4568" s="69" t="n">
        <v>2026</v>
      </c>
      <c r="D4568" t="inlineStr">
        <is>
          <t>Oct</t>
        </is>
      </c>
      <c r="E4568" t="inlineStr">
        <is>
          <t>Asia</t>
        </is>
      </c>
      <c r="F4568" t="inlineStr">
        <is>
          <t>China</t>
        </is>
      </c>
      <c r="G4568" t="inlineStr">
        <is>
          <t>Arab Light</t>
        </is>
      </c>
      <c r="H4568" t="inlineStr">
        <is>
          <t>Spot</t>
        </is>
      </c>
      <c r="I4568" t="inlineStr">
        <is>
          <t>Refiner</t>
        </is>
      </c>
      <c r="J4568" t="inlineStr">
        <is>
          <t>Sara Rossi</t>
        </is>
      </c>
      <c r="K4568" s="70" t="n">
        <v>1001038</v>
      </c>
      <c r="L4568" s="71" t="n">
        <v>79.86</v>
      </c>
      <c r="M4568" s="71" t="n">
        <v>79942894.68000001</v>
      </c>
      <c r="N4568" s="71" t="n">
        <v>799428.95</v>
      </c>
      <c r="O4568" s="71" t="n">
        <v>79143465.73</v>
      </c>
      <c r="P4568" s="71" t="n">
        <v>18543588.03</v>
      </c>
      <c r="Q4568" s="71" t="n">
        <v>60599877.7</v>
      </c>
      <c r="R4568" t="inlineStr">
        <is>
          <t>Crude</t>
        </is>
      </c>
      <c r="S4568" t="inlineStr">
        <is>
          <t>Yes</t>
        </is>
      </c>
      <c r="T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SA104560</t>
        </is>
      </c>
      <c r="B4569" s="68" t="n">
        <v>46321</v>
      </c>
      <c r="C4569" s="69" t="n">
        <v>2026</v>
      </c>
      <c r="D4569" t="inlineStr">
        <is>
          <t>Oct</t>
        </is>
      </c>
      <c r="E4569" t="inlineStr">
        <is>
          <t>Asia</t>
        </is>
      </c>
      <c r="F4569" t="inlineStr">
        <is>
          <t>China</t>
        </is>
      </c>
      <c r="G4569" t="inlineStr">
        <is>
          <t>Arab Light</t>
        </is>
      </c>
      <c r="H4569" t="inlineStr">
        <is>
          <t>Spot</t>
        </is>
      </c>
      <c r="I4569" t="inlineStr">
        <is>
          <t>National oil company</t>
        </is>
      </c>
      <c r="J4569" t="inlineStr">
        <is>
          <t>Lucas Martin</t>
        </is>
      </c>
      <c r="K4569" s="70" t="n">
        <v>1492250</v>
      </c>
      <c r="L4569" s="71" t="n">
        <v>79.48</v>
      </c>
      <c r="M4569" s="71" t="n">
        <v>118604030</v>
      </c>
      <c r="N4569" s="71" t="n">
        <v>0</v>
      </c>
      <c r="O4569" s="71" t="n">
        <v>118604030</v>
      </c>
      <c r="P4569" s="71" t="n">
        <v>26292712.2</v>
      </c>
      <c r="Q4569" s="71" t="n">
        <v>92311317.8</v>
      </c>
      <c r="R4569" t="inlineStr">
        <is>
          <t>Crude</t>
        </is>
      </c>
      <c r="S4569" t="inlineStr">
        <is>
          <t>Yes</t>
        </is>
      </c>
      <c r="T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SA104561</t>
        </is>
      </c>
      <c r="B4570" s="68" t="n">
        <v>46321</v>
      </c>
      <c r="C4570" s="69" t="n">
        <v>2026</v>
      </c>
      <c r="D4570" t="inlineStr">
        <is>
          <t>Oct</t>
        </is>
      </c>
      <c r="E4570" t="inlineStr">
        <is>
          <t>Asia</t>
        </is>
      </c>
      <c r="F4570" t="inlineStr">
        <is>
          <t>Japan</t>
        </is>
      </c>
      <c r="G4570" t="inlineStr">
        <is>
          <t>Arab Heavy</t>
        </is>
      </c>
      <c r="H4570" t="inlineStr">
        <is>
          <t>Term contract</t>
        </is>
      </c>
      <c r="I4570" t="inlineStr">
        <is>
          <t>Refiner</t>
        </is>
      </c>
      <c r="J4570" t="inlineStr">
        <is>
          <t>Mei Lin</t>
        </is>
      </c>
      <c r="K4570" s="70" t="n">
        <v>1740441</v>
      </c>
      <c r="L4570" s="71" t="n">
        <v>78.26000000000001</v>
      </c>
      <c r="M4570" s="71" t="n">
        <v>136206912.66</v>
      </c>
      <c r="N4570" s="71" t="n">
        <v>2724138.25</v>
      </c>
      <c r="O4570" s="71" t="n">
        <v>133482774.41</v>
      </c>
      <c r="P4570" s="71" t="n">
        <v>30060194.25</v>
      </c>
      <c r="Q4570" s="71" t="n">
        <v>103422580.16</v>
      </c>
      <c r="R4570" t="inlineStr">
        <is>
          <t>Crude</t>
        </is>
      </c>
      <c r="S4570" t="inlineStr">
        <is>
          <t>Yes</t>
        </is>
      </c>
      <c r="T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SA104562</t>
        </is>
      </c>
      <c r="B4571" s="68" t="n">
        <v>46321</v>
      </c>
      <c r="C4571" s="69" t="n">
        <v>2026</v>
      </c>
      <c r="D4571" t="inlineStr">
        <is>
          <t>Oct</t>
        </is>
      </c>
      <c r="E4571" t="inlineStr">
        <is>
          <t>Asia</t>
        </is>
      </c>
      <c r="F4571" t="inlineStr">
        <is>
          <t>South Korea</t>
        </is>
      </c>
      <c r="G4571" t="inlineStr">
        <is>
          <t>Diesel</t>
        </is>
      </c>
      <c r="H4571" t="inlineStr">
        <is>
          <t>Term contract</t>
        </is>
      </c>
      <c r="I4571" t="inlineStr">
        <is>
          <t>Trader</t>
        </is>
      </c>
      <c r="J4571" t="inlineStr">
        <is>
          <t>Noah Smith</t>
        </is>
      </c>
      <c r="K4571" s="70" t="n">
        <v>114575</v>
      </c>
      <c r="L4571" s="71" t="n">
        <v>96.89</v>
      </c>
      <c r="M4571" s="71" t="n">
        <v>11101171.75</v>
      </c>
      <c r="N4571" s="71" t="n">
        <v>0</v>
      </c>
      <c r="O4571" s="71" t="n">
        <v>11101171.75</v>
      </c>
      <c r="P4571" s="71" t="n">
        <v>7780142.61</v>
      </c>
      <c r="Q4571" s="71" t="n">
        <v>3321029.14</v>
      </c>
      <c r="R4571" t="inlineStr">
        <is>
          <t>Refined</t>
        </is>
      </c>
      <c r="S4571" t="inlineStr">
        <is>
          <t>Yes</t>
        </is>
      </c>
      <c r="T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SA104563</t>
        </is>
      </c>
      <c r="B4572" s="68" t="n">
        <v>46321</v>
      </c>
      <c r="C4572" s="69" t="n">
        <v>2026</v>
      </c>
      <c r="D4572" t="inlineStr">
        <is>
          <t>Oct</t>
        </is>
      </c>
      <c r="E4572" t="inlineStr">
        <is>
          <t>North America</t>
        </is>
      </c>
      <c r="F4572" t="inlineStr">
        <is>
          <t>USA</t>
        </is>
      </c>
      <c r="G4572" t="inlineStr">
        <is>
          <t>Diesel</t>
        </is>
      </c>
      <c r="H4572" t="inlineStr">
        <is>
          <t>Term contract</t>
        </is>
      </c>
      <c r="I4572" t="inlineStr">
        <is>
          <t>National oil company</t>
        </is>
      </c>
      <c r="J4572" t="inlineStr">
        <is>
          <t>Sara Rossi</t>
        </is>
      </c>
      <c r="K4572" s="70" t="n">
        <v>399406</v>
      </c>
      <c r="L4572" s="71" t="n">
        <v>98.84999999999999</v>
      </c>
      <c r="M4572" s="71" t="n">
        <v>39481283.1</v>
      </c>
      <c r="N4572" s="71" t="n">
        <v>789625.66</v>
      </c>
      <c r="O4572" s="71" t="n">
        <v>38691657.44</v>
      </c>
      <c r="P4572" s="71" t="n">
        <v>29031239.96</v>
      </c>
      <c r="Q4572" s="71" t="n">
        <v>9660417.48</v>
      </c>
      <c r="R4572" t="inlineStr">
        <is>
          <t>Refined</t>
        </is>
      </c>
      <c r="S4572" t="inlineStr">
        <is>
          <t>Yes</t>
        </is>
      </c>
      <c r="T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SA104564</t>
        </is>
      </c>
      <c r="B4573" s="68" t="n">
        <v>46322</v>
      </c>
      <c r="C4573" s="69" t="n">
        <v>2026</v>
      </c>
      <c r="D4573" t="inlineStr">
        <is>
          <t>Oct</t>
        </is>
      </c>
      <c r="E4573" t="inlineStr">
        <is>
          <t>Middle East</t>
        </is>
      </c>
      <c r="F4573" t="inlineStr">
        <is>
          <t>Saudi Arabia</t>
        </is>
      </c>
      <c r="G4573" t="inlineStr">
        <is>
          <t>Arab Light</t>
        </is>
      </c>
      <c r="H4573" t="inlineStr">
        <is>
          <t>Domestic</t>
        </is>
      </c>
      <c r="I4573" t="inlineStr">
        <is>
          <t>National oil company</t>
        </is>
      </c>
      <c r="J4573" t="inlineStr">
        <is>
          <t>Amir Khan</t>
        </is>
      </c>
      <c r="K4573" s="70" t="n">
        <v>442608</v>
      </c>
      <c r="L4573" s="71" t="n">
        <v>83.97</v>
      </c>
      <c r="M4573" s="71" t="n">
        <v>37165793.76</v>
      </c>
      <c r="N4573" s="71" t="n">
        <v>0</v>
      </c>
      <c r="O4573" s="71" t="n">
        <v>37165793.76</v>
      </c>
      <c r="P4573" s="71" t="n">
        <v>8271059.97</v>
      </c>
      <c r="Q4573" s="71" t="n">
        <v>28894733.79</v>
      </c>
      <c r="R4573" t="inlineStr">
        <is>
          <t>Crude</t>
        </is>
      </c>
      <c r="S4573" t="inlineStr">
        <is>
          <t>No</t>
        </is>
      </c>
      <c r="T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SA104565</t>
        </is>
      </c>
      <c r="B4574" s="68" t="n">
        <v>46322</v>
      </c>
      <c r="C4574" s="69" t="n">
        <v>2026</v>
      </c>
      <c r="D4574" t="inlineStr">
        <is>
          <t>Oct</t>
        </is>
      </c>
      <c r="E4574" t="inlineStr">
        <is>
          <t>Middle East</t>
        </is>
      </c>
      <c r="F4574" t="inlineStr">
        <is>
          <t>UAE</t>
        </is>
      </c>
      <c r="G4574" t="inlineStr">
        <is>
          <t>Diesel</t>
        </is>
      </c>
      <c r="H4574" t="inlineStr">
        <is>
          <t>Term contract</t>
        </is>
      </c>
      <c r="I4574" t="inlineStr">
        <is>
          <t>National oil company</t>
        </is>
      </c>
      <c r="J4574" t="inlineStr">
        <is>
          <t>Kofi Mensah</t>
        </is>
      </c>
      <c r="K4574" s="70" t="n">
        <v>419751</v>
      </c>
      <c r="L4574" s="71" t="n">
        <v>89.70999999999999</v>
      </c>
      <c r="M4574" s="71" t="n">
        <v>37655862.21</v>
      </c>
      <c r="N4574" s="71" t="n">
        <v>753117.24</v>
      </c>
      <c r="O4574" s="71" t="n">
        <v>36902744.97</v>
      </c>
      <c r="P4574" s="71" t="n">
        <v>30636229.07</v>
      </c>
      <c r="Q4574" s="71" t="n">
        <v>6266515.9</v>
      </c>
      <c r="R4574" t="inlineStr">
        <is>
          <t>Refined</t>
        </is>
      </c>
      <c r="S4574" t="inlineStr">
        <is>
          <t>Yes</t>
        </is>
      </c>
      <c r="T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SA104566</t>
        </is>
      </c>
      <c r="B4575" s="68" t="n">
        <v>46322</v>
      </c>
      <c r="C4575" s="69" t="n">
        <v>2026</v>
      </c>
      <c r="D4575" t="inlineStr">
        <is>
          <t>Oct</t>
        </is>
      </c>
      <c r="E4575" t="inlineStr">
        <is>
          <t>Middle East</t>
        </is>
      </c>
      <c r="F4575" t="inlineStr">
        <is>
          <t>Bahrain</t>
        </is>
      </c>
      <c r="G4575" t="inlineStr">
        <is>
          <t>Jet fuel</t>
        </is>
      </c>
      <c r="H4575" t="inlineStr">
        <is>
          <t>Spot</t>
        </is>
      </c>
      <c r="I4575" t="inlineStr">
        <is>
          <t>National oil company</t>
        </is>
      </c>
      <c r="J4575" t="inlineStr">
        <is>
          <t>Noah Smith</t>
        </is>
      </c>
      <c r="K4575" s="70" t="n">
        <v>315664</v>
      </c>
      <c r="L4575" s="71" t="n">
        <v>106.72</v>
      </c>
      <c r="M4575" s="71" t="n">
        <v>33687662.08</v>
      </c>
      <c r="N4575" s="71" t="n">
        <v>0</v>
      </c>
      <c r="O4575" s="71" t="n">
        <v>33687662.08</v>
      </c>
      <c r="P4575" s="71" t="n">
        <v>23224980.86</v>
      </c>
      <c r="Q4575" s="71" t="n">
        <v>10462681.22</v>
      </c>
      <c r="R4575" t="inlineStr">
        <is>
          <t>Refined</t>
        </is>
      </c>
      <c r="S4575" t="inlineStr">
        <is>
          <t>Yes</t>
        </is>
      </c>
      <c r="T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SA104567</t>
        </is>
      </c>
      <c r="B4576" s="68" t="n">
        <v>46322</v>
      </c>
      <c r="C4576" s="69" t="n">
        <v>2026</v>
      </c>
      <c r="D4576" t="inlineStr">
        <is>
          <t>Oct</t>
        </is>
      </c>
      <c r="E4576" t="inlineStr">
        <is>
          <t>Middle East</t>
        </is>
      </c>
      <c r="F4576" t="inlineStr">
        <is>
          <t>Saudi Arabia</t>
        </is>
      </c>
      <c r="G4576" t="inlineStr">
        <is>
          <t>Arab Light</t>
        </is>
      </c>
      <c r="H4576" t="inlineStr">
        <is>
          <t>Domestic</t>
        </is>
      </c>
      <c r="I4576" t="inlineStr">
        <is>
          <t>National oil company</t>
        </is>
      </c>
      <c r="J4576" t="inlineStr">
        <is>
          <t>Lucas Martin</t>
        </is>
      </c>
      <c r="K4576" s="70" t="n">
        <v>1773533</v>
      </c>
      <c r="L4576" s="71" t="n">
        <v>70.25</v>
      </c>
      <c r="M4576" s="71" t="n">
        <v>124590693.25</v>
      </c>
      <c r="N4576" s="71" t="n">
        <v>0</v>
      </c>
      <c r="O4576" s="71" t="n">
        <v>124590693.25</v>
      </c>
      <c r="P4576" s="71" t="n">
        <v>30974573.68</v>
      </c>
      <c r="Q4576" s="71" t="n">
        <v>93616119.56999999</v>
      </c>
      <c r="R4576" t="inlineStr">
        <is>
          <t>Crude</t>
        </is>
      </c>
      <c r="S4576" t="inlineStr">
        <is>
          <t>No</t>
        </is>
      </c>
      <c r="T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SA104568</t>
        </is>
      </c>
      <c r="B4577" s="68" t="n">
        <v>46322</v>
      </c>
      <c r="C4577" s="69" t="n">
        <v>2026</v>
      </c>
      <c r="D4577" t="inlineStr">
        <is>
          <t>Oct</t>
        </is>
      </c>
      <c r="E4577" t="inlineStr">
        <is>
          <t>Asia</t>
        </is>
      </c>
      <c r="F4577" t="inlineStr">
        <is>
          <t>South Korea</t>
        </is>
      </c>
      <c r="G4577" t="inlineStr">
        <is>
          <t>Arab Extra Light</t>
        </is>
      </c>
      <c r="H4577" t="inlineStr">
        <is>
          <t>Term contract</t>
        </is>
      </c>
      <c r="I4577" t="inlineStr">
        <is>
          <t>National oil company</t>
        </is>
      </c>
      <c r="J4577" t="inlineStr">
        <is>
          <t>Wei Chen</t>
        </is>
      </c>
      <c r="K4577" s="70" t="n">
        <v>364014</v>
      </c>
      <c r="L4577" s="71" t="n">
        <v>82.43000000000001</v>
      </c>
      <c r="M4577" s="71" t="n">
        <v>30005674.02</v>
      </c>
      <c r="N4577" s="71" t="n">
        <v>300056.74</v>
      </c>
      <c r="O4577" s="71" t="n">
        <v>29705617.28</v>
      </c>
      <c r="P4577" s="71" t="n">
        <v>6499099.23</v>
      </c>
      <c r="Q4577" s="71" t="n">
        <v>23206518.05</v>
      </c>
      <c r="R4577" t="inlineStr">
        <is>
          <t>Crude</t>
        </is>
      </c>
      <c r="S4577" t="inlineStr">
        <is>
          <t>Yes</t>
        </is>
      </c>
      <c r="T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SA104569</t>
        </is>
      </c>
      <c r="B4578" s="68" t="n">
        <v>46323</v>
      </c>
      <c r="C4578" s="69" t="n">
        <v>2026</v>
      </c>
      <c r="D4578" t="inlineStr">
        <is>
          <t>Oct</t>
        </is>
      </c>
      <c r="E4578" t="inlineStr">
        <is>
          <t>Asia</t>
        </is>
      </c>
      <c r="F4578" t="inlineStr">
        <is>
          <t>India</t>
        </is>
      </c>
      <c r="G4578" t="inlineStr">
        <is>
          <t>Arab Extra Light</t>
        </is>
      </c>
      <c r="H4578" t="inlineStr">
        <is>
          <t>Spot</t>
        </is>
      </c>
      <c r="I4578" t="inlineStr">
        <is>
          <t>Trader</t>
        </is>
      </c>
      <c r="J4578" t="inlineStr">
        <is>
          <t>Hiroshi Tanaka</t>
        </is>
      </c>
      <c r="K4578" s="70" t="n">
        <v>775598</v>
      </c>
      <c r="L4578" s="71" t="n">
        <v>81.44</v>
      </c>
      <c r="M4578" s="71" t="n">
        <v>63164701.12</v>
      </c>
      <c r="N4578" s="71" t="n">
        <v>0</v>
      </c>
      <c r="O4578" s="71" t="n">
        <v>63164701.12</v>
      </c>
      <c r="P4578" s="71" t="n">
        <v>14333785.15</v>
      </c>
      <c r="Q4578" s="71" t="n">
        <v>48830915.97</v>
      </c>
      <c r="R4578" t="inlineStr">
        <is>
          <t>Crude</t>
        </is>
      </c>
      <c r="S4578" t="inlineStr">
        <is>
          <t>Yes</t>
        </is>
      </c>
      <c r="T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SA104570</t>
        </is>
      </c>
      <c r="B4579" s="68" t="n">
        <v>46323</v>
      </c>
      <c r="C4579" s="69" t="n">
        <v>2026</v>
      </c>
      <c r="D4579" t="inlineStr">
        <is>
          <t>Oct</t>
        </is>
      </c>
      <c r="E4579" t="inlineStr">
        <is>
          <t>Asia</t>
        </is>
      </c>
      <c r="F4579" t="inlineStr">
        <is>
          <t>Japan</t>
        </is>
      </c>
      <c r="G4579" t="inlineStr">
        <is>
          <t>Arab Light</t>
        </is>
      </c>
      <c r="H4579" t="inlineStr">
        <is>
          <t>Term contract</t>
        </is>
      </c>
      <c r="I4579" t="inlineStr">
        <is>
          <t>National oil company</t>
        </is>
      </c>
      <c r="J4579" t="inlineStr">
        <is>
          <t>Noah Smith</t>
        </is>
      </c>
      <c r="K4579" s="70" t="n">
        <v>1721827</v>
      </c>
      <c r="L4579" s="71" t="n">
        <v>79.25</v>
      </c>
      <c r="M4579" s="71" t="n">
        <v>136454789.75</v>
      </c>
      <c r="N4579" s="71" t="n">
        <v>1364547.9</v>
      </c>
      <c r="O4579" s="71" t="n">
        <v>135090241.85</v>
      </c>
      <c r="P4579" s="71" t="n">
        <v>31694438.14</v>
      </c>
      <c r="Q4579" s="71" t="n">
        <v>103395803.71</v>
      </c>
      <c r="R4579" t="inlineStr">
        <is>
          <t>Crude</t>
        </is>
      </c>
      <c r="S4579" t="inlineStr">
        <is>
          <t>Yes</t>
        </is>
      </c>
      <c r="T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SA104571</t>
        </is>
      </c>
      <c r="B4580" s="68" t="n">
        <v>46323</v>
      </c>
      <c r="C4580" s="69" t="n">
        <v>2026</v>
      </c>
      <c r="D4580" t="inlineStr">
        <is>
          <t>Oct</t>
        </is>
      </c>
      <c r="E4580" t="inlineStr">
        <is>
          <t>Asia</t>
        </is>
      </c>
      <c r="F4580" t="inlineStr">
        <is>
          <t>Japan</t>
        </is>
      </c>
      <c r="G4580" t="inlineStr">
        <is>
          <t>Diesel</t>
        </is>
      </c>
      <c r="H4580" t="inlineStr">
        <is>
          <t>Spot</t>
        </is>
      </c>
      <c r="I4580" t="inlineStr">
        <is>
          <t>National oil company</t>
        </is>
      </c>
      <c r="J4580" t="inlineStr">
        <is>
          <t>Sara Rossi</t>
        </is>
      </c>
      <c r="K4580" s="70" t="n">
        <v>329805</v>
      </c>
      <c r="L4580" s="71" t="n">
        <v>99.66</v>
      </c>
      <c r="M4580" s="71" t="n">
        <v>32868366.3</v>
      </c>
      <c r="N4580" s="71" t="n">
        <v>657367.33</v>
      </c>
      <c r="O4580" s="71" t="n">
        <v>32210998.97</v>
      </c>
      <c r="P4580" s="71" t="n">
        <v>22877580.73</v>
      </c>
      <c r="Q4580" s="71" t="n">
        <v>9333418.24</v>
      </c>
      <c r="R4580" t="inlineStr">
        <is>
          <t>Refined</t>
        </is>
      </c>
      <c r="S4580" t="inlineStr">
        <is>
          <t>Yes</t>
        </is>
      </c>
      <c r="T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SA104572</t>
        </is>
      </c>
      <c r="B4581" s="68" t="n">
        <v>46323</v>
      </c>
      <c r="C4581" s="69" t="n">
        <v>2026</v>
      </c>
      <c r="D4581" t="inlineStr">
        <is>
          <t>Oct</t>
        </is>
      </c>
      <c r="E4581" t="inlineStr">
        <is>
          <t>Asia</t>
        </is>
      </c>
      <c r="F4581" t="inlineStr">
        <is>
          <t>Japan</t>
        </is>
      </c>
      <c r="G4581" t="inlineStr">
        <is>
          <t>Arab Light</t>
        </is>
      </c>
      <c r="H4581" t="inlineStr">
        <is>
          <t>Term contract</t>
        </is>
      </c>
      <c r="I4581" t="inlineStr">
        <is>
          <t>Trader</t>
        </is>
      </c>
      <c r="J4581" t="inlineStr">
        <is>
          <t>Lucas Martin</t>
        </is>
      </c>
      <c r="K4581" s="70" t="n">
        <v>1285424</v>
      </c>
      <c r="L4581" s="71" t="n">
        <v>76.95999999999999</v>
      </c>
      <c r="M4581" s="71" t="n">
        <v>98926231.04000001</v>
      </c>
      <c r="N4581" s="71" t="n">
        <v>989262.3100000001</v>
      </c>
      <c r="O4581" s="71" t="n">
        <v>97936968.73</v>
      </c>
      <c r="P4581" s="71" t="n">
        <v>22516676.64</v>
      </c>
      <c r="Q4581" s="71" t="n">
        <v>75420292.09</v>
      </c>
      <c r="R4581" t="inlineStr">
        <is>
          <t>Crude</t>
        </is>
      </c>
      <c r="S4581" t="inlineStr">
        <is>
          <t>Yes</t>
        </is>
      </c>
      <c r="T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SA104573</t>
        </is>
      </c>
      <c r="B4582" s="68" t="n">
        <v>46323</v>
      </c>
      <c r="C4582" s="69" t="n">
        <v>2026</v>
      </c>
      <c r="D4582" t="inlineStr">
        <is>
          <t>Oct</t>
        </is>
      </c>
      <c r="E4582" t="inlineStr">
        <is>
          <t>Asia</t>
        </is>
      </c>
      <c r="F4582" t="inlineStr">
        <is>
          <t>China</t>
        </is>
      </c>
      <c r="G4582" t="inlineStr">
        <is>
          <t>Arab Light</t>
        </is>
      </c>
      <c r="H4582" t="inlineStr">
        <is>
          <t>Term contract</t>
        </is>
      </c>
      <c r="I4582" t="inlineStr">
        <is>
          <t>National oil company</t>
        </is>
      </c>
      <c r="J4582" t="inlineStr">
        <is>
          <t>Carlos Silva</t>
        </is>
      </c>
      <c r="K4582" s="70" t="n">
        <v>1109622</v>
      </c>
      <c r="L4582" s="71" t="n">
        <v>70.25</v>
      </c>
      <c r="M4582" s="71" t="n">
        <v>77950945.5</v>
      </c>
      <c r="N4582" s="71" t="n">
        <v>0</v>
      </c>
      <c r="O4582" s="71" t="n">
        <v>77950945.5</v>
      </c>
      <c r="P4582" s="71" t="n">
        <v>19824552.98</v>
      </c>
      <c r="Q4582" s="71" t="n">
        <v>58126392.52</v>
      </c>
      <c r="R4582" t="inlineStr">
        <is>
          <t>Crude</t>
        </is>
      </c>
      <c r="S4582" t="inlineStr">
        <is>
          <t>Yes</t>
        </is>
      </c>
      <c r="T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SA104574</t>
        </is>
      </c>
      <c r="B4583" s="68" t="n">
        <v>46323</v>
      </c>
      <c r="C4583" s="69" t="n">
        <v>2026</v>
      </c>
      <c r="D4583" t="inlineStr">
        <is>
          <t>Oct</t>
        </is>
      </c>
      <c r="E4583" t="inlineStr">
        <is>
          <t>Middle East</t>
        </is>
      </c>
      <c r="F4583" t="inlineStr">
        <is>
          <t>UAE</t>
        </is>
      </c>
      <c r="G4583" t="inlineStr">
        <is>
          <t>Diesel</t>
        </is>
      </c>
      <c r="H4583" t="inlineStr">
        <is>
          <t>Spot</t>
        </is>
      </c>
      <c r="I4583" t="inlineStr">
        <is>
          <t>National oil company</t>
        </is>
      </c>
      <c r="J4583" t="inlineStr">
        <is>
          <t>Fatima Al-Saud</t>
        </is>
      </c>
      <c r="K4583" s="70" t="n">
        <v>300893</v>
      </c>
      <c r="L4583" s="71" t="n">
        <v>86.95999999999999</v>
      </c>
      <c r="M4583" s="71" t="n">
        <v>26165655.28</v>
      </c>
      <c r="N4583" s="71" t="n">
        <v>0</v>
      </c>
      <c r="O4583" s="71" t="n">
        <v>26165655.28</v>
      </c>
      <c r="P4583" s="71" t="n">
        <v>20585547.97</v>
      </c>
      <c r="Q4583" s="71" t="n">
        <v>5580107.31</v>
      </c>
      <c r="R4583" t="inlineStr">
        <is>
          <t>Refined</t>
        </is>
      </c>
      <c r="S4583" t="inlineStr">
        <is>
          <t>Yes</t>
        </is>
      </c>
      <c r="T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SA104575</t>
        </is>
      </c>
      <c r="B4584" s="68" t="n">
        <v>46323</v>
      </c>
      <c r="C4584" s="69" t="n">
        <v>2026</v>
      </c>
      <c r="D4584" t="inlineStr">
        <is>
          <t>Oct</t>
        </is>
      </c>
      <c r="E4584" t="inlineStr">
        <is>
          <t>Europe</t>
        </is>
      </c>
      <c r="F4584" t="inlineStr">
        <is>
          <t>France</t>
        </is>
      </c>
      <c r="G4584" t="inlineStr">
        <is>
          <t>Diesel</t>
        </is>
      </c>
      <c r="H4584" t="inlineStr">
        <is>
          <t>Term contract</t>
        </is>
      </c>
      <c r="I4584" t="inlineStr">
        <is>
          <t>National oil company</t>
        </is>
      </c>
      <c r="J4584" t="inlineStr">
        <is>
          <t>Omar Haddad</t>
        </is>
      </c>
      <c r="K4584" s="70" t="n">
        <v>123141</v>
      </c>
      <c r="L4584" s="71" t="n">
        <v>98.05</v>
      </c>
      <c r="M4584" s="71" t="n">
        <v>12073975.05</v>
      </c>
      <c r="N4584" s="71" t="n">
        <v>0</v>
      </c>
      <c r="O4584" s="71" t="n">
        <v>12073975.05</v>
      </c>
      <c r="P4584" s="71" t="n">
        <v>8713722.24</v>
      </c>
      <c r="Q4584" s="71" t="n">
        <v>3360252.81</v>
      </c>
      <c r="R4584" t="inlineStr">
        <is>
          <t>Refined</t>
        </is>
      </c>
      <c r="S4584" t="inlineStr">
        <is>
          <t>Yes</t>
        </is>
      </c>
      <c r="T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SA104576</t>
        </is>
      </c>
      <c r="B4585" s="68" t="n">
        <v>46323</v>
      </c>
      <c r="C4585" s="69" t="n">
        <v>2026</v>
      </c>
      <c r="D4585" t="inlineStr">
        <is>
          <t>Oct</t>
        </is>
      </c>
      <c r="E4585" t="inlineStr">
        <is>
          <t>Asia</t>
        </is>
      </c>
      <c r="F4585" t="inlineStr">
        <is>
          <t>India</t>
        </is>
      </c>
      <c r="G4585" t="inlineStr">
        <is>
          <t>Diesel</t>
        </is>
      </c>
      <c r="H4585" t="inlineStr">
        <is>
          <t>Term contract</t>
        </is>
      </c>
      <c r="I4585" t="inlineStr">
        <is>
          <t>National oil company</t>
        </is>
      </c>
      <c r="J4585" t="inlineStr">
        <is>
          <t>Priya Nair</t>
        </is>
      </c>
      <c r="K4585" s="70" t="n">
        <v>264486</v>
      </c>
      <c r="L4585" s="71" t="n">
        <v>90.78</v>
      </c>
      <c r="M4585" s="71" t="n">
        <v>24010039.08</v>
      </c>
      <c r="N4585" s="71" t="n">
        <v>240100.39</v>
      </c>
      <c r="O4585" s="71" t="n">
        <v>23769938.69</v>
      </c>
      <c r="P4585" s="71" t="n">
        <v>18650489.23</v>
      </c>
      <c r="Q4585" s="71" t="n">
        <v>5119449.46</v>
      </c>
      <c r="R4585" t="inlineStr">
        <is>
          <t>Refined</t>
        </is>
      </c>
      <c r="S4585" t="inlineStr">
        <is>
          <t>Yes</t>
        </is>
      </c>
      <c r="T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SA104577</t>
        </is>
      </c>
      <c r="B4586" s="68" t="n">
        <v>46323</v>
      </c>
      <c r="C4586" s="69" t="n">
        <v>2026</v>
      </c>
      <c r="D4586" t="inlineStr">
        <is>
          <t>Oct</t>
        </is>
      </c>
      <c r="E4586" t="inlineStr">
        <is>
          <t>Asia</t>
        </is>
      </c>
      <c r="F4586" t="inlineStr">
        <is>
          <t>Japan</t>
        </is>
      </c>
      <c r="G4586" t="inlineStr">
        <is>
          <t>Arab Light</t>
        </is>
      </c>
      <c r="H4586" t="inlineStr">
        <is>
          <t>Term contract</t>
        </is>
      </c>
      <c r="I4586" t="inlineStr">
        <is>
          <t>Refiner</t>
        </is>
      </c>
      <c r="J4586" t="inlineStr">
        <is>
          <t>Ruhi Shaikh</t>
        </is>
      </c>
      <c r="K4586" s="70" t="n">
        <v>760086</v>
      </c>
      <c r="L4586" s="71" t="n">
        <v>80.42</v>
      </c>
      <c r="M4586" s="71" t="n">
        <v>61126116.12</v>
      </c>
      <c r="N4586" s="71" t="n">
        <v>611261.16</v>
      </c>
      <c r="O4586" s="71" t="n">
        <v>60514854.96</v>
      </c>
      <c r="P4586" s="71" t="n">
        <v>14080521.43</v>
      </c>
      <c r="Q4586" s="71" t="n">
        <v>46434333.53</v>
      </c>
      <c r="R4586" t="inlineStr">
        <is>
          <t>Crude</t>
        </is>
      </c>
      <c r="S4586" t="inlineStr">
        <is>
          <t>Yes</t>
        </is>
      </c>
      <c r="T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SA104578</t>
        </is>
      </c>
      <c r="B4587" s="68" t="n">
        <v>46327</v>
      </c>
      <c r="C4587" s="69" t="n">
        <v>2026</v>
      </c>
      <c r="D4587" t="inlineStr">
        <is>
          <t>Nov</t>
        </is>
      </c>
      <c r="E4587" t="inlineStr">
        <is>
          <t>Asia</t>
        </is>
      </c>
      <c r="F4587" t="inlineStr">
        <is>
          <t>Japan</t>
        </is>
      </c>
      <c r="G4587" t="inlineStr">
        <is>
          <t>Arab Heavy</t>
        </is>
      </c>
      <c r="H4587" t="inlineStr">
        <is>
          <t>Term contract</t>
        </is>
      </c>
      <c r="I4587" t="inlineStr">
        <is>
          <t>Refiner</t>
        </is>
      </c>
      <c r="J4587" t="inlineStr">
        <is>
          <t>Liam O'Brien</t>
        </is>
      </c>
      <c r="K4587" s="70" t="n">
        <v>1558976</v>
      </c>
      <c r="L4587" s="71" t="n">
        <v>74.05</v>
      </c>
      <c r="M4587" s="71" t="n">
        <v>115442172.8</v>
      </c>
      <c r="N4587" s="71" t="n">
        <v>0</v>
      </c>
      <c r="O4587" s="71" t="n">
        <v>115442172.8</v>
      </c>
      <c r="P4587" s="71" t="n">
        <v>26783424.96</v>
      </c>
      <c r="Q4587" s="71" t="n">
        <v>88658747.84</v>
      </c>
      <c r="R4587" t="inlineStr">
        <is>
          <t>Crude</t>
        </is>
      </c>
      <c r="S4587" t="inlineStr">
        <is>
          <t>Yes</t>
        </is>
      </c>
      <c r="T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SA104579</t>
        </is>
      </c>
      <c r="B4588" s="68" t="n">
        <v>46327</v>
      </c>
      <c r="C4588" s="69" t="n">
        <v>2026</v>
      </c>
      <c r="D4588" t="inlineStr">
        <is>
          <t>Nov</t>
        </is>
      </c>
      <c r="E4588" t="inlineStr">
        <is>
          <t>Middle East</t>
        </is>
      </c>
      <c r="F4588" t="inlineStr">
        <is>
          <t>Bahrain</t>
        </is>
      </c>
      <c r="G4588" t="inlineStr">
        <is>
          <t>Arab Light</t>
        </is>
      </c>
      <c r="H4588" t="inlineStr">
        <is>
          <t>Term contract</t>
        </is>
      </c>
      <c r="I4588" t="inlineStr">
        <is>
          <t>Refiner</t>
        </is>
      </c>
      <c r="J4588" t="inlineStr">
        <is>
          <t>Shraddha Kulkarni</t>
        </is>
      </c>
      <c r="K4588" s="70" t="n">
        <v>1068207</v>
      </c>
      <c r="L4588" s="71" t="n">
        <v>74.38</v>
      </c>
      <c r="M4588" s="71" t="n">
        <v>79453236.66</v>
      </c>
      <c r="N4588" s="71" t="n">
        <v>1589064.73</v>
      </c>
      <c r="O4588" s="71" t="n">
        <v>77864171.93000001</v>
      </c>
      <c r="P4588" s="71" t="n">
        <v>18520658.2</v>
      </c>
      <c r="Q4588" s="71" t="n">
        <v>59343513.73</v>
      </c>
      <c r="R4588" t="inlineStr">
        <is>
          <t>Crude</t>
        </is>
      </c>
      <c r="S4588" t="inlineStr">
        <is>
          <t>Yes</t>
        </is>
      </c>
      <c r="T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SA104580</t>
        </is>
      </c>
      <c r="B4589" s="68" t="n">
        <v>46327</v>
      </c>
      <c r="C4589" s="69" t="n">
        <v>2026</v>
      </c>
      <c r="D4589" t="inlineStr">
        <is>
          <t>Nov</t>
        </is>
      </c>
      <c r="E4589" t="inlineStr">
        <is>
          <t>North America</t>
        </is>
      </c>
      <c r="F4589" t="inlineStr">
        <is>
          <t>USA</t>
        </is>
      </c>
      <c r="G4589" t="inlineStr">
        <is>
          <t>Arab Light</t>
        </is>
      </c>
      <c r="H4589" t="inlineStr">
        <is>
          <t>Term contract</t>
        </is>
      </c>
      <c r="I4589" t="inlineStr">
        <is>
          <t>National oil company</t>
        </is>
      </c>
      <c r="J4589" t="inlineStr">
        <is>
          <t>Lucas Martin</t>
        </is>
      </c>
      <c r="K4589" s="70" t="n">
        <v>1134293</v>
      </c>
      <c r="L4589" s="71" t="n">
        <v>74.98999999999999</v>
      </c>
      <c r="M4589" s="71" t="n">
        <v>85060632.06999999</v>
      </c>
      <c r="N4589" s="71" t="n">
        <v>0</v>
      </c>
      <c r="O4589" s="71" t="n">
        <v>85060632.06999999</v>
      </c>
      <c r="P4589" s="71" t="n">
        <v>20744763.18</v>
      </c>
      <c r="Q4589" s="71" t="n">
        <v>64315868.89</v>
      </c>
      <c r="R4589" t="inlineStr">
        <is>
          <t>Crude</t>
        </is>
      </c>
      <c r="S4589" t="inlineStr">
        <is>
          <t>Yes</t>
        </is>
      </c>
      <c r="T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SA104581</t>
        </is>
      </c>
      <c r="B4590" s="68" t="n">
        <v>46327</v>
      </c>
      <c r="C4590" s="69" t="n">
        <v>2026</v>
      </c>
      <c r="D4590" t="inlineStr">
        <is>
          <t>Nov</t>
        </is>
      </c>
      <c r="E4590" t="inlineStr">
        <is>
          <t>Asia</t>
        </is>
      </c>
      <c r="F4590" t="inlineStr">
        <is>
          <t>China</t>
        </is>
      </c>
      <c r="G4590" t="inlineStr">
        <is>
          <t>Arab Light</t>
        </is>
      </c>
      <c r="H4590" t="inlineStr">
        <is>
          <t>Term contract</t>
        </is>
      </c>
      <c r="I4590" t="inlineStr">
        <is>
          <t>National oil company</t>
        </is>
      </c>
      <c r="J4590" t="inlineStr">
        <is>
          <t>Sara Rossi</t>
        </is>
      </c>
      <c r="K4590" s="70" t="n">
        <v>524353</v>
      </c>
      <c r="L4590" s="71" t="n">
        <v>83.42</v>
      </c>
      <c r="M4590" s="71" t="n">
        <v>43741527.26</v>
      </c>
      <c r="N4590" s="71" t="n">
        <v>874830.55</v>
      </c>
      <c r="O4590" s="71" t="n">
        <v>42866696.71</v>
      </c>
      <c r="P4590" s="71" t="n">
        <v>9634144.369999999</v>
      </c>
      <c r="Q4590" s="71" t="n">
        <v>33232552.34</v>
      </c>
      <c r="R4590" t="inlineStr">
        <is>
          <t>Crude</t>
        </is>
      </c>
      <c r="S4590" t="inlineStr">
        <is>
          <t>Yes</t>
        </is>
      </c>
      <c r="T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SA104582</t>
        </is>
      </c>
      <c r="B4591" s="68" t="n">
        <v>46327</v>
      </c>
      <c r="C4591" s="69" t="n">
        <v>2026</v>
      </c>
      <c r="D4591" t="inlineStr">
        <is>
          <t>Nov</t>
        </is>
      </c>
      <c r="E4591" t="inlineStr">
        <is>
          <t>Asia</t>
        </is>
      </c>
      <c r="F4591" t="inlineStr">
        <is>
          <t>Japan</t>
        </is>
      </c>
      <c r="G4591" t="inlineStr">
        <is>
          <t>Arab Light</t>
        </is>
      </c>
      <c r="H4591" t="inlineStr">
        <is>
          <t>Term contract</t>
        </is>
      </c>
      <c r="I4591" t="inlineStr">
        <is>
          <t>Refiner</t>
        </is>
      </c>
      <c r="J4591" t="inlineStr">
        <is>
          <t>Mei Lin</t>
        </is>
      </c>
      <c r="K4591" s="70" t="n">
        <v>1259964</v>
      </c>
      <c r="L4591" s="71" t="n">
        <v>70.87</v>
      </c>
      <c r="M4591" s="71" t="n">
        <v>89293648.68000001</v>
      </c>
      <c r="N4591" s="71" t="n">
        <v>0</v>
      </c>
      <c r="O4591" s="71" t="n">
        <v>89293648.68000001</v>
      </c>
      <c r="P4591" s="71" t="n">
        <v>22038683.88</v>
      </c>
      <c r="Q4591" s="71" t="n">
        <v>67254964.8</v>
      </c>
      <c r="R4591" t="inlineStr">
        <is>
          <t>Crude</t>
        </is>
      </c>
      <c r="S4591" t="inlineStr">
        <is>
          <t>Yes</t>
        </is>
      </c>
      <c r="T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SA104583</t>
        </is>
      </c>
      <c r="B4592" s="68" t="n">
        <v>46327</v>
      </c>
      <c r="C4592" s="69" t="n">
        <v>2026</v>
      </c>
      <c r="D4592" t="inlineStr">
        <is>
          <t>Nov</t>
        </is>
      </c>
      <c r="E4592" t="inlineStr">
        <is>
          <t>Middle East</t>
        </is>
      </c>
      <c r="F4592" t="inlineStr">
        <is>
          <t>UAE</t>
        </is>
      </c>
      <c r="G4592" t="inlineStr">
        <is>
          <t>Diesel</t>
        </is>
      </c>
      <c r="H4592" t="inlineStr">
        <is>
          <t>Spot</t>
        </is>
      </c>
      <c r="I4592" t="inlineStr">
        <is>
          <t>National oil company</t>
        </is>
      </c>
      <c r="J4592" t="inlineStr">
        <is>
          <t>Shraddha Kulkarni</t>
        </is>
      </c>
      <c r="K4592" s="70" t="n">
        <v>400477</v>
      </c>
      <c r="L4592" s="71" t="n">
        <v>97.91</v>
      </c>
      <c r="M4592" s="71" t="n">
        <v>39210703.07</v>
      </c>
      <c r="N4592" s="71" t="n">
        <v>392107.03</v>
      </c>
      <c r="O4592" s="71" t="n">
        <v>38818596.04</v>
      </c>
      <c r="P4592" s="71" t="n">
        <v>29159763.55</v>
      </c>
      <c r="Q4592" s="71" t="n">
        <v>9658832.49</v>
      </c>
      <c r="R4592" t="inlineStr">
        <is>
          <t>Refined</t>
        </is>
      </c>
      <c r="S4592" t="inlineStr">
        <is>
          <t>Yes</t>
        </is>
      </c>
      <c r="T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SA104584</t>
        </is>
      </c>
      <c r="B4593" s="68" t="n">
        <v>46327</v>
      </c>
      <c r="C4593" s="69" t="n">
        <v>2026</v>
      </c>
      <c r="D4593" t="inlineStr">
        <is>
          <t>Nov</t>
        </is>
      </c>
      <c r="E4593" t="inlineStr">
        <is>
          <t>Asia</t>
        </is>
      </c>
      <c r="F4593" t="inlineStr">
        <is>
          <t>India</t>
        </is>
      </c>
      <c r="G4593" t="inlineStr">
        <is>
          <t>Diesel</t>
        </is>
      </c>
      <c r="H4593" t="inlineStr">
        <is>
          <t>Term contract</t>
        </is>
      </c>
      <c r="I4593" t="inlineStr">
        <is>
          <t>Refiner</t>
        </is>
      </c>
      <c r="J4593" t="inlineStr">
        <is>
          <t>Carlos Silva</t>
        </is>
      </c>
      <c r="K4593" s="70" t="n">
        <v>311856</v>
      </c>
      <c r="L4593" s="71" t="n">
        <v>102.85</v>
      </c>
      <c r="M4593" s="71" t="n">
        <v>32074389.6</v>
      </c>
      <c r="N4593" s="71" t="n">
        <v>0</v>
      </c>
      <c r="O4593" s="71" t="n">
        <v>32074389.6</v>
      </c>
      <c r="P4593" s="71" t="n">
        <v>22655175.21</v>
      </c>
      <c r="Q4593" s="71" t="n">
        <v>9419214.390000001</v>
      </c>
      <c r="R4593" t="inlineStr">
        <is>
          <t>Refined</t>
        </is>
      </c>
      <c r="S4593" t="inlineStr">
        <is>
          <t>Yes</t>
        </is>
      </c>
      <c r="T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SA104585</t>
        </is>
      </c>
      <c r="B4594" s="68" t="n">
        <v>46327</v>
      </c>
      <c r="C4594" s="69" t="n">
        <v>2026</v>
      </c>
      <c r="D4594" t="inlineStr">
        <is>
          <t>Nov</t>
        </is>
      </c>
      <c r="E4594" t="inlineStr">
        <is>
          <t>Middle East</t>
        </is>
      </c>
      <c r="F4594" t="inlineStr">
        <is>
          <t>Saudi Arabia</t>
        </is>
      </c>
      <c r="G4594" t="inlineStr">
        <is>
          <t>Arab Medium</t>
        </is>
      </c>
      <c r="H4594" t="inlineStr">
        <is>
          <t>Domestic</t>
        </is>
      </c>
      <c r="I4594" t="inlineStr">
        <is>
          <t>Trader</t>
        </is>
      </c>
      <c r="J4594" t="inlineStr">
        <is>
          <t>Ravindra Patil</t>
        </is>
      </c>
      <c r="K4594" s="70" t="n">
        <v>754029</v>
      </c>
      <c r="L4594" s="71" t="n">
        <v>70.68000000000001</v>
      </c>
      <c r="M4594" s="71" t="n">
        <v>53294769.72</v>
      </c>
      <c r="N4594" s="71" t="n">
        <v>0</v>
      </c>
      <c r="O4594" s="71" t="n">
        <v>53294769.72</v>
      </c>
      <c r="P4594" s="71" t="n">
        <v>13676854.74</v>
      </c>
      <c r="Q4594" s="71" t="n">
        <v>39617914.98</v>
      </c>
      <c r="R4594" t="inlineStr">
        <is>
          <t>Crude</t>
        </is>
      </c>
      <c r="S4594" t="inlineStr">
        <is>
          <t>No</t>
        </is>
      </c>
      <c r="T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SA104586</t>
        </is>
      </c>
      <c r="B4595" s="68" t="n">
        <v>46327</v>
      </c>
      <c r="C4595" s="69" t="n">
        <v>2026</v>
      </c>
      <c r="D4595" t="inlineStr">
        <is>
          <t>Nov</t>
        </is>
      </c>
      <c r="E4595" t="inlineStr">
        <is>
          <t>Europe</t>
        </is>
      </c>
      <c r="F4595" t="inlineStr">
        <is>
          <t>France</t>
        </is>
      </c>
      <c r="G4595" t="inlineStr">
        <is>
          <t>Arab Extra Light</t>
        </is>
      </c>
      <c r="H4595" t="inlineStr">
        <is>
          <t>Term contract</t>
        </is>
      </c>
      <c r="I4595" t="inlineStr">
        <is>
          <t>Refiner</t>
        </is>
      </c>
      <c r="J4595" t="inlineStr">
        <is>
          <t>Sara Rossi</t>
        </is>
      </c>
      <c r="K4595" s="70" t="n">
        <v>951203</v>
      </c>
      <c r="L4595" s="71" t="n">
        <v>75.44</v>
      </c>
      <c r="M4595" s="71" t="n">
        <v>71758754.31999999</v>
      </c>
      <c r="N4595" s="71" t="n">
        <v>717587.54</v>
      </c>
      <c r="O4595" s="71" t="n">
        <v>71041166.78</v>
      </c>
      <c r="P4595" s="71" t="n">
        <v>18101876.32</v>
      </c>
      <c r="Q4595" s="71" t="n">
        <v>52939290.46</v>
      </c>
      <c r="R4595" t="inlineStr">
        <is>
          <t>Crude</t>
        </is>
      </c>
      <c r="S4595" t="inlineStr">
        <is>
          <t>Yes</t>
        </is>
      </c>
      <c r="T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SA104587</t>
        </is>
      </c>
      <c r="B4596" s="68" t="n">
        <v>46327</v>
      </c>
      <c r="C4596" s="69" t="n">
        <v>2026</v>
      </c>
      <c r="D4596" t="inlineStr">
        <is>
          <t>Nov</t>
        </is>
      </c>
      <c r="E4596" t="inlineStr">
        <is>
          <t>Middle East</t>
        </is>
      </c>
      <c r="F4596" t="inlineStr">
        <is>
          <t>UAE</t>
        </is>
      </c>
      <c r="G4596" t="inlineStr">
        <is>
          <t>Jet fuel</t>
        </is>
      </c>
      <c r="H4596" t="inlineStr">
        <is>
          <t>Term contract</t>
        </is>
      </c>
      <c r="I4596" t="inlineStr">
        <is>
          <t>National oil company</t>
        </is>
      </c>
      <c r="J4596" t="inlineStr">
        <is>
          <t>Lucas Martin</t>
        </is>
      </c>
      <c r="K4596" s="70" t="n">
        <v>480188</v>
      </c>
      <c r="L4596" s="71" t="n">
        <v>106.11</v>
      </c>
      <c r="M4596" s="71" t="n">
        <v>50952748.68</v>
      </c>
      <c r="N4596" s="71" t="n">
        <v>0</v>
      </c>
      <c r="O4596" s="71" t="n">
        <v>50952748.68</v>
      </c>
      <c r="P4596" s="71" t="n">
        <v>35166653.96</v>
      </c>
      <c r="Q4596" s="71" t="n">
        <v>15786094.72</v>
      </c>
      <c r="R4596" t="inlineStr">
        <is>
          <t>Refined</t>
        </is>
      </c>
      <c r="S4596" t="inlineStr">
        <is>
          <t>Yes</t>
        </is>
      </c>
      <c r="T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SA104588</t>
        </is>
      </c>
      <c r="B4597" s="68" t="n">
        <v>46327</v>
      </c>
      <c r="C4597" s="69" t="n">
        <v>2026</v>
      </c>
      <c r="D4597" t="inlineStr">
        <is>
          <t>Nov</t>
        </is>
      </c>
      <c r="E4597" t="inlineStr">
        <is>
          <t>Europe</t>
        </is>
      </c>
      <c r="F4597" t="inlineStr">
        <is>
          <t>France</t>
        </is>
      </c>
      <c r="G4597" t="inlineStr">
        <is>
          <t>Arab Medium</t>
        </is>
      </c>
      <c r="H4597" t="inlineStr">
        <is>
          <t>Term contract</t>
        </is>
      </c>
      <c r="I4597" t="inlineStr">
        <is>
          <t>Refiner</t>
        </is>
      </c>
      <c r="J4597" t="inlineStr">
        <is>
          <t>Ravindra Patil</t>
        </is>
      </c>
      <c r="K4597" s="70" t="n">
        <v>1789734</v>
      </c>
      <c r="L4597" s="71" t="n">
        <v>79.42</v>
      </c>
      <c r="M4597" s="71" t="n">
        <v>142140674.28</v>
      </c>
      <c r="N4597" s="71" t="n">
        <v>1421406.74</v>
      </c>
      <c r="O4597" s="71" t="n">
        <v>140719267.54</v>
      </c>
      <c r="P4597" s="71" t="n">
        <v>32164160.42</v>
      </c>
      <c r="Q4597" s="71" t="n">
        <v>108555107.12</v>
      </c>
      <c r="R4597" t="inlineStr">
        <is>
          <t>Crude</t>
        </is>
      </c>
      <c r="S4597" t="inlineStr">
        <is>
          <t>Yes</t>
        </is>
      </c>
      <c r="T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SA104589</t>
        </is>
      </c>
      <c r="B4598" s="68" t="n">
        <v>46328</v>
      </c>
      <c r="C4598" s="69" t="n">
        <v>2026</v>
      </c>
      <c r="D4598" t="inlineStr">
        <is>
          <t>Nov</t>
        </is>
      </c>
      <c r="E4598" t="inlineStr">
        <is>
          <t>Asia</t>
        </is>
      </c>
      <c r="F4598" t="inlineStr">
        <is>
          <t>China</t>
        </is>
      </c>
      <c r="G4598" t="inlineStr">
        <is>
          <t>Diesel</t>
        </is>
      </c>
      <c r="H4598" t="inlineStr">
        <is>
          <t>Spot</t>
        </is>
      </c>
      <c r="I4598" t="inlineStr">
        <is>
          <t>National oil company</t>
        </is>
      </c>
      <c r="J4598" t="inlineStr">
        <is>
          <t>Arjun Mehta</t>
        </is>
      </c>
      <c r="K4598" s="70" t="n">
        <v>275959</v>
      </c>
      <c r="L4598" s="71" t="n">
        <v>87.94</v>
      </c>
      <c r="M4598" s="71" t="n">
        <v>24267834.46</v>
      </c>
      <c r="N4598" s="71" t="n">
        <v>485356.69</v>
      </c>
      <c r="O4598" s="71" t="n">
        <v>23782477.77</v>
      </c>
      <c r="P4598" s="71" t="n">
        <v>19663127.41</v>
      </c>
      <c r="Q4598" s="71" t="n">
        <v>4119350.36</v>
      </c>
      <c r="R4598" t="inlineStr">
        <is>
          <t>Refined</t>
        </is>
      </c>
      <c r="S4598" t="inlineStr">
        <is>
          <t>Yes</t>
        </is>
      </c>
      <c r="T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SA104590</t>
        </is>
      </c>
      <c r="B4599" s="68" t="n">
        <v>46328</v>
      </c>
      <c r="C4599" s="69" t="n">
        <v>2026</v>
      </c>
      <c r="D4599" t="inlineStr">
        <is>
          <t>Nov</t>
        </is>
      </c>
      <c r="E4599" t="inlineStr">
        <is>
          <t>Asia</t>
        </is>
      </c>
      <c r="F4599" t="inlineStr">
        <is>
          <t>Japan</t>
        </is>
      </c>
      <c r="G4599" t="inlineStr">
        <is>
          <t>Gasoline</t>
        </is>
      </c>
      <c r="H4599" t="inlineStr">
        <is>
          <t>Term contract</t>
        </is>
      </c>
      <c r="I4599" t="inlineStr">
        <is>
          <t>National oil company</t>
        </is>
      </c>
      <c r="J4599" t="inlineStr">
        <is>
          <t>Omar Haddad</t>
        </is>
      </c>
      <c r="K4599" s="70" t="n">
        <v>87753</v>
      </c>
      <c r="L4599" s="71" t="n">
        <v>81.59</v>
      </c>
      <c r="M4599" s="71" t="n">
        <v>7159767.27</v>
      </c>
      <c r="N4599" s="71" t="n">
        <v>0</v>
      </c>
      <c r="O4599" s="71" t="n">
        <v>7159767.27</v>
      </c>
      <c r="P4599" s="71" t="n">
        <v>6248689.7</v>
      </c>
      <c r="Q4599" s="71" t="n">
        <v>911077.5699999999</v>
      </c>
      <c r="R4599" t="inlineStr">
        <is>
          <t>Refined</t>
        </is>
      </c>
      <c r="S4599" t="inlineStr">
        <is>
          <t>Yes</t>
        </is>
      </c>
      <c r="T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SA104591</t>
        </is>
      </c>
      <c r="B4600" s="68" t="n">
        <v>46328</v>
      </c>
      <c r="C4600" s="69" t="n">
        <v>2026</v>
      </c>
      <c r="D4600" t="inlineStr">
        <is>
          <t>Nov</t>
        </is>
      </c>
      <c r="E4600" t="inlineStr">
        <is>
          <t>Middle East</t>
        </is>
      </c>
      <c r="F4600" t="inlineStr">
        <is>
          <t>Saudi Arabia</t>
        </is>
      </c>
      <c r="G4600" t="inlineStr">
        <is>
          <t>Arab Light</t>
        </is>
      </c>
      <c r="H4600" t="inlineStr">
        <is>
          <t>Domestic</t>
        </is>
      </c>
      <c r="I4600" t="inlineStr">
        <is>
          <t>National oil company</t>
        </is>
      </c>
      <c r="J4600" t="inlineStr">
        <is>
          <t>Noah Smith</t>
        </is>
      </c>
      <c r="K4600" s="70" t="n">
        <v>798447</v>
      </c>
      <c r="L4600" s="71" t="n">
        <v>74.09</v>
      </c>
      <c r="M4600" s="71" t="n">
        <v>59156938.23</v>
      </c>
      <c r="N4600" s="71" t="n">
        <v>591569.38</v>
      </c>
      <c r="O4600" s="71" t="n">
        <v>58565368.85</v>
      </c>
      <c r="P4600" s="71" t="n">
        <v>14766415.25</v>
      </c>
      <c r="Q4600" s="71" t="n">
        <v>43798953.6</v>
      </c>
      <c r="R4600" t="inlineStr">
        <is>
          <t>Crude</t>
        </is>
      </c>
      <c r="S4600" t="inlineStr">
        <is>
          <t>No</t>
        </is>
      </c>
      <c r="T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SA104592</t>
        </is>
      </c>
      <c r="B4601" s="68" t="n">
        <v>46328</v>
      </c>
      <c r="C4601" s="69" t="n">
        <v>2026</v>
      </c>
      <c r="D4601" t="inlineStr">
        <is>
          <t>Nov</t>
        </is>
      </c>
      <c r="E4601" t="inlineStr">
        <is>
          <t>Middle East</t>
        </is>
      </c>
      <c r="F4601" t="inlineStr">
        <is>
          <t>UAE</t>
        </is>
      </c>
      <c r="G4601" t="inlineStr">
        <is>
          <t>Gasoline</t>
        </is>
      </c>
      <c r="H4601" t="inlineStr">
        <is>
          <t>Term contract</t>
        </is>
      </c>
      <c r="I4601" t="inlineStr">
        <is>
          <t>Trader</t>
        </is>
      </c>
      <c r="J4601" t="inlineStr">
        <is>
          <t>Ravindra Patil</t>
        </is>
      </c>
      <c r="K4601" s="70" t="n">
        <v>325012</v>
      </c>
      <c r="L4601" s="71" t="n">
        <v>90.98</v>
      </c>
      <c r="M4601" s="71" t="n">
        <v>29569591.76</v>
      </c>
      <c r="N4601" s="71" t="n">
        <v>591391.84</v>
      </c>
      <c r="O4601" s="71" t="n">
        <v>28978199.92</v>
      </c>
      <c r="P4601" s="71" t="n">
        <v>23664299.42</v>
      </c>
      <c r="Q4601" s="71" t="n">
        <v>5313900.5</v>
      </c>
      <c r="R4601" t="inlineStr">
        <is>
          <t>Refined</t>
        </is>
      </c>
      <c r="S4601" t="inlineStr">
        <is>
          <t>Yes</t>
        </is>
      </c>
      <c r="T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SA104593</t>
        </is>
      </c>
      <c r="B4602" s="68" t="n">
        <v>46328</v>
      </c>
      <c r="C4602" s="69" t="n">
        <v>2026</v>
      </c>
      <c r="D4602" t="inlineStr">
        <is>
          <t>Nov</t>
        </is>
      </c>
      <c r="E4602" t="inlineStr">
        <is>
          <t>Asia</t>
        </is>
      </c>
      <c r="F4602" t="inlineStr">
        <is>
          <t>Japan</t>
        </is>
      </c>
      <c r="G4602" t="inlineStr">
        <is>
          <t>Arab Heavy</t>
        </is>
      </c>
      <c r="H4602" t="inlineStr">
        <is>
          <t>Term contract</t>
        </is>
      </c>
      <c r="I4602" t="inlineStr">
        <is>
          <t>Trader</t>
        </is>
      </c>
      <c r="J4602" t="inlineStr">
        <is>
          <t>Yuki Sato</t>
        </is>
      </c>
      <c r="K4602" s="70" t="n">
        <v>419266</v>
      </c>
      <c r="L4602" s="71" t="n">
        <v>65.93000000000001</v>
      </c>
      <c r="M4602" s="71" t="n">
        <v>27642207.38</v>
      </c>
      <c r="N4602" s="71" t="n">
        <v>0</v>
      </c>
      <c r="O4602" s="71" t="n">
        <v>27642207.38</v>
      </c>
      <c r="P4602" s="71" t="n">
        <v>7393958.8</v>
      </c>
      <c r="Q4602" s="71" t="n">
        <v>20248248.58</v>
      </c>
      <c r="R4602" t="inlineStr">
        <is>
          <t>Crude</t>
        </is>
      </c>
      <c r="S4602" t="inlineStr">
        <is>
          <t>Yes</t>
        </is>
      </c>
      <c r="T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SA104594</t>
        </is>
      </c>
      <c r="B4603" s="68" t="n">
        <v>46328</v>
      </c>
      <c r="C4603" s="69" t="n">
        <v>2026</v>
      </c>
      <c r="D4603" t="inlineStr">
        <is>
          <t>Nov</t>
        </is>
      </c>
      <c r="E4603" t="inlineStr">
        <is>
          <t>Asia</t>
        </is>
      </c>
      <c r="F4603" t="inlineStr">
        <is>
          <t>India</t>
        </is>
      </c>
      <c r="G4603" t="inlineStr">
        <is>
          <t>Arab Medium</t>
        </is>
      </c>
      <c r="H4603" t="inlineStr">
        <is>
          <t>Term contract</t>
        </is>
      </c>
      <c r="I4603" t="inlineStr">
        <is>
          <t>National oil company</t>
        </is>
      </c>
      <c r="J4603" t="inlineStr">
        <is>
          <t>Wei Chen</t>
        </is>
      </c>
      <c r="K4603" s="70" t="n">
        <v>1721482</v>
      </c>
      <c r="L4603" s="71" t="n">
        <v>72.23999999999999</v>
      </c>
      <c r="M4603" s="71" t="n">
        <v>124359859.68</v>
      </c>
      <c r="N4603" s="71" t="n">
        <v>0</v>
      </c>
      <c r="O4603" s="71" t="n">
        <v>124359859.68</v>
      </c>
      <c r="P4603" s="71" t="n">
        <v>31261010.03</v>
      </c>
      <c r="Q4603" s="71" t="n">
        <v>93098849.65000001</v>
      </c>
      <c r="R4603" t="inlineStr">
        <is>
          <t>Crude</t>
        </is>
      </c>
      <c r="S4603" t="inlineStr">
        <is>
          <t>Yes</t>
        </is>
      </c>
      <c r="T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SA104595</t>
        </is>
      </c>
      <c r="B4604" s="68" t="n">
        <v>46328</v>
      </c>
      <c r="C4604" s="69" t="n">
        <v>2026</v>
      </c>
      <c r="D4604" t="inlineStr">
        <is>
          <t>Nov</t>
        </is>
      </c>
      <c r="E4604" t="inlineStr">
        <is>
          <t>Middle East</t>
        </is>
      </c>
      <c r="F4604" t="inlineStr">
        <is>
          <t>Saudi Arabia</t>
        </is>
      </c>
      <c r="G4604" t="inlineStr">
        <is>
          <t>Arab Light</t>
        </is>
      </c>
      <c r="H4604" t="inlineStr">
        <is>
          <t>Domestic</t>
        </is>
      </c>
      <c r="I4604" t="inlineStr">
        <is>
          <t>Trader</t>
        </is>
      </c>
      <c r="J4604" t="inlineStr">
        <is>
          <t>Ana Costa</t>
        </is>
      </c>
      <c r="K4604" s="70" t="n">
        <v>417099</v>
      </c>
      <c r="L4604" s="71" t="n">
        <v>73.42</v>
      </c>
      <c r="M4604" s="71" t="n">
        <v>30623408.58</v>
      </c>
      <c r="N4604" s="71" t="n">
        <v>612468.17</v>
      </c>
      <c r="O4604" s="71" t="n">
        <v>30010940.41</v>
      </c>
      <c r="P4604" s="71" t="n">
        <v>7815081.08</v>
      </c>
      <c r="Q4604" s="71" t="n">
        <v>22195859.33</v>
      </c>
      <c r="R4604" t="inlineStr">
        <is>
          <t>Crude</t>
        </is>
      </c>
      <c r="S4604" t="inlineStr">
        <is>
          <t>No</t>
        </is>
      </c>
      <c r="T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SA104596</t>
        </is>
      </c>
      <c r="B4605" s="68" t="n">
        <v>46329</v>
      </c>
      <c r="C4605" s="69" t="n">
        <v>2026</v>
      </c>
      <c r="D4605" t="inlineStr">
        <is>
          <t>Nov</t>
        </is>
      </c>
      <c r="E4605" t="inlineStr">
        <is>
          <t>Asia</t>
        </is>
      </c>
      <c r="F4605" t="inlineStr">
        <is>
          <t>South Korea</t>
        </is>
      </c>
      <c r="G4605" t="inlineStr">
        <is>
          <t>Arab Light</t>
        </is>
      </c>
      <c r="H4605" t="inlineStr">
        <is>
          <t>Spot</t>
        </is>
      </c>
      <c r="I4605" t="inlineStr">
        <is>
          <t>Refiner</t>
        </is>
      </c>
      <c r="J4605" t="inlineStr">
        <is>
          <t>Omar Haddad</t>
        </is>
      </c>
      <c r="K4605" s="70" t="n">
        <v>1944657</v>
      </c>
      <c r="L4605" s="71" t="n">
        <v>81.26000000000001</v>
      </c>
      <c r="M4605" s="71" t="n">
        <v>158022827.82</v>
      </c>
      <c r="N4605" s="71" t="n">
        <v>1580228.28</v>
      </c>
      <c r="O4605" s="71" t="n">
        <v>156442599.54</v>
      </c>
      <c r="P4605" s="71" t="n">
        <v>34722056.1</v>
      </c>
      <c r="Q4605" s="71" t="n">
        <v>121720543.44</v>
      </c>
      <c r="R4605" t="inlineStr">
        <is>
          <t>Crude</t>
        </is>
      </c>
      <c r="S4605" t="inlineStr">
        <is>
          <t>Yes</t>
        </is>
      </c>
      <c r="T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SA104597</t>
        </is>
      </c>
      <c r="B4606" s="68" t="n">
        <v>46329</v>
      </c>
      <c r="C4606" s="69" t="n">
        <v>2026</v>
      </c>
      <c r="D4606" t="inlineStr">
        <is>
          <t>Nov</t>
        </is>
      </c>
      <c r="E4606" t="inlineStr">
        <is>
          <t>Asia</t>
        </is>
      </c>
      <c r="F4606" t="inlineStr">
        <is>
          <t>Japan</t>
        </is>
      </c>
      <c r="G4606" t="inlineStr">
        <is>
          <t>Diesel</t>
        </is>
      </c>
      <c r="H4606" t="inlineStr">
        <is>
          <t>Spot</t>
        </is>
      </c>
      <c r="I4606" t="inlineStr">
        <is>
          <t>Refiner</t>
        </is>
      </c>
      <c r="J4606" t="inlineStr">
        <is>
          <t>Carlos Silva</t>
        </is>
      </c>
      <c r="K4606" s="70" t="n">
        <v>599033</v>
      </c>
      <c r="L4606" s="71" t="n">
        <v>99.7</v>
      </c>
      <c r="M4606" s="71" t="n">
        <v>59723590.1</v>
      </c>
      <c r="N4606" s="71" t="n">
        <v>0</v>
      </c>
      <c r="O4606" s="71" t="n">
        <v>59723590.1</v>
      </c>
      <c r="P4606" s="71" t="n">
        <v>42726331.81</v>
      </c>
      <c r="Q4606" s="71" t="n">
        <v>16997258.29</v>
      </c>
      <c r="R4606" t="inlineStr">
        <is>
          <t>Refined</t>
        </is>
      </c>
      <c r="S4606" t="inlineStr">
        <is>
          <t>Yes</t>
        </is>
      </c>
      <c r="T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SA104598</t>
        </is>
      </c>
      <c r="B4607" s="68" t="n">
        <v>46329</v>
      </c>
      <c r="C4607" s="69" t="n">
        <v>2026</v>
      </c>
      <c r="D4607" t="inlineStr">
        <is>
          <t>Nov</t>
        </is>
      </c>
      <c r="E4607" t="inlineStr">
        <is>
          <t>Asia</t>
        </is>
      </c>
      <c r="F4607" t="inlineStr">
        <is>
          <t>India</t>
        </is>
      </c>
      <c r="G4607" t="inlineStr">
        <is>
          <t>Arab Extra Light</t>
        </is>
      </c>
      <c r="H4607" t="inlineStr">
        <is>
          <t>Term contract</t>
        </is>
      </c>
      <c r="I4607" t="inlineStr">
        <is>
          <t>National oil company</t>
        </is>
      </c>
      <c r="J4607" t="inlineStr">
        <is>
          <t>Emma Clarke</t>
        </is>
      </c>
      <c r="K4607" s="70" t="n">
        <v>915451</v>
      </c>
      <c r="L4607" s="71" t="n">
        <v>79.04000000000001</v>
      </c>
      <c r="M4607" s="71" t="n">
        <v>72357247.04000001</v>
      </c>
      <c r="N4607" s="71" t="n">
        <v>0</v>
      </c>
      <c r="O4607" s="71" t="n">
        <v>72357247.04000001</v>
      </c>
      <c r="P4607" s="71" t="n">
        <v>17335993.98</v>
      </c>
      <c r="Q4607" s="71" t="n">
        <v>55021253.06</v>
      </c>
      <c r="R4607" t="inlineStr">
        <is>
          <t>Crude</t>
        </is>
      </c>
      <c r="S4607" t="inlineStr">
        <is>
          <t>Yes</t>
        </is>
      </c>
      <c r="T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SA104599</t>
        </is>
      </c>
      <c r="B4608" s="68" t="n">
        <v>46329</v>
      </c>
      <c r="C4608" s="69" t="n">
        <v>2026</v>
      </c>
      <c r="D4608" t="inlineStr">
        <is>
          <t>Nov</t>
        </is>
      </c>
      <c r="E4608" t="inlineStr">
        <is>
          <t>Asia</t>
        </is>
      </c>
      <c r="F4608" t="inlineStr">
        <is>
          <t>South Korea</t>
        </is>
      </c>
      <c r="G4608" t="inlineStr">
        <is>
          <t>Arab Light</t>
        </is>
      </c>
      <c r="H4608" t="inlineStr">
        <is>
          <t>Term contract</t>
        </is>
      </c>
      <c r="I4608" t="inlineStr">
        <is>
          <t>National oil company</t>
        </is>
      </c>
      <c r="J4608" t="inlineStr">
        <is>
          <t>Zoya Ahmed</t>
        </is>
      </c>
      <c r="K4608" s="70" t="n">
        <v>848282</v>
      </c>
      <c r="L4608" s="71" t="n">
        <v>80.28</v>
      </c>
      <c r="M4608" s="71" t="n">
        <v>68100078.95999999</v>
      </c>
      <c r="N4608" s="71" t="n">
        <v>681000.79</v>
      </c>
      <c r="O4608" s="71" t="n">
        <v>67419078.17</v>
      </c>
      <c r="P4608" s="71" t="n">
        <v>15877581.46</v>
      </c>
      <c r="Q4608" s="71" t="n">
        <v>51541496.71</v>
      </c>
      <c r="R4608" t="inlineStr">
        <is>
          <t>Crude</t>
        </is>
      </c>
      <c r="S4608" t="inlineStr">
        <is>
          <t>Yes</t>
        </is>
      </c>
      <c r="T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SA104600</t>
        </is>
      </c>
      <c r="B4609" s="68" t="n">
        <v>46329</v>
      </c>
      <c r="C4609" s="69" t="n">
        <v>2026</v>
      </c>
      <c r="D4609" t="inlineStr">
        <is>
          <t>Nov</t>
        </is>
      </c>
      <c r="E4609" t="inlineStr">
        <is>
          <t>Asia</t>
        </is>
      </c>
      <c r="F4609" t="inlineStr">
        <is>
          <t>Japan</t>
        </is>
      </c>
      <c r="G4609" t="inlineStr">
        <is>
          <t>Arab Heavy</t>
        </is>
      </c>
      <c r="H4609" t="inlineStr">
        <is>
          <t>Term contract</t>
        </is>
      </c>
      <c r="I4609" t="inlineStr">
        <is>
          <t>Refiner</t>
        </is>
      </c>
      <c r="J4609" t="inlineStr">
        <is>
          <t>Wei Chen</t>
        </is>
      </c>
      <c r="K4609" s="70" t="n">
        <v>1610978</v>
      </c>
      <c r="L4609" s="71" t="n">
        <v>75.63</v>
      </c>
      <c r="M4609" s="71" t="n">
        <v>121838266.14</v>
      </c>
      <c r="N4609" s="71" t="n">
        <v>1218382.66</v>
      </c>
      <c r="O4609" s="71" t="n">
        <v>120619883.48</v>
      </c>
      <c r="P4609" s="71" t="n">
        <v>28096164.32</v>
      </c>
      <c r="Q4609" s="71" t="n">
        <v>92523719.16</v>
      </c>
      <c r="R4609" t="inlineStr">
        <is>
          <t>Crude</t>
        </is>
      </c>
      <c r="S4609" t="inlineStr">
        <is>
          <t>Yes</t>
        </is>
      </c>
      <c r="T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SA104601</t>
        </is>
      </c>
      <c r="B4610" s="68" t="n">
        <v>46329</v>
      </c>
      <c r="C4610" s="69" t="n">
        <v>2026</v>
      </c>
      <c r="D4610" t="inlineStr">
        <is>
          <t>Nov</t>
        </is>
      </c>
      <c r="E4610" t="inlineStr">
        <is>
          <t>North America</t>
        </is>
      </c>
      <c r="F4610" t="inlineStr">
        <is>
          <t>USA</t>
        </is>
      </c>
      <c r="G4610" t="inlineStr">
        <is>
          <t>Gasoline</t>
        </is>
      </c>
      <c r="H4610" t="inlineStr">
        <is>
          <t>Term contract</t>
        </is>
      </c>
      <c r="I4610" t="inlineStr">
        <is>
          <t>Refiner</t>
        </is>
      </c>
      <c r="J4610" t="inlineStr">
        <is>
          <t>Omar Haddad</t>
        </is>
      </c>
      <c r="K4610" s="70" t="n">
        <v>388931</v>
      </c>
      <c r="L4610" s="71" t="n">
        <v>81.67</v>
      </c>
      <c r="M4610" s="71" t="n">
        <v>31763994.77</v>
      </c>
      <c r="N4610" s="71" t="n">
        <v>317639.95</v>
      </c>
      <c r="O4610" s="71" t="n">
        <v>31446354.82</v>
      </c>
      <c r="P4610" s="71" t="n">
        <v>27750152.43</v>
      </c>
      <c r="Q4610" s="71" t="n">
        <v>3696202.39</v>
      </c>
      <c r="R4610" t="inlineStr">
        <is>
          <t>Refined</t>
        </is>
      </c>
      <c r="S4610" t="inlineStr">
        <is>
          <t>Yes</t>
        </is>
      </c>
      <c r="T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SA104602</t>
        </is>
      </c>
      <c r="B4611" s="68" t="n">
        <v>46330</v>
      </c>
      <c r="C4611" s="69" t="n">
        <v>2026</v>
      </c>
      <c r="D4611" t="inlineStr">
        <is>
          <t>Nov</t>
        </is>
      </c>
      <c r="E4611" t="inlineStr">
        <is>
          <t>Middle East</t>
        </is>
      </c>
      <c r="F4611" t="inlineStr">
        <is>
          <t>UAE</t>
        </is>
      </c>
      <c r="G4611" t="inlineStr">
        <is>
          <t>Arab Medium</t>
        </is>
      </c>
      <c r="H4611" t="inlineStr">
        <is>
          <t>Spot</t>
        </is>
      </c>
      <c r="I4611" t="inlineStr">
        <is>
          <t>Refiner</t>
        </is>
      </c>
      <c r="J4611" t="inlineStr">
        <is>
          <t>Priya Nair</t>
        </is>
      </c>
      <c r="K4611" s="70" t="n">
        <v>1055207</v>
      </c>
      <c r="L4611" s="71" t="n">
        <v>68.88</v>
      </c>
      <c r="M4611" s="71" t="n">
        <v>72682658.16</v>
      </c>
      <c r="N4611" s="71" t="n">
        <v>1453653.16</v>
      </c>
      <c r="O4611" s="71" t="n">
        <v>71229005</v>
      </c>
      <c r="P4611" s="71" t="n">
        <v>19256457.67</v>
      </c>
      <c r="Q4611" s="71" t="n">
        <v>51972547.33</v>
      </c>
      <c r="R4611" t="inlineStr">
        <is>
          <t>Crude</t>
        </is>
      </c>
      <c r="S4611" t="inlineStr">
        <is>
          <t>Yes</t>
        </is>
      </c>
      <c r="T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SA104603</t>
        </is>
      </c>
      <c r="B4612" s="68" t="n">
        <v>46330</v>
      </c>
      <c r="C4612" s="69" t="n">
        <v>2026</v>
      </c>
      <c r="D4612" t="inlineStr">
        <is>
          <t>Nov</t>
        </is>
      </c>
      <c r="E4612" t="inlineStr">
        <is>
          <t>Asia</t>
        </is>
      </c>
      <c r="F4612" t="inlineStr">
        <is>
          <t>Japan</t>
        </is>
      </c>
      <c r="G4612" t="inlineStr">
        <is>
          <t>Arab Heavy</t>
        </is>
      </c>
      <c r="H4612" t="inlineStr">
        <is>
          <t>Term contract</t>
        </is>
      </c>
      <c r="I4612" t="inlineStr">
        <is>
          <t>National oil company</t>
        </is>
      </c>
      <c r="J4612" t="inlineStr">
        <is>
          <t>Emma Clarke</t>
        </is>
      </c>
      <c r="K4612" s="70" t="n">
        <v>726944</v>
      </c>
      <c r="L4612" s="71" t="n">
        <v>77.59999999999999</v>
      </c>
      <c r="M4612" s="71" t="n">
        <v>56410854.4</v>
      </c>
      <c r="N4612" s="71" t="n">
        <v>1128217.09</v>
      </c>
      <c r="O4612" s="71" t="n">
        <v>55282637.31</v>
      </c>
      <c r="P4612" s="71" t="n">
        <v>12999023.63</v>
      </c>
      <c r="Q4612" s="71" t="n">
        <v>42283613.68</v>
      </c>
      <c r="R4612" t="inlineStr">
        <is>
          <t>Crude</t>
        </is>
      </c>
      <c r="S4612" t="inlineStr">
        <is>
          <t>Yes</t>
        </is>
      </c>
      <c r="T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SA104604</t>
        </is>
      </c>
      <c r="B4613" s="68" t="n">
        <v>46330</v>
      </c>
      <c r="C4613" s="69" t="n">
        <v>2026</v>
      </c>
      <c r="D4613" t="inlineStr">
        <is>
          <t>Nov</t>
        </is>
      </c>
      <c r="E4613" t="inlineStr">
        <is>
          <t>North America</t>
        </is>
      </c>
      <c r="F4613" t="inlineStr">
        <is>
          <t>USA</t>
        </is>
      </c>
      <c r="G4613" t="inlineStr">
        <is>
          <t>Arab Extra Light</t>
        </is>
      </c>
      <c r="H4613" t="inlineStr">
        <is>
          <t>Term contract</t>
        </is>
      </c>
      <c r="I4613" t="inlineStr">
        <is>
          <t>Refiner</t>
        </is>
      </c>
      <c r="J4613" t="inlineStr">
        <is>
          <t>Olivia Brown</t>
        </is>
      </c>
      <c r="K4613" s="70" t="n">
        <v>729111</v>
      </c>
      <c r="L4613" s="71" t="n">
        <v>74.44</v>
      </c>
      <c r="M4613" s="71" t="n">
        <v>54275022.84</v>
      </c>
      <c r="N4613" s="71" t="n">
        <v>0</v>
      </c>
      <c r="O4613" s="71" t="n">
        <v>54275022.84</v>
      </c>
      <c r="P4613" s="71" t="n">
        <v>13876234.62</v>
      </c>
      <c r="Q4613" s="71" t="n">
        <v>40398788.22</v>
      </c>
      <c r="R4613" t="inlineStr">
        <is>
          <t>Crude</t>
        </is>
      </c>
      <c r="S4613" t="inlineStr">
        <is>
          <t>Yes</t>
        </is>
      </c>
      <c r="T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SA104605</t>
        </is>
      </c>
      <c r="B4614" s="68" t="n">
        <v>46330</v>
      </c>
      <c r="C4614" s="69" t="n">
        <v>2026</v>
      </c>
      <c r="D4614" t="inlineStr">
        <is>
          <t>Nov</t>
        </is>
      </c>
      <c r="E4614" t="inlineStr">
        <is>
          <t>Asia</t>
        </is>
      </c>
      <c r="F4614" t="inlineStr">
        <is>
          <t>South Korea</t>
        </is>
      </c>
      <c r="G4614" t="inlineStr">
        <is>
          <t>Arab Medium</t>
        </is>
      </c>
      <c r="H4614" t="inlineStr">
        <is>
          <t>Term contract</t>
        </is>
      </c>
      <c r="I4614" t="inlineStr">
        <is>
          <t>Trader</t>
        </is>
      </c>
      <c r="J4614" t="inlineStr">
        <is>
          <t>Ruhi Shaikh</t>
        </is>
      </c>
      <c r="K4614" s="70" t="n">
        <v>1726899</v>
      </c>
      <c r="L4614" s="71" t="n">
        <v>70.72</v>
      </c>
      <c r="M4614" s="71" t="n">
        <v>122126297.28</v>
      </c>
      <c r="N4614" s="71" t="n">
        <v>0</v>
      </c>
      <c r="O4614" s="71" t="n">
        <v>122126297.28</v>
      </c>
      <c r="P4614" s="71" t="n">
        <v>30927589.6</v>
      </c>
      <c r="Q4614" s="71" t="n">
        <v>91198707.68000001</v>
      </c>
      <c r="R4614" t="inlineStr">
        <is>
          <t>Crude</t>
        </is>
      </c>
      <c r="S4614" t="inlineStr">
        <is>
          <t>Yes</t>
        </is>
      </c>
      <c r="T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SA104606</t>
        </is>
      </c>
      <c r="B4615" s="68" t="n">
        <v>46330</v>
      </c>
      <c r="C4615" s="69" t="n">
        <v>2026</v>
      </c>
      <c r="D4615" t="inlineStr">
        <is>
          <t>Nov</t>
        </is>
      </c>
      <c r="E4615" t="inlineStr">
        <is>
          <t>Middle East</t>
        </is>
      </c>
      <c r="F4615" t="inlineStr">
        <is>
          <t>UAE</t>
        </is>
      </c>
      <c r="G4615" t="inlineStr">
        <is>
          <t>Arab Heavy</t>
        </is>
      </c>
      <c r="H4615" t="inlineStr">
        <is>
          <t>Term contract</t>
        </is>
      </c>
      <c r="I4615" t="inlineStr">
        <is>
          <t>Refiner</t>
        </is>
      </c>
      <c r="J4615" t="inlineStr">
        <is>
          <t>Ravindra Patil</t>
        </is>
      </c>
      <c r="K4615" s="70" t="n">
        <v>1021622</v>
      </c>
      <c r="L4615" s="71" t="n">
        <v>77.98</v>
      </c>
      <c r="M4615" s="71" t="n">
        <v>79666083.56</v>
      </c>
      <c r="N4615" s="71" t="n">
        <v>1593321.67</v>
      </c>
      <c r="O4615" s="71" t="n">
        <v>78072761.89</v>
      </c>
      <c r="P4615" s="71" t="n">
        <v>18642519.82</v>
      </c>
      <c r="Q4615" s="71" t="n">
        <v>59430242.07</v>
      </c>
      <c r="R4615" t="inlineStr">
        <is>
          <t>Crude</t>
        </is>
      </c>
      <c r="S4615" t="inlineStr">
        <is>
          <t>Yes</t>
        </is>
      </c>
      <c r="T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SA104607</t>
        </is>
      </c>
      <c r="B4616" s="68" t="n">
        <v>46330</v>
      </c>
      <c r="C4616" s="69" t="n">
        <v>2026</v>
      </c>
      <c r="D4616" t="inlineStr">
        <is>
          <t>Nov</t>
        </is>
      </c>
      <c r="E4616" t="inlineStr">
        <is>
          <t>Europe</t>
        </is>
      </c>
      <c r="F4616" t="inlineStr">
        <is>
          <t>Netherlands</t>
        </is>
      </c>
      <c r="G4616" t="inlineStr">
        <is>
          <t>Arab Extra Light</t>
        </is>
      </c>
      <c r="H4616" t="inlineStr">
        <is>
          <t>Term contract</t>
        </is>
      </c>
      <c r="I4616" t="inlineStr">
        <is>
          <t>National oil company</t>
        </is>
      </c>
      <c r="J4616" t="inlineStr">
        <is>
          <t>Sophie Müller</t>
        </is>
      </c>
      <c r="K4616" s="70" t="n">
        <v>747528</v>
      </c>
      <c r="L4616" s="71" t="n">
        <v>77.53</v>
      </c>
      <c r="M4616" s="71" t="n">
        <v>57955845.84</v>
      </c>
      <c r="N4616" s="71" t="n">
        <v>0</v>
      </c>
      <c r="O4616" s="71" t="n">
        <v>57955845.84</v>
      </c>
      <c r="P4616" s="71" t="n">
        <v>13544602.21</v>
      </c>
      <c r="Q4616" s="71" t="n">
        <v>44411243.63</v>
      </c>
      <c r="R4616" t="inlineStr">
        <is>
          <t>Crude</t>
        </is>
      </c>
      <c r="S4616" t="inlineStr">
        <is>
          <t>Yes</t>
        </is>
      </c>
      <c r="T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SA104608</t>
        </is>
      </c>
      <c r="B4617" s="68" t="n">
        <v>46330</v>
      </c>
      <c r="C4617" s="69" t="n">
        <v>2026</v>
      </c>
      <c r="D4617" t="inlineStr">
        <is>
          <t>Nov</t>
        </is>
      </c>
      <c r="E4617" t="inlineStr">
        <is>
          <t>North America</t>
        </is>
      </c>
      <c r="F4617" t="inlineStr">
        <is>
          <t>USA</t>
        </is>
      </c>
      <c r="G4617" t="inlineStr">
        <is>
          <t>Arab Light</t>
        </is>
      </c>
      <c r="H4617" t="inlineStr">
        <is>
          <t>Spot</t>
        </is>
      </c>
      <c r="I4617" t="inlineStr">
        <is>
          <t>Refiner</t>
        </is>
      </c>
      <c r="J4617" t="inlineStr">
        <is>
          <t>Aisha Bello</t>
        </is>
      </c>
      <c r="K4617" s="70" t="n">
        <v>1264298</v>
      </c>
      <c r="L4617" s="71" t="n">
        <v>78.56999999999999</v>
      </c>
      <c r="M4617" s="71" t="n">
        <v>99335893.86</v>
      </c>
      <c r="N4617" s="71" t="n">
        <v>0</v>
      </c>
      <c r="O4617" s="71" t="n">
        <v>99335893.86</v>
      </c>
      <c r="P4617" s="71" t="n">
        <v>21959918.41</v>
      </c>
      <c r="Q4617" s="71" t="n">
        <v>77375975.45</v>
      </c>
      <c r="R4617" t="inlineStr">
        <is>
          <t>Crude</t>
        </is>
      </c>
      <c r="S4617" t="inlineStr">
        <is>
          <t>Yes</t>
        </is>
      </c>
      <c r="T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SA104609</t>
        </is>
      </c>
      <c r="B4618" s="68" t="n">
        <v>46330</v>
      </c>
      <c r="C4618" s="69" t="n">
        <v>2026</v>
      </c>
      <c r="D4618" t="inlineStr">
        <is>
          <t>Nov</t>
        </is>
      </c>
      <c r="E4618" t="inlineStr">
        <is>
          <t>Asia</t>
        </is>
      </c>
      <c r="F4618" t="inlineStr">
        <is>
          <t>China</t>
        </is>
      </c>
      <c r="G4618" t="inlineStr">
        <is>
          <t>Arab Heavy</t>
        </is>
      </c>
      <c r="H4618" t="inlineStr">
        <is>
          <t>Term contract</t>
        </is>
      </c>
      <c r="I4618" t="inlineStr">
        <is>
          <t>National oil company</t>
        </is>
      </c>
      <c r="J4618" t="inlineStr">
        <is>
          <t>Ruhi Shaikh</t>
        </is>
      </c>
      <c r="K4618" s="70" t="n">
        <v>2158082</v>
      </c>
      <c r="L4618" s="71" t="n">
        <v>78.15000000000001</v>
      </c>
      <c r="M4618" s="71" t="n">
        <v>168654108.3</v>
      </c>
      <c r="N4618" s="71" t="n">
        <v>1686541.08</v>
      </c>
      <c r="O4618" s="71" t="n">
        <v>166967567.22</v>
      </c>
      <c r="P4618" s="71" t="n">
        <v>37386842.68</v>
      </c>
      <c r="Q4618" s="71" t="n">
        <v>129580724.54</v>
      </c>
      <c r="R4618" t="inlineStr">
        <is>
          <t>Crude</t>
        </is>
      </c>
      <c r="S4618" t="inlineStr">
        <is>
          <t>Yes</t>
        </is>
      </c>
      <c r="T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SA104610</t>
        </is>
      </c>
      <c r="B4619" s="68" t="n">
        <v>46331</v>
      </c>
      <c r="C4619" s="69" t="n">
        <v>2026</v>
      </c>
      <c r="D4619" t="inlineStr">
        <is>
          <t>Nov</t>
        </is>
      </c>
      <c r="E4619" t="inlineStr">
        <is>
          <t>Middle East</t>
        </is>
      </c>
      <c r="F4619" t="inlineStr">
        <is>
          <t>Saudi Arabia</t>
        </is>
      </c>
      <c r="G4619" t="inlineStr">
        <is>
          <t>Gasoline</t>
        </is>
      </c>
      <c r="H4619" t="inlineStr">
        <is>
          <t>Domestic</t>
        </is>
      </c>
      <c r="I4619" t="inlineStr">
        <is>
          <t>Refiner</t>
        </is>
      </c>
      <c r="J4619" t="inlineStr">
        <is>
          <t>Shraddha Kulkarni</t>
        </is>
      </c>
      <c r="K4619" s="70" t="n">
        <v>573105</v>
      </c>
      <c r="L4619" s="71" t="n">
        <v>96.02</v>
      </c>
      <c r="M4619" s="71" t="n">
        <v>55029542.1</v>
      </c>
      <c r="N4619" s="71" t="n">
        <v>0</v>
      </c>
      <c r="O4619" s="71" t="n">
        <v>55029542.1</v>
      </c>
      <c r="P4619" s="71" t="n">
        <v>39752578.85</v>
      </c>
      <c r="Q4619" s="71" t="n">
        <v>15276963.25</v>
      </c>
      <c r="R4619" t="inlineStr">
        <is>
          <t>Refined</t>
        </is>
      </c>
      <c r="S4619" t="inlineStr">
        <is>
          <t>No</t>
        </is>
      </c>
      <c r="T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SA104611</t>
        </is>
      </c>
      <c r="B4620" s="68" t="n">
        <v>46331</v>
      </c>
      <c r="C4620" s="69" t="n">
        <v>2026</v>
      </c>
      <c r="D4620" t="inlineStr">
        <is>
          <t>Nov</t>
        </is>
      </c>
      <c r="E4620" t="inlineStr">
        <is>
          <t>North America</t>
        </is>
      </c>
      <c r="F4620" t="inlineStr">
        <is>
          <t>USA</t>
        </is>
      </c>
      <c r="G4620" t="inlineStr">
        <is>
          <t>Arab Medium</t>
        </is>
      </c>
      <c r="H4620" t="inlineStr">
        <is>
          <t>Term contract</t>
        </is>
      </c>
      <c r="I4620" t="inlineStr">
        <is>
          <t>Trader</t>
        </is>
      </c>
      <c r="J4620" t="inlineStr">
        <is>
          <t>Hiroshi Tanaka</t>
        </is>
      </c>
      <c r="K4620" s="70" t="n">
        <v>509186</v>
      </c>
      <c r="L4620" s="71" t="n">
        <v>68.26000000000001</v>
      </c>
      <c r="M4620" s="71" t="n">
        <v>34757036.36</v>
      </c>
      <c r="N4620" s="71" t="n">
        <v>347570.36</v>
      </c>
      <c r="O4620" s="71" t="n">
        <v>34409466</v>
      </c>
      <c r="P4620" s="71" t="n">
        <v>8939239.33</v>
      </c>
      <c r="Q4620" s="71" t="n">
        <v>25470226.67</v>
      </c>
      <c r="R4620" t="inlineStr">
        <is>
          <t>Crude</t>
        </is>
      </c>
      <c r="S4620" t="inlineStr">
        <is>
          <t>Yes</t>
        </is>
      </c>
      <c r="T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SA104612</t>
        </is>
      </c>
      <c r="B4621" s="68" t="n">
        <v>46331</v>
      </c>
      <c r="C4621" s="69" t="n">
        <v>2026</v>
      </c>
      <c r="D4621" t="inlineStr">
        <is>
          <t>Nov</t>
        </is>
      </c>
      <c r="E4621" t="inlineStr">
        <is>
          <t>Middle East</t>
        </is>
      </c>
      <c r="F4621" t="inlineStr">
        <is>
          <t>Bahrain</t>
        </is>
      </c>
      <c r="G4621" t="inlineStr">
        <is>
          <t>Arab Light</t>
        </is>
      </c>
      <c r="H4621" t="inlineStr">
        <is>
          <t>Term contract</t>
        </is>
      </c>
      <c r="I4621" t="inlineStr">
        <is>
          <t>Refiner</t>
        </is>
      </c>
      <c r="J4621" t="inlineStr">
        <is>
          <t>Priya Nair</t>
        </is>
      </c>
      <c r="K4621" s="70" t="n">
        <v>1644562</v>
      </c>
      <c r="L4621" s="71" t="n">
        <v>77.22</v>
      </c>
      <c r="M4621" s="71" t="n">
        <v>126993077.64</v>
      </c>
      <c r="N4621" s="71" t="n">
        <v>2539861.55</v>
      </c>
      <c r="O4621" s="71" t="n">
        <v>124453216.09</v>
      </c>
      <c r="P4621" s="71" t="n">
        <v>29454911.76</v>
      </c>
      <c r="Q4621" s="71" t="n">
        <v>94998304.33</v>
      </c>
      <c r="R4621" t="inlineStr">
        <is>
          <t>Crude</t>
        </is>
      </c>
      <c r="S4621" t="inlineStr">
        <is>
          <t>Yes</t>
        </is>
      </c>
      <c r="T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SA104613</t>
        </is>
      </c>
      <c r="B4622" s="68" t="n">
        <v>46331</v>
      </c>
      <c r="C4622" s="69" t="n">
        <v>2026</v>
      </c>
      <c r="D4622" t="inlineStr">
        <is>
          <t>Nov</t>
        </is>
      </c>
      <c r="E4622" t="inlineStr">
        <is>
          <t>Asia</t>
        </is>
      </c>
      <c r="F4622" t="inlineStr">
        <is>
          <t>India</t>
        </is>
      </c>
      <c r="G4622" t="inlineStr">
        <is>
          <t>Arab Light</t>
        </is>
      </c>
      <c r="H4622" t="inlineStr">
        <is>
          <t>Spot</t>
        </is>
      </c>
      <c r="I4622" t="inlineStr">
        <is>
          <t>Refiner</t>
        </is>
      </c>
      <c r="J4622" t="inlineStr">
        <is>
          <t>Zoya Ahmed</t>
        </is>
      </c>
      <c r="K4622" s="70" t="n">
        <v>1551392</v>
      </c>
      <c r="L4622" s="71" t="n">
        <v>70.42</v>
      </c>
      <c r="M4622" s="71" t="n">
        <v>109249024.64</v>
      </c>
      <c r="N4622" s="71" t="n">
        <v>2184980.49</v>
      </c>
      <c r="O4622" s="71" t="n">
        <v>107064044.15</v>
      </c>
      <c r="P4622" s="71" t="n">
        <v>26939664.3</v>
      </c>
      <c r="Q4622" s="71" t="n">
        <v>80124379.84999999</v>
      </c>
      <c r="R4622" t="inlineStr">
        <is>
          <t>Crude</t>
        </is>
      </c>
      <c r="S4622" t="inlineStr">
        <is>
          <t>Yes</t>
        </is>
      </c>
      <c r="T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SA104614</t>
        </is>
      </c>
      <c r="B4623" s="68" t="n">
        <v>46331</v>
      </c>
      <c r="C4623" s="69" t="n">
        <v>2026</v>
      </c>
      <c r="D4623" t="inlineStr">
        <is>
          <t>Nov</t>
        </is>
      </c>
      <c r="E4623" t="inlineStr">
        <is>
          <t>Asia</t>
        </is>
      </c>
      <c r="F4623" t="inlineStr">
        <is>
          <t>South Korea</t>
        </is>
      </c>
      <c r="G4623" t="inlineStr">
        <is>
          <t>Arab Light</t>
        </is>
      </c>
      <c r="H4623" t="inlineStr">
        <is>
          <t>Term contract</t>
        </is>
      </c>
      <c r="I4623" t="inlineStr">
        <is>
          <t>Refiner</t>
        </is>
      </c>
      <c r="J4623" t="inlineStr">
        <is>
          <t>Olivia Brown</t>
        </is>
      </c>
      <c r="K4623" s="70" t="n">
        <v>1740983</v>
      </c>
      <c r="L4623" s="71" t="n">
        <v>80.73999999999999</v>
      </c>
      <c r="M4623" s="71" t="n">
        <v>140566967.42</v>
      </c>
      <c r="N4623" s="71" t="n">
        <v>0</v>
      </c>
      <c r="O4623" s="71" t="n">
        <v>140566967.42</v>
      </c>
      <c r="P4623" s="71" t="n">
        <v>31808697.99</v>
      </c>
      <c r="Q4623" s="71" t="n">
        <v>108758269.43</v>
      </c>
      <c r="R4623" t="inlineStr">
        <is>
          <t>Crude</t>
        </is>
      </c>
      <c r="S4623" t="inlineStr">
        <is>
          <t>Yes</t>
        </is>
      </c>
      <c r="T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SA104615</t>
        </is>
      </c>
      <c r="B4624" s="68" t="n">
        <v>46331</v>
      </c>
      <c r="C4624" s="69" t="n">
        <v>2026</v>
      </c>
      <c r="D4624" t="inlineStr">
        <is>
          <t>Nov</t>
        </is>
      </c>
      <c r="E4624" t="inlineStr">
        <is>
          <t>Middle East</t>
        </is>
      </c>
      <c r="F4624" t="inlineStr">
        <is>
          <t>UAE</t>
        </is>
      </c>
      <c r="G4624" t="inlineStr">
        <is>
          <t>Arab Extra Light</t>
        </is>
      </c>
      <c r="H4624" t="inlineStr">
        <is>
          <t>Term contract</t>
        </is>
      </c>
      <c r="I4624" t="inlineStr">
        <is>
          <t>National oil company</t>
        </is>
      </c>
      <c r="J4624" t="inlineStr">
        <is>
          <t>Liam O'Brien</t>
        </is>
      </c>
      <c r="K4624" s="70" t="n">
        <v>1302216</v>
      </c>
      <c r="L4624" s="71" t="n">
        <v>78.75</v>
      </c>
      <c r="M4624" s="71" t="n">
        <v>102549510</v>
      </c>
      <c r="N4624" s="71" t="n">
        <v>1025495.1</v>
      </c>
      <c r="O4624" s="71" t="n">
        <v>101524014.9</v>
      </c>
      <c r="P4624" s="71" t="n">
        <v>24676189.76</v>
      </c>
      <c r="Q4624" s="71" t="n">
        <v>76847825.14</v>
      </c>
      <c r="R4624" t="inlineStr">
        <is>
          <t>Crude</t>
        </is>
      </c>
      <c r="S4624" t="inlineStr">
        <is>
          <t>Yes</t>
        </is>
      </c>
      <c r="T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SA104616</t>
        </is>
      </c>
      <c r="B4625" s="68" t="n">
        <v>46331</v>
      </c>
      <c r="C4625" s="69" t="n">
        <v>2026</v>
      </c>
      <c r="D4625" t="inlineStr">
        <is>
          <t>Nov</t>
        </is>
      </c>
      <c r="E4625" t="inlineStr">
        <is>
          <t>Middle East</t>
        </is>
      </c>
      <c r="F4625" t="inlineStr">
        <is>
          <t>UAE</t>
        </is>
      </c>
      <c r="G4625" t="inlineStr">
        <is>
          <t>Arab Light</t>
        </is>
      </c>
      <c r="H4625" t="inlineStr">
        <is>
          <t>Spot</t>
        </is>
      </c>
      <c r="I4625" t="inlineStr">
        <is>
          <t>Refiner</t>
        </is>
      </c>
      <c r="J4625" t="inlineStr">
        <is>
          <t>Carlos Silva</t>
        </is>
      </c>
      <c r="K4625" s="70" t="n">
        <v>1490723</v>
      </c>
      <c r="L4625" s="71" t="n">
        <v>72.61</v>
      </c>
      <c r="M4625" s="71" t="n">
        <v>108241397.03</v>
      </c>
      <c r="N4625" s="71" t="n">
        <v>2164827.94</v>
      </c>
      <c r="O4625" s="71" t="n">
        <v>106076569.09</v>
      </c>
      <c r="P4625" s="71" t="n">
        <v>26733782.63</v>
      </c>
      <c r="Q4625" s="71" t="n">
        <v>79342786.45999999</v>
      </c>
      <c r="R4625" t="inlineStr">
        <is>
          <t>Crude</t>
        </is>
      </c>
      <c r="S4625" t="inlineStr">
        <is>
          <t>Yes</t>
        </is>
      </c>
      <c r="T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SA104617</t>
        </is>
      </c>
      <c r="B4626" s="68" t="n">
        <v>46331</v>
      </c>
      <c r="C4626" s="69" t="n">
        <v>2026</v>
      </c>
      <c r="D4626" t="inlineStr">
        <is>
          <t>Nov</t>
        </is>
      </c>
      <c r="E4626" t="inlineStr">
        <is>
          <t>Asia</t>
        </is>
      </c>
      <c r="F4626" t="inlineStr">
        <is>
          <t>India</t>
        </is>
      </c>
      <c r="G4626" t="inlineStr">
        <is>
          <t>Arab Medium</t>
        </is>
      </c>
      <c r="H4626" t="inlineStr">
        <is>
          <t>Term contract</t>
        </is>
      </c>
      <c r="I4626" t="inlineStr">
        <is>
          <t>National oil company</t>
        </is>
      </c>
      <c r="J4626" t="inlineStr">
        <is>
          <t>Hiroshi Tanaka</t>
        </is>
      </c>
      <c r="K4626" s="70" t="n">
        <v>2035660</v>
      </c>
      <c r="L4626" s="71" t="n">
        <v>80.91</v>
      </c>
      <c r="M4626" s="71" t="n">
        <v>164705250.6</v>
      </c>
      <c r="N4626" s="71" t="n">
        <v>1647052.51</v>
      </c>
      <c r="O4626" s="71" t="n">
        <v>163058198.09</v>
      </c>
      <c r="P4626" s="71" t="n">
        <v>35123134.45</v>
      </c>
      <c r="Q4626" s="71" t="n">
        <v>127935063.64</v>
      </c>
      <c r="R4626" t="inlineStr">
        <is>
          <t>Crude</t>
        </is>
      </c>
      <c r="S4626" t="inlineStr">
        <is>
          <t>Yes</t>
        </is>
      </c>
      <c r="T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SA104618</t>
        </is>
      </c>
      <c r="B4627" s="68" t="n">
        <v>46331</v>
      </c>
      <c r="C4627" s="69" t="n">
        <v>2026</v>
      </c>
      <c r="D4627" t="inlineStr">
        <is>
          <t>Nov</t>
        </is>
      </c>
      <c r="E4627" t="inlineStr">
        <is>
          <t>Europe</t>
        </is>
      </c>
      <c r="F4627" t="inlineStr">
        <is>
          <t>France</t>
        </is>
      </c>
      <c r="G4627" t="inlineStr">
        <is>
          <t>Arab Light</t>
        </is>
      </c>
      <c r="H4627" t="inlineStr">
        <is>
          <t>Term contract</t>
        </is>
      </c>
      <c r="I4627" t="inlineStr">
        <is>
          <t>National oil company</t>
        </is>
      </c>
      <c r="J4627" t="inlineStr">
        <is>
          <t>Mei Lin</t>
        </is>
      </c>
      <c r="K4627" s="70" t="n">
        <v>855866</v>
      </c>
      <c r="L4627" s="71" t="n">
        <v>84.3</v>
      </c>
      <c r="M4627" s="71" t="n">
        <v>72149503.8</v>
      </c>
      <c r="N4627" s="71" t="n">
        <v>1442990.08</v>
      </c>
      <c r="O4627" s="71" t="n">
        <v>70706513.72</v>
      </c>
      <c r="P4627" s="71" t="n">
        <v>15602625.47</v>
      </c>
      <c r="Q4627" s="71" t="n">
        <v>55103888.25</v>
      </c>
      <c r="R4627" t="inlineStr">
        <is>
          <t>Crude</t>
        </is>
      </c>
      <c r="S4627" t="inlineStr">
        <is>
          <t>Yes</t>
        </is>
      </c>
      <c r="T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SA104619</t>
        </is>
      </c>
      <c r="B4628" s="68" t="n">
        <v>46331</v>
      </c>
      <c r="C4628" s="69" t="n">
        <v>2026</v>
      </c>
      <c r="D4628" t="inlineStr">
        <is>
          <t>Nov</t>
        </is>
      </c>
      <c r="E4628" t="inlineStr">
        <is>
          <t>North America</t>
        </is>
      </c>
      <c r="F4628" t="inlineStr">
        <is>
          <t>USA</t>
        </is>
      </c>
      <c r="G4628" t="inlineStr">
        <is>
          <t>Gasoline</t>
        </is>
      </c>
      <c r="H4628" t="inlineStr">
        <is>
          <t>Term contract</t>
        </is>
      </c>
      <c r="I4628" t="inlineStr">
        <is>
          <t>Trader</t>
        </is>
      </c>
      <c r="J4628" t="inlineStr">
        <is>
          <t>Sara Rossi</t>
        </is>
      </c>
      <c r="K4628" s="70" t="n">
        <v>179840</v>
      </c>
      <c r="L4628" s="71" t="n">
        <v>84.43000000000001</v>
      </c>
      <c r="M4628" s="71" t="n">
        <v>15183891.2</v>
      </c>
      <c r="N4628" s="71" t="n">
        <v>0</v>
      </c>
      <c r="O4628" s="71" t="n">
        <v>15183891.2</v>
      </c>
      <c r="P4628" s="71" t="n">
        <v>12385677.79</v>
      </c>
      <c r="Q4628" s="71" t="n">
        <v>2798213.41</v>
      </c>
      <c r="R4628" t="inlineStr">
        <is>
          <t>Refined</t>
        </is>
      </c>
      <c r="S4628" t="inlineStr">
        <is>
          <t>Yes</t>
        </is>
      </c>
      <c r="T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SA104620</t>
        </is>
      </c>
      <c r="B4629" s="68" t="n">
        <v>46331</v>
      </c>
      <c r="C4629" s="69" t="n">
        <v>2026</v>
      </c>
      <c r="D4629" t="inlineStr">
        <is>
          <t>Nov</t>
        </is>
      </c>
      <c r="E4629" t="inlineStr">
        <is>
          <t>North America</t>
        </is>
      </c>
      <c r="F4629" t="inlineStr">
        <is>
          <t>USA</t>
        </is>
      </c>
      <c r="G4629" t="inlineStr">
        <is>
          <t>Gasoline</t>
        </is>
      </c>
      <c r="H4629" t="inlineStr">
        <is>
          <t>Spot</t>
        </is>
      </c>
      <c r="I4629" t="inlineStr">
        <is>
          <t>Refiner</t>
        </is>
      </c>
      <c r="J4629" t="inlineStr">
        <is>
          <t>Olivia Brown</t>
        </is>
      </c>
      <c r="K4629" s="70" t="n">
        <v>273010</v>
      </c>
      <c r="L4629" s="71" t="n">
        <v>98.11</v>
      </c>
      <c r="M4629" s="71" t="n">
        <v>26785011.1</v>
      </c>
      <c r="N4629" s="71" t="n">
        <v>0</v>
      </c>
      <c r="O4629" s="71" t="n">
        <v>26785011.1</v>
      </c>
      <c r="P4629" s="71" t="n">
        <v>19635009.43</v>
      </c>
      <c r="Q4629" s="71" t="n">
        <v>7150001.67</v>
      </c>
      <c r="R4629" t="inlineStr">
        <is>
          <t>Refined</t>
        </is>
      </c>
      <c r="S4629" t="inlineStr">
        <is>
          <t>Yes</t>
        </is>
      </c>
      <c r="T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SA104621</t>
        </is>
      </c>
      <c r="B4630" s="68" t="n">
        <v>46331</v>
      </c>
      <c r="C4630" s="69" t="n">
        <v>2026</v>
      </c>
      <c r="D4630" t="inlineStr">
        <is>
          <t>Nov</t>
        </is>
      </c>
      <c r="E4630" t="inlineStr">
        <is>
          <t>North America</t>
        </is>
      </c>
      <c r="F4630" t="inlineStr">
        <is>
          <t>USA</t>
        </is>
      </c>
      <c r="G4630" t="inlineStr">
        <is>
          <t>Arab Medium</t>
        </is>
      </c>
      <c r="H4630" t="inlineStr">
        <is>
          <t>Spot</t>
        </is>
      </c>
      <c r="I4630" t="inlineStr">
        <is>
          <t>Refiner</t>
        </is>
      </c>
      <c r="J4630" t="inlineStr">
        <is>
          <t>Wei Chen</t>
        </is>
      </c>
      <c r="K4630" s="70" t="n">
        <v>1980408</v>
      </c>
      <c r="L4630" s="71" t="n">
        <v>70.42</v>
      </c>
      <c r="M4630" s="71" t="n">
        <v>139460331.36</v>
      </c>
      <c r="N4630" s="71" t="n">
        <v>1394603.31</v>
      </c>
      <c r="O4630" s="71" t="n">
        <v>138065728.05</v>
      </c>
      <c r="P4630" s="71" t="n">
        <v>35210120.82</v>
      </c>
      <c r="Q4630" s="71" t="n">
        <v>102855607.23</v>
      </c>
      <c r="R4630" t="inlineStr">
        <is>
          <t>Crude</t>
        </is>
      </c>
      <c r="S4630" t="inlineStr">
        <is>
          <t>Yes</t>
        </is>
      </c>
      <c r="T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SA104622</t>
        </is>
      </c>
      <c r="B4631" s="68" t="n">
        <v>46331</v>
      </c>
      <c r="C4631" s="69" t="n">
        <v>2026</v>
      </c>
      <c r="D4631" t="inlineStr">
        <is>
          <t>Nov</t>
        </is>
      </c>
      <c r="E4631" t="inlineStr">
        <is>
          <t>Asia</t>
        </is>
      </c>
      <c r="F4631" t="inlineStr">
        <is>
          <t>Japan</t>
        </is>
      </c>
      <c r="G4631" t="inlineStr">
        <is>
          <t>Arab Heavy</t>
        </is>
      </c>
      <c r="H4631" t="inlineStr">
        <is>
          <t>Term contract</t>
        </is>
      </c>
      <c r="I4631" t="inlineStr">
        <is>
          <t>National oil company</t>
        </is>
      </c>
      <c r="J4631" t="inlineStr">
        <is>
          <t>Shraddha Kulkarni</t>
        </is>
      </c>
      <c r="K4631" s="70" t="n">
        <v>1948990</v>
      </c>
      <c r="L4631" s="71" t="n">
        <v>73.72</v>
      </c>
      <c r="M4631" s="71" t="n">
        <v>143679542.8</v>
      </c>
      <c r="N4631" s="71" t="n">
        <v>2873590.86</v>
      </c>
      <c r="O4631" s="71" t="n">
        <v>140805951.94</v>
      </c>
      <c r="P4631" s="71" t="n">
        <v>35770778.49</v>
      </c>
      <c r="Q4631" s="71" t="n">
        <v>105035173.45</v>
      </c>
      <c r="R4631" t="inlineStr">
        <is>
          <t>Crude</t>
        </is>
      </c>
      <c r="S4631" t="inlineStr">
        <is>
          <t>Yes</t>
        </is>
      </c>
      <c r="T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SA104623</t>
        </is>
      </c>
      <c r="B4632" s="68" t="n">
        <v>46331</v>
      </c>
      <c r="C4632" s="69" t="n">
        <v>2026</v>
      </c>
      <c r="D4632" t="inlineStr">
        <is>
          <t>Nov</t>
        </is>
      </c>
      <c r="E4632" t="inlineStr">
        <is>
          <t>Asia</t>
        </is>
      </c>
      <c r="F4632" t="inlineStr">
        <is>
          <t>Japan</t>
        </is>
      </c>
      <c r="G4632" t="inlineStr">
        <is>
          <t>Diesel</t>
        </is>
      </c>
      <c r="H4632" t="inlineStr">
        <is>
          <t>Term contract</t>
        </is>
      </c>
      <c r="I4632" t="inlineStr">
        <is>
          <t>Trader</t>
        </is>
      </c>
      <c r="J4632" t="inlineStr">
        <is>
          <t>Kofi Mensah</t>
        </is>
      </c>
      <c r="K4632" s="70" t="n">
        <v>346631</v>
      </c>
      <c r="L4632" s="71" t="n">
        <v>89.36</v>
      </c>
      <c r="M4632" s="71" t="n">
        <v>30974946.16</v>
      </c>
      <c r="N4632" s="71" t="n">
        <v>0</v>
      </c>
      <c r="O4632" s="71" t="n">
        <v>30974946.16</v>
      </c>
      <c r="P4632" s="71" t="n">
        <v>23915741.35</v>
      </c>
      <c r="Q4632" s="71" t="n">
        <v>7059204.81</v>
      </c>
      <c r="R4632" t="inlineStr">
        <is>
          <t>Refined</t>
        </is>
      </c>
      <c r="S4632" t="inlineStr">
        <is>
          <t>Yes</t>
        </is>
      </c>
      <c r="T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SA104624</t>
        </is>
      </c>
      <c r="B4633" s="68" t="n">
        <v>46331</v>
      </c>
      <c r="C4633" s="69" t="n">
        <v>2026</v>
      </c>
      <c r="D4633" t="inlineStr">
        <is>
          <t>Nov</t>
        </is>
      </c>
      <c r="E4633" t="inlineStr">
        <is>
          <t>Europe</t>
        </is>
      </c>
      <c r="F4633" t="inlineStr">
        <is>
          <t>France</t>
        </is>
      </c>
      <c r="G4633" t="inlineStr">
        <is>
          <t>Jet fuel</t>
        </is>
      </c>
      <c r="H4633" t="inlineStr">
        <is>
          <t>Spot</t>
        </is>
      </c>
      <c r="I4633" t="inlineStr">
        <is>
          <t>Refiner</t>
        </is>
      </c>
      <c r="J4633" t="inlineStr">
        <is>
          <t>Emma Clarke</t>
        </is>
      </c>
      <c r="K4633" s="70" t="n">
        <v>209516</v>
      </c>
      <c r="L4633" s="71" t="n">
        <v>106.7</v>
      </c>
      <c r="M4633" s="71" t="n">
        <v>22355357.2</v>
      </c>
      <c r="N4633" s="71" t="n">
        <v>0</v>
      </c>
      <c r="O4633" s="71" t="n">
        <v>22355357.2</v>
      </c>
      <c r="P4633" s="71" t="n">
        <v>14787099.62</v>
      </c>
      <c r="Q4633" s="71" t="n">
        <v>7568257.58</v>
      </c>
      <c r="R4633" t="inlineStr">
        <is>
          <t>Refined</t>
        </is>
      </c>
      <c r="S4633" t="inlineStr">
        <is>
          <t>Yes</t>
        </is>
      </c>
      <c r="T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SA104625</t>
        </is>
      </c>
      <c r="B4634" s="68" t="n">
        <v>46331</v>
      </c>
      <c r="C4634" s="69" t="n">
        <v>2026</v>
      </c>
      <c r="D4634" t="inlineStr">
        <is>
          <t>Nov</t>
        </is>
      </c>
      <c r="E4634" t="inlineStr">
        <is>
          <t>Asia</t>
        </is>
      </c>
      <c r="F4634" t="inlineStr">
        <is>
          <t>India</t>
        </is>
      </c>
      <c r="G4634" t="inlineStr">
        <is>
          <t>Arab Light</t>
        </is>
      </c>
      <c r="H4634" t="inlineStr">
        <is>
          <t>Term contract</t>
        </is>
      </c>
      <c r="I4634" t="inlineStr">
        <is>
          <t>Refiner</t>
        </is>
      </c>
      <c r="J4634" t="inlineStr">
        <is>
          <t>Amir Khan</t>
        </is>
      </c>
      <c r="K4634" s="70" t="n">
        <v>836365</v>
      </c>
      <c r="L4634" s="71" t="n">
        <v>77.47</v>
      </c>
      <c r="M4634" s="71" t="n">
        <v>64793196.55</v>
      </c>
      <c r="N4634" s="71" t="n">
        <v>1295863.93</v>
      </c>
      <c r="O4634" s="71" t="n">
        <v>63497332.62</v>
      </c>
      <c r="P4634" s="71" t="n">
        <v>14643132.96</v>
      </c>
      <c r="Q4634" s="71" t="n">
        <v>48854199.66</v>
      </c>
      <c r="R4634" t="inlineStr">
        <is>
          <t>Crude</t>
        </is>
      </c>
      <c r="S4634" t="inlineStr">
        <is>
          <t>Yes</t>
        </is>
      </c>
      <c r="T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SA104626</t>
        </is>
      </c>
      <c r="B4635" s="68" t="n">
        <v>46332</v>
      </c>
      <c r="C4635" s="69" t="n">
        <v>2026</v>
      </c>
      <c r="D4635" t="inlineStr">
        <is>
          <t>Nov</t>
        </is>
      </c>
      <c r="E4635" t="inlineStr">
        <is>
          <t>Middle East</t>
        </is>
      </c>
      <c r="F4635" t="inlineStr">
        <is>
          <t>Bahrain</t>
        </is>
      </c>
      <c r="G4635" t="inlineStr">
        <is>
          <t>Arab Light</t>
        </is>
      </c>
      <c r="H4635" t="inlineStr">
        <is>
          <t>Spot</t>
        </is>
      </c>
      <c r="I4635" t="inlineStr">
        <is>
          <t>National oil company</t>
        </is>
      </c>
      <c r="J4635" t="inlineStr">
        <is>
          <t>Omar Haddad</t>
        </is>
      </c>
      <c r="K4635" s="70" t="n">
        <v>561188</v>
      </c>
      <c r="L4635" s="71" t="n">
        <v>84.62</v>
      </c>
      <c r="M4635" s="71" t="n">
        <v>47487728.56</v>
      </c>
      <c r="N4635" s="71" t="n">
        <v>0</v>
      </c>
      <c r="O4635" s="71" t="n">
        <v>47487728.56</v>
      </c>
      <c r="P4635" s="71" t="n">
        <v>10408199.28</v>
      </c>
      <c r="Q4635" s="71" t="n">
        <v>37079529.28</v>
      </c>
      <c r="R4635" t="inlineStr">
        <is>
          <t>Crude</t>
        </is>
      </c>
      <c r="S4635" t="inlineStr">
        <is>
          <t>Yes</t>
        </is>
      </c>
      <c r="T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SA104627</t>
        </is>
      </c>
      <c r="B4636" s="68" t="n">
        <v>46332</v>
      </c>
      <c r="C4636" s="69" t="n">
        <v>2026</v>
      </c>
      <c r="D4636" t="inlineStr">
        <is>
          <t>Nov</t>
        </is>
      </c>
      <c r="E4636" t="inlineStr">
        <is>
          <t>Middle East</t>
        </is>
      </c>
      <c r="F4636" t="inlineStr">
        <is>
          <t>Saudi Arabia</t>
        </is>
      </c>
      <c r="G4636" t="inlineStr">
        <is>
          <t>Arab Heavy</t>
        </is>
      </c>
      <c r="H4636" t="inlineStr">
        <is>
          <t>Domestic</t>
        </is>
      </c>
      <c r="I4636" t="inlineStr">
        <is>
          <t>National oil company</t>
        </is>
      </c>
      <c r="J4636" t="inlineStr">
        <is>
          <t>Sophie Müller</t>
        </is>
      </c>
      <c r="K4636" s="70" t="n">
        <v>449600</v>
      </c>
      <c r="L4636" s="71" t="n">
        <v>68.56999999999999</v>
      </c>
      <c r="M4636" s="71" t="n">
        <v>30829072</v>
      </c>
      <c r="N4636" s="71" t="n">
        <v>0</v>
      </c>
      <c r="O4636" s="71" t="n">
        <v>30829072</v>
      </c>
      <c r="P4636" s="71" t="n">
        <v>7676542.94</v>
      </c>
      <c r="Q4636" s="71" t="n">
        <v>23152529.06</v>
      </c>
      <c r="R4636" t="inlineStr">
        <is>
          <t>Crude</t>
        </is>
      </c>
      <c r="S4636" t="inlineStr">
        <is>
          <t>No</t>
        </is>
      </c>
      <c r="T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SA104628</t>
        </is>
      </c>
      <c r="B4637" s="68" t="n">
        <v>46333</v>
      </c>
      <c r="C4637" s="69" t="n">
        <v>2026</v>
      </c>
      <c r="D4637" t="inlineStr">
        <is>
          <t>Nov</t>
        </is>
      </c>
      <c r="E4637" t="inlineStr">
        <is>
          <t>Asia</t>
        </is>
      </c>
      <c r="F4637" t="inlineStr">
        <is>
          <t>South Korea</t>
        </is>
      </c>
      <c r="G4637" t="inlineStr">
        <is>
          <t>Gasoline</t>
        </is>
      </c>
      <c r="H4637" t="inlineStr">
        <is>
          <t>Term contract</t>
        </is>
      </c>
      <c r="I4637" t="inlineStr">
        <is>
          <t>Refiner</t>
        </is>
      </c>
      <c r="J4637" t="inlineStr">
        <is>
          <t>Yuki Sato</t>
        </is>
      </c>
      <c r="K4637" s="70" t="n">
        <v>322846</v>
      </c>
      <c r="L4637" s="71" t="n">
        <v>93.42</v>
      </c>
      <c r="M4637" s="71" t="n">
        <v>30160273.32</v>
      </c>
      <c r="N4637" s="71" t="n">
        <v>301602.73</v>
      </c>
      <c r="O4637" s="71" t="n">
        <v>29858670.59</v>
      </c>
      <c r="P4637" s="71" t="n">
        <v>22031538.24</v>
      </c>
      <c r="Q4637" s="71" t="n">
        <v>7827132.35</v>
      </c>
      <c r="R4637" t="inlineStr">
        <is>
          <t>Refined</t>
        </is>
      </c>
      <c r="S4637" t="inlineStr">
        <is>
          <t>Yes</t>
        </is>
      </c>
      <c r="T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SA104629</t>
        </is>
      </c>
      <c r="B4638" s="68" t="n">
        <v>46333</v>
      </c>
      <c r="C4638" s="69" t="n">
        <v>2026</v>
      </c>
      <c r="D4638" t="inlineStr">
        <is>
          <t>Nov</t>
        </is>
      </c>
      <c r="E4638" t="inlineStr">
        <is>
          <t>North America</t>
        </is>
      </c>
      <c r="F4638" t="inlineStr">
        <is>
          <t>USA</t>
        </is>
      </c>
      <c r="G4638" t="inlineStr">
        <is>
          <t>Arab Light</t>
        </is>
      </c>
      <c r="H4638" t="inlineStr">
        <is>
          <t>Term contract</t>
        </is>
      </c>
      <c r="I4638" t="inlineStr">
        <is>
          <t>National oil company</t>
        </is>
      </c>
      <c r="J4638" t="inlineStr">
        <is>
          <t>Ravindra Patil</t>
        </is>
      </c>
      <c r="K4638" s="70" t="n">
        <v>1490723</v>
      </c>
      <c r="L4638" s="71" t="n">
        <v>72.94</v>
      </c>
      <c r="M4638" s="71" t="n">
        <v>108733335.62</v>
      </c>
      <c r="N4638" s="71" t="n">
        <v>2174666.71</v>
      </c>
      <c r="O4638" s="71" t="n">
        <v>106558668.91</v>
      </c>
      <c r="P4638" s="71" t="n">
        <v>27620102.42</v>
      </c>
      <c r="Q4638" s="71" t="n">
        <v>78938566.48999999</v>
      </c>
      <c r="R4638" t="inlineStr">
        <is>
          <t>Crude</t>
        </is>
      </c>
      <c r="S4638" t="inlineStr">
        <is>
          <t>Yes</t>
        </is>
      </c>
      <c r="T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SA104630</t>
        </is>
      </c>
      <c r="B4639" s="68" t="n">
        <v>46333</v>
      </c>
      <c r="C4639" s="69" t="n">
        <v>2026</v>
      </c>
      <c r="D4639" t="inlineStr">
        <is>
          <t>Nov</t>
        </is>
      </c>
      <c r="E4639" t="inlineStr">
        <is>
          <t>Middle East</t>
        </is>
      </c>
      <c r="F4639" t="inlineStr">
        <is>
          <t>Saudi Arabia</t>
        </is>
      </c>
      <c r="G4639" t="inlineStr">
        <is>
          <t>Arab Extra Light</t>
        </is>
      </c>
      <c r="H4639" t="inlineStr">
        <is>
          <t>Domestic</t>
        </is>
      </c>
      <c r="I4639" t="inlineStr">
        <is>
          <t>Trader</t>
        </is>
      </c>
      <c r="J4639" t="inlineStr">
        <is>
          <t>Ana Costa</t>
        </is>
      </c>
      <c r="K4639" s="70" t="n">
        <v>1187378</v>
      </c>
      <c r="L4639" s="71" t="n">
        <v>73.41</v>
      </c>
      <c r="M4639" s="71" t="n">
        <v>87165418.98</v>
      </c>
      <c r="N4639" s="71" t="n">
        <v>0</v>
      </c>
      <c r="O4639" s="71" t="n">
        <v>87165418.98</v>
      </c>
      <c r="P4639" s="71" t="n">
        <v>22768680.26</v>
      </c>
      <c r="Q4639" s="71" t="n">
        <v>64396738.72</v>
      </c>
      <c r="R4639" t="inlineStr">
        <is>
          <t>Crude</t>
        </is>
      </c>
      <c r="S4639" t="inlineStr">
        <is>
          <t>No</t>
        </is>
      </c>
      <c r="T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SA104631</t>
        </is>
      </c>
      <c r="B4640" s="68" t="n">
        <v>46333</v>
      </c>
      <c r="C4640" s="69" t="n">
        <v>2026</v>
      </c>
      <c r="D4640" t="inlineStr">
        <is>
          <t>Nov</t>
        </is>
      </c>
      <c r="E4640" t="inlineStr">
        <is>
          <t>Middle East</t>
        </is>
      </c>
      <c r="F4640" t="inlineStr">
        <is>
          <t>UAE</t>
        </is>
      </c>
      <c r="G4640" t="inlineStr">
        <is>
          <t>Diesel</t>
        </is>
      </c>
      <c r="H4640" t="inlineStr">
        <is>
          <t>Term contract</t>
        </is>
      </c>
      <c r="I4640" t="inlineStr">
        <is>
          <t>Trader</t>
        </is>
      </c>
      <c r="J4640" t="inlineStr">
        <is>
          <t>Carlos Silva</t>
        </is>
      </c>
      <c r="K4640" s="70" t="n">
        <v>203043</v>
      </c>
      <c r="L4640" s="71" t="n">
        <v>93.11</v>
      </c>
      <c r="M4640" s="71" t="n">
        <v>18905333.73</v>
      </c>
      <c r="N4640" s="71" t="n">
        <v>0</v>
      </c>
      <c r="O4640" s="71" t="n">
        <v>18905333.73</v>
      </c>
      <c r="P4640" s="71" t="n">
        <v>14492895.02</v>
      </c>
      <c r="Q4640" s="71" t="n">
        <v>4412438.71</v>
      </c>
      <c r="R4640" t="inlineStr">
        <is>
          <t>Refined</t>
        </is>
      </c>
      <c r="S4640" t="inlineStr">
        <is>
          <t>Yes</t>
        </is>
      </c>
      <c r="T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SA104632</t>
        </is>
      </c>
      <c r="B4641" s="68" t="n">
        <v>46333</v>
      </c>
      <c r="C4641" s="69" t="n">
        <v>2026</v>
      </c>
      <c r="D4641" t="inlineStr">
        <is>
          <t>Nov</t>
        </is>
      </c>
      <c r="E4641" t="inlineStr">
        <is>
          <t>Asia</t>
        </is>
      </c>
      <c r="F4641" t="inlineStr">
        <is>
          <t>India</t>
        </is>
      </c>
      <c r="G4641" t="inlineStr">
        <is>
          <t>Arab Medium</t>
        </is>
      </c>
      <c r="H4641" t="inlineStr">
        <is>
          <t>Spot</t>
        </is>
      </c>
      <c r="I4641" t="inlineStr">
        <is>
          <t>National oil company</t>
        </is>
      </c>
      <c r="J4641" t="inlineStr">
        <is>
          <t>Ravindra Patil</t>
        </is>
      </c>
      <c r="K4641" s="70" t="n">
        <v>1538392</v>
      </c>
      <c r="L4641" s="71" t="n">
        <v>76.14</v>
      </c>
      <c r="M4641" s="71" t="n">
        <v>117133166.88</v>
      </c>
      <c r="N4641" s="71" t="n">
        <v>1171331.67</v>
      </c>
      <c r="O4641" s="71" t="n">
        <v>115961835.21</v>
      </c>
      <c r="P4641" s="71" t="n">
        <v>27789329.46</v>
      </c>
      <c r="Q4641" s="71" t="n">
        <v>88172505.75</v>
      </c>
      <c r="R4641" t="inlineStr">
        <is>
          <t>Crude</t>
        </is>
      </c>
      <c r="S4641" t="inlineStr">
        <is>
          <t>Yes</t>
        </is>
      </c>
      <c r="T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SA104633</t>
        </is>
      </c>
      <c r="B4642" s="68" t="n">
        <v>46333</v>
      </c>
      <c r="C4642" s="69" t="n">
        <v>2026</v>
      </c>
      <c r="D4642" t="inlineStr">
        <is>
          <t>Nov</t>
        </is>
      </c>
      <c r="E4642" t="inlineStr">
        <is>
          <t>Middle East</t>
        </is>
      </c>
      <c r="F4642" t="inlineStr">
        <is>
          <t>Saudi Arabia</t>
        </is>
      </c>
      <c r="G4642" t="inlineStr">
        <is>
          <t>Arab Extra Light</t>
        </is>
      </c>
      <c r="H4642" t="inlineStr">
        <is>
          <t>Domestic</t>
        </is>
      </c>
      <c r="I4642" t="inlineStr">
        <is>
          <t>National oil company</t>
        </is>
      </c>
      <c r="J4642" t="inlineStr">
        <is>
          <t>Olivia Brown</t>
        </is>
      </c>
      <c r="K4642" s="70" t="n">
        <v>1942490</v>
      </c>
      <c r="L4642" s="71" t="n">
        <v>82.23</v>
      </c>
      <c r="M4642" s="71" t="n">
        <v>159730952.7</v>
      </c>
      <c r="N4642" s="71" t="n">
        <v>0</v>
      </c>
      <c r="O4642" s="71" t="n">
        <v>159730952.7</v>
      </c>
      <c r="P4642" s="71" t="n">
        <v>35301696.41</v>
      </c>
      <c r="Q4642" s="71" t="n">
        <v>124429256.29</v>
      </c>
      <c r="R4642" t="inlineStr">
        <is>
          <t>Crude</t>
        </is>
      </c>
      <c r="S4642" t="inlineStr">
        <is>
          <t>No</t>
        </is>
      </c>
      <c r="T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SA104634</t>
        </is>
      </c>
      <c r="B4643" s="68" t="n">
        <v>46333</v>
      </c>
      <c r="C4643" s="69" t="n">
        <v>2026</v>
      </c>
      <c r="D4643" t="inlineStr">
        <is>
          <t>Nov</t>
        </is>
      </c>
      <c r="E4643" t="inlineStr">
        <is>
          <t>Europe</t>
        </is>
      </c>
      <c r="F4643" t="inlineStr">
        <is>
          <t>Italy</t>
        </is>
      </c>
      <c r="G4643" t="inlineStr">
        <is>
          <t>Arab Heavy</t>
        </is>
      </c>
      <c r="H4643" t="inlineStr">
        <is>
          <t>Spot</t>
        </is>
      </c>
      <c r="I4643" t="inlineStr">
        <is>
          <t>National oil company</t>
        </is>
      </c>
      <c r="J4643" t="inlineStr">
        <is>
          <t>Wei Chen</t>
        </is>
      </c>
      <c r="K4643" s="70" t="n">
        <v>1607728</v>
      </c>
      <c r="L4643" s="71" t="n">
        <v>67.09</v>
      </c>
      <c r="M4643" s="71" t="n">
        <v>107862471.52</v>
      </c>
      <c r="N4643" s="71" t="n">
        <v>2157249.43</v>
      </c>
      <c r="O4643" s="71" t="n">
        <v>105705222.09</v>
      </c>
      <c r="P4643" s="71" t="n">
        <v>29230837.08</v>
      </c>
      <c r="Q4643" s="71" t="n">
        <v>76474385.01000001</v>
      </c>
      <c r="R4643" t="inlineStr">
        <is>
          <t>Crude</t>
        </is>
      </c>
      <c r="S4643" t="inlineStr">
        <is>
          <t>Yes</t>
        </is>
      </c>
      <c r="T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SA104635</t>
        </is>
      </c>
      <c r="B4644" s="68" t="n">
        <v>46333</v>
      </c>
      <c r="C4644" s="69" t="n">
        <v>2026</v>
      </c>
      <c r="D4644" t="inlineStr">
        <is>
          <t>Nov</t>
        </is>
      </c>
      <c r="E4644" t="inlineStr">
        <is>
          <t>North America</t>
        </is>
      </c>
      <c r="F4644" t="inlineStr">
        <is>
          <t>USA</t>
        </is>
      </c>
      <c r="G4644" t="inlineStr">
        <is>
          <t>Arab Light</t>
        </is>
      </c>
      <c r="H4644" t="inlineStr">
        <is>
          <t>Term contract</t>
        </is>
      </c>
      <c r="I4644" t="inlineStr">
        <is>
          <t>Refiner</t>
        </is>
      </c>
      <c r="J4644" t="inlineStr">
        <is>
          <t>Fatima Al-Saud</t>
        </is>
      </c>
      <c r="K4644" s="70" t="n">
        <v>1544892</v>
      </c>
      <c r="L4644" s="71" t="n">
        <v>70.66</v>
      </c>
      <c r="M4644" s="71" t="n">
        <v>109162068.72</v>
      </c>
      <c r="N4644" s="71" t="n">
        <v>2183241.37</v>
      </c>
      <c r="O4644" s="71" t="n">
        <v>106978827.35</v>
      </c>
      <c r="P4644" s="71" t="n">
        <v>26895859.22</v>
      </c>
      <c r="Q4644" s="71" t="n">
        <v>80082968.13</v>
      </c>
      <c r="R4644" t="inlineStr">
        <is>
          <t>Crude</t>
        </is>
      </c>
      <c r="S4644" t="inlineStr">
        <is>
          <t>Yes</t>
        </is>
      </c>
      <c r="T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SA104636</t>
        </is>
      </c>
      <c r="B4645" s="68" t="n">
        <v>46333</v>
      </c>
      <c r="C4645" s="69" t="n">
        <v>2026</v>
      </c>
      <c r="D4645" t="inlineStr">
        <is>
          <t>Nov</t>
        </is>
      </c>
      <c r="E4645" t="inlineStr">
        <is>
          <t>Middle East</t>
        </is>
      </c>
      <c r="F4645" t="inlineStr">
        <is>
          <t>Saudi Arabia</t>
        </is>
      </c>
      <c r="G4645" t="inlineStr">
        <is>
          <t>Arab Heavy</t>
        </is>
      </c>
      <c r="H4645" t="inlineStr">
        <is>
          <t>Domestic</t>
        </is>
      </c>
      <c r="I4645" t="inlineStr">
        <is>
          <t>Trader</t>
        </is>
      </c>
      <c r="J4645" t="inlineStr">
        <is>
          <t>Liam O'Brien</t>
        </is>
      </c>
      <c r="K4645" s="70" t="n">
        <v>602356</v>
      </c>
      <c r="L4645" s="71" t="n">
        <v>75.98</v>
      </c>
      <c r="M4645" s="71" t="n">
        <v>45767008.88</v>
      </c>
      <c r="N4645" s="71" t="n">
        <v>915340.1800000001</v>
      </c>
      <c r="O4645" s="71" t="n">
        <v>44851668.7</v>
      </c>
      <c r="P4645" s="71" t="n">
        <v>10942411.61</v>
      </c>
      <c r="Q4645" s="71" t="n">
        <v>33909257.09</v>
      </c>
      <c r="R4645" t="inlineStr">
        <is>
          <t>Crude</t>
        </is>
      </c>
      <c r="S4645" t="inlineStr">
        <is>
          <t>No</t>
        </is>
      </c>
      <c r="T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SA104637</t>
        </is>
      </c>
      <c r="B4646" s="68" t="n">
        <v>46334</v>
      </c>
      <c r="C4646" s="69" t="n">
        <v>2026</v>
      </c>
      <c r="D4646" t="inlineStr">
        <is>
          <t>Nov</t>
        </is>
      </c>
      <c r="E4646" t="inlineStr">
        <is>
          <t>Asia</t>
        </is>
      </c>
      <c r="F4646" t="inlineStr">
        <is>
          <t>South Korea</t>
        </is>
      </c>
      <c r="G4646" t="inlineStr">
        <is>
          <t>Diesel</t>
        </is>
      </c>
      <c r="H4646" t="inlineStr">
        <is>
          <t>Term contract</t>
        </is>
      </c>
      <c r="I4646" t="inlineStr">
        <is>
          <t>National oil company</t>
        </is>
      </c>
      <c r="J4646" t="inlineStr">
        <is>
          <t>Ravindra Patil</t>
        </is>
      </c>
      <c r="K4646" s="70" t="n">
        <v>121153</v>
      </c>
      <c r="L4646" s="71" t="n">
        <v>88.84</v>
      </c>
      <c r="M4646" s="71" t="n">
        <v>10763232.52</v>
      </c>
      <c r="N4646" s="71" t="n">
        <v>0</v>
      </c>
      <c r="O4646" s="71" t="n">
        <v>10763232.52</v>
      </c>
      <c r="P4646" s="71" t="n">
        <v>8317508.22</v>
      </c>
      <c r="Q4646" s="71" t="n">
        <v>2445724.3</v>
      </c>
      <c r="R4646" t="inlineStr">
        <is>
          <t>Refined</t>
        </is>
      </c>
      <c r="S4646" t="inlineStr">
        <is>
          <t>Yes</t>
        </is>
      </c>
      <c r="T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SA104638</t>
        </is>
      </c>
      <c r="B4647" s="68" t="n">
        <v>46334</v>
      </c>
      <c r="C4647" s="69" t="n">
        <v>2026</v>
      </c>
      <c r="D4647" t="inlineStr">
        <is>
          <t>Nov</t>
        </is>
      </c>
      <c r="E4647" t="inlineStr">
        <is>
          <t>North America</t>
        </is>
      </c>
      <c r="F4647" t="inlineStr">
        <is>
          <t>USA</t>
        </is>
      </c>
      <c r="G4647" t="inlineStr">
        <is>
          <t>Jet fuel</t>
        </is>
      </c>
      <c r="H4647" t="inlineStr">
        <is>
          <t>Spot</t>
        </is>
      </c>
      <c r="I4647" t="inlineStr">
        <is>
          <t>National oil company</t>
        </is>
      </c>
      <c r="J4647" t="inlineStr">
        <is>
          <t>Sophie Müller</t>
        </is>
      </c>
      <c r="K4647" s="70" t="n">
        <v>160818</v>
      </c>
      <c r="L4647" s="71" t="n">
        <v>94.73</v>
      </c>
      <c r="M4647" s="71" t="n">
        <v>15234289.14</v>
      </c>
      <c r="N4647" s="71" t="n">
        <v>304685.78</v>
      </c>
      <c r="O4647" s="71" t="n">
        <v>14929603.36</v>
      </c>
      <c r="P4647" s="71" t="n">
        <v>12056302.79</v>
      </c>
      <c r="Q4647" s="71" t="n">
        <v>2873300.57</v>
      </c>
      <c r="R4647" t="inlineStr">
        <is>
          <t>Refined</t>
        </is>
      </c>
      <c r="S4647" t="inlineStr">
        <is>
          <t>Yes</t>
        </is>
      </c>
      <c r="T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SA104639</t>
        </is>
      </c>
      <c r="B4648" s="68" t="n">
        <v>46334</v>
      </c>
      <c r="C4648" s="69" t="n">
        <v>2026</v>
      </c>
      <c r="D4648" t="inlineStr">
        <is>
          <t>Nov</t>
        </is>
      </c>
      <c r="E4648" t="inlineStr">
        <is>
          <t>Asia</t>
        </is>
      </c>
      <c r="F4648" t="inlineStr">
        <is>
          <t>China</t>
        </is>
      </c>
      <c r="G4648" t="inlineStr">
        <is>
          <t>Diesel</t>
        </is>
      </c>
      <c r="H4648" t="inlineStr">
        <is>
          <t>Spot</t>
        </is>
      </c>
      <c r="I4648" t="inlineStr">
        <is>
          <t>Refiner</t>
        </is>
      </c>
      <c r="J4648" t="inlineStr">
        <is>
          <t>Fatima Al-Saud</t>
        </is>
      </c>
      <c r="K4648" s="70" t="n">
        <v>314100</v>
      </c>
      <c r="L4648" s="71" t="n">
        <v>94.27</v>
      </c>
      <c r="M4648" s="71" t="n">
        <v>29610207</v>
      </c>
      <c r="N4648" s="71" t="n">
        <v>296102.07</v>
      </c>
      <c r="O4648" s="71" t="n">
        <v>29314104.93</v>
      </c>
      <c r="P4648" s="71" t="n">
        <v>21940056.61</v>
      </c>
      <c r="Q4648" s="71" t="n">
        <v>7374048.32</v>
      </c>
      <c r="R4648" t="inlineStr">
        <is>
          <t>Refined</t>
        </is>
      </c>
      <c r="S4648" t="inlineStr">
        <is>
          <t>Yes</t>
        </is>
      </c>
      <c r="T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SA104640</t>
        </is>
      </c>
      <c r="B4649" s="68" t="n">
        <v>46334</v>
      </c>
      <c r="C4649" s="69" t="n">
        <v>2026</v>
      </c>
      <c r="D4649" t="inlineStr">
        <is>
          <t>Nov</t>
        </is>
      </c>
      <c r="E4649" t="inlineStr">
        <is>
          <t>Asia</t>
        </is>
      </c>
      <c r="F4649" t="inlineStr">
        <is>
          <t>India</t>
        </is>
      </c>
      <c r="G4649" t="inlineStr">
        <is>
          <t>Jet fuel</t>
        </is>
      </c>
      <c r="H4649" t="inlineStr">
        <is>
          <t>Term contract</t>
        </is>
      </c>
      <c r="I4649" t="inlineStr">
        <is>
          <t>National oil company</t>
        </is>
      </c>
      <c r="J4649" t="inlineStr">
        <is>
          <t>Zoya Ahmed</t>
        </is>
      </c>
      <c r="K4649" s="70" t="n">
        <v>245757</v>
      </c>
      <c r="L4649" s="71" t="n">
        <v>107.66</v>
      </c>
      <c r="M4649" s="71" t="n">
        <v>26458198.62</v>
      </c>
      <c r="N4649" s="71" t="n">
        <v>264581.99</v>
      </c>
      <c r="O4649" s="71" t="n">
        <v>26193616.63</v>
      </c>
      <c r="P4649" s="71" t="n">
        <v>18330861.12</v>
      </c>
      <c r="Q4649" s="71" t="n">
        <v>7862755.51</v>
      </c>
      <c r="R4649" t="inlineStr">
        <is>
          <t>Refined</t>
        </is>
      </c>
      <c r="S4649" t="inlineStr">
        <is>
          <t>Yes</t>
        </is>
      </c>
      <c r="T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SA104641</t>
        </is>
      </c>
      <c r="B4650" s="68" t="n">
        <v>46334</v>
      </c>
      <c r="C4650" s="69" t="n">
        <v>2026</v>
      </c>
      <c r="D4650" t="inlineStr">
        <is>
          <t>Nov</t>
        </is>
      </c>
      <c r="E4650" t="inlineStr">
        <is>
          <t>Asia</t>
        </is>
      </c>
      <c r="F4650" t="inlineStr">
        <is>
          <t>Japan</t>
        </is>
      </c>
      <c r="G4650" t="inlineStr">
        <is>
          <t>Gasoline</t>
        </is>
      </c>
      <c r="H4650" t="inlineStr">
        <is>
          <t>Term contract</t>
        </is>
      </c>
      <c r="I4650" t="inlineStr">
        <is>
          <t>National oil company</t>
        </is>
      </c>
      <c r="J4650" t="inlineStr">
        <is>
          <t>Omar Haddad</t>
        </is>
      </c>
      <c r="K4650" s="70" t="n">
        <v>507019</v>
      </c>
      <c r="L4650" s="71" t="n">
        <v>96.58</v>
      </c>
      <c r="M4650" s="71" t="n">
        <v>48967895.02</v>
      </c>
      <c r="N4650" s="71" t="n">
        <v>979357.9</v>
      </c>
      <c r="O4650" s="71" t="n">
        <v>47988537.12</v>
      </c>
      <c r="P4650" s="71" t="n">
        <v>34277557.56</v>
      </c>
      <c r="Q4650" s="71" t="n">
        <v>13710979.56</v>
      </c>
      <c r="R4650" t="inlineStr">
        <is>
          <t>Refined</t>
        </is>
      </c>
      <c r="S4650" t="inlineStr">
        <is>
          <t>Yes</t>
        </is>
      </c>
      <c r="T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SA104642</t>
        </is>
      </c>
      <c r="B4651" s="68" t="n">
        <v>46334</v>
      </c>
      <c r="C4651" s="69" t="n">
        <v>2026</v>
      </c>
      <c r="D4651" t="inlineStr">
        <is>
          <t>Nov</t>
        </is>
      </c>
      <c r="E4651" t="inlineStr">
        <is>
          <t>Asia</t>
        </is>
      </c>
      <c r="F4651" t="inlineStr">
        <is>
          <t>China</t>
        </is>
      </c>
      <c r="G4651" t="inlineStr">
        <is>
          <t>Arab Light</t>
        </is>
      </c>
      <c r="H4651" t="inlineStr">
        <is>
          <t>Term contract</t>
        </is>
      </c>
      <c r="I4651" t="inlineStr">
        <is>
          <t>National oil company</t>
        </is>
      </c>
      <c r="J4651" t="inlineStr">
        <is>
          <t>Shraddha Kulkarni</t>
        </is>
      </c>
      <c r="K4651" s="70" t="n">
        <v>2008576</v>
      </c>
      <c r="L4651" s="71" t="n">
        <v>82.34999999999999</v>
      </c>
      <c r="M4651" s="71" t="n">
        <v>165406233.6</v>
      </c>
      <c r="N4651" s="71" t="n">
        <v>3308124.67</v>
      </c>
      <c r="O4651" s="71" t="n">
        <v>162098108.93</v>
      </c>
      <c r="P4651" s="71" t="n">
        <v>36528580.27</v>
      </c>
      <c r="Q4651" s="71" t="n">
        <v>125569528.66</v>
      </c>
      <c r="R4651" t="inlineStr">
        <is>
          <t>Crude</t>
        </is>
      </c>
      <c r="S4651" t="inlineStr">
        <is>
          <t>Yes</t>
        </is>
      </c>
      <c r="T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SA104643</t>
        </is>
      </c>
      <c r="B4652" s="68" t="n">
        <v>46334</v>
      </c>
      <c r="C4652" s="69" t="n">
        <v>2026</v>
      </c>
      <c r="D4652" t="inlineStr">
        <is>
          <t>Nov</t>
        </is>
      </c>
      <c r="E4652" t="inlineStr">
        <is>
          <t>Asia</t>
        </is>
      </c>
      <c r="F4652" t="inlineStr">
        <is>
          <t>China</t>
        </is>
      </c>
      <c r="G4652" t="inlineStr">
        <is>
          <t>Arab Light</t>
        </is>
      </c>
      <c r="H4652" t="inlineStr">
        <is>
          <t>Term contract</t>
        </is>
      </c>
      <c r="I4652" t="inlineStr">
        <is>
          <t>Refiner</t>
        </is>
      </c>
      <c r="J4652" t="inlineStr">
        <is>
          <t>Liam O'Brien</t>
        </is>
      </c>
      <c r="K4652" s="70" t="n">
        <v>929535</v>
      </c>
      <c r="L4652" s="71" t="n">
        <v>82.51000000000001</v>
      </c>
      <c r="M4652" s="71" t="n">
        <v>76695932.84999999</v>
      </c>
      <c r="N4652" s="71" t="n">
        <v>766959.33</v>
      </c>
      <c r="O4652" s="71" t="n">
        <v>75928973.52</v>
      </c>
      <c r="P4652" s="71" t="n">
        <v>17248404.43</v>
      </c>
      <c r="Q4652" s="71" t="n">
        <v>58680569.09</v>
      </c>
      <c r="R4652" t="inlineStr">
        <is>
          <t>Crude</t>
        </is>
      </c>
      <c r="S4652" t="inlineStr">
        <is>
          <t>Yes</t>
        </is>
      </c>
      <c r="T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SA104644</t>
        </is>
      </c>
      <c r="B4653" s="68" t="n">
        <v>46334</v>
      </c>
      <c r="C4653" s="69" t="n">
        <v>2026</v>
      </c>
      <c r="D4653" t="inlineStr">
        <is>
          <t>Nov</t>
        </is>
      </c>
      <c r="E4653" t="inlineStr">
        <is>
          <t>Asia</t>
        </is>
      </c>
      <c r="F4653" t="inlineStr">
        <is>
          <t>China</t>
        </is>
      </c>
      <c r="G4653" t="inlineStr">
        <is>
          <t>Arab Extra Light</t>
        </is>
      </c>
      <c r="H4653" t="inlineStr">
        <is>
          <t>Term contract</t>
        </is>
      </c>
      <c r="I4653" t="inlineStr">
        <is>
          <t>National oil company</t>
        </is>
      </c>
      <c r="J4653" t="inlineStr">
        <is>
          <t>Noah Smith</t>
        </is>
      </c>
      <c r="K4653" s="70" t="n">
        <v>916535</v>
      </c>
      <c r="L4653" s="71" t="n">
        <v>82.78</v>
      </c>
      <c r="M4653" s="71" t="n">
        <v>75870767.3</v>
      </c>
      <c r="N4653" s="71" t="n">
        <v>758707.67</v>
      </c>
      <c r="O4653" s="71" t="n">
        <v>75112059.63</v>
      </c>
      <c r="P4653" s="71" t="n">
        <v>17005768.09</v>
      </c>
      <c r="Q4653" s="71" t="n">
        <v>58106291.54</v>
      </c>
      <c r="R4653" t="inlineStr">
        <is>
          <t>Crude</t>
        </is>
      </c>
      <c r="S4653" t="inlineStr">
        <is>
          <t>Yes</t>
        </is>
      </c>
      <c r="T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SA104645</t>
        </is>
      </c>
      <c r="B4654" s="68" t="n">
        <v>46334</v>
      </c>
      <c r="C4654" s="69" t="n">
        <v>2026</v>
      </c>
      <c r="D4654" t="inlineStr">
        <is>
          <t>Nov</t>
        </is>
      </c>
      <c r="E4654" t="inlineStr">
        <is>
          <t>Asia</t>
        </is>
      </c>
      <c r="F4654" t="inlineStr">
        <is>
          <t>China</t>
        </is>
      </c>
      <c r="G4654" t="inlineStr">
        <is>
          <t>Arab Heavy</t>
        </is>
      </c>
      <c r="H4654" t="inlineStr">
        <is>
          <t>Spot</t>
        </is>
      </c>
      <c r="I4654" t="inlineStr">
        <is>
          <t>National oil company</t>
        </is>
      </c>
      <c r="J4654" t="inlineStr">
        <is>
          <t>Sara Rossi</t>
        </is>
      </c>
      <c r="K4654" s="70" t="n">
        <v>1492890</v>
      </c>
      <c r="L4654" s="71" t="n">
        <v>75.63</v>
      </c>
      <c r="M4654" s="71" t="n">
        <v>112907270.7</v>
      </c>
      <c r="N4654" s="71" t="n">
        <v>0</v>
      </c>
      <c r="O4654" s="71" t="n">
        <v>112907270.7</v>
      </c>
      <c r="P4654" s="71" t="n">
        <v>26177645.8</v>
      </c>
      <c r="Q4654" s="71" t="n">
        <v>86729624.90000001</v>
      </c>
      <c r="R4654" t="inlineStr">
        <is>
          <t>Crude</t>
        </is>
      </c>
      <c r="S4654" t="inlineStr">
        <is>
          <t>Yes</t>
        </is>
      </c>
      <c r="T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SA104646</t>
        </is>
      </c>
      <c r="B4655" s="68" t="n">
        <v>46334</v>
      </c>
      <c r="C4655" s="69" t="n">
        <v>2026</v>
      </c>
      <c r="D4655" t="inlineStr">
        <is>
          <t>Nov</t>
        </is>
      </c>
      <c r="E4655" t="inlineStr">
        <is>
          <t>Europe</t>
        </is>
      </c>
      <c r="F4655" t="inlineStr">
        <is>
          <t>France</t>
        </is>
      </c>
      <c r="G4655" t="inlineStr">
        <is>
          <t>Arab Medium</t>
        </is>
      </c>
      <c r="H4655" t="inlineStr">
        <is>
          <t>Term contract</t>
        </is>
      </c>
      <c r="I4655" t="inlineStr">
        <is>
          <t>National oil company</t>
        </is>
      </c>
      <c r="J4655" t="inlineStr">
        <is>
          <t>Sophie Müller</t>
        </is>
      </c>
      <c r="K4655" s="70" t="n">
        <v>2062745</v>
      </c>
      <c r="L4655" s="71" t="n">
        <v>80.95999999999999</v>
      </c>
      <c r="M4655" s="71" t="n">
        <v>166999835.2</v>
      </c>
      <c r="N4655" s="71" t="n">
        <v>3339996.7</v>
      </c>
      <c r="O4655" s="71" t="n">
        <v>163659838.5</v>
      </c>
      <c r="P4655" s="71" t="n">
        <v>37106182.94</v>
      </c>
      <c r="Q4655" s="71" t="n">
        <v>126553655.56</v>
      </c>
      <c r="R4655" t="inlineStr">
        <is>
          <t>Crude</t>
        </is>
      </c>
      <c r="S4655" t="inlineStr">
        <is>
          <t>Yes</t>
        </is>
      </c>
      <c r="T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SA104647</t>
        </is>
      </c>
      <c r="B4656" s="68" t="n">
        <v>46334</v>
      </c>
      <c r="C4656" s="69" t="n">
        <v>2026</v>
      </c>
      <c r="D4656" t="inlineStr">
        <is>
          <t>Nov</t>
        </is>
      </c>
      <c r="E4656" t="inlineStr">
        <is>
          <t>Asia</t>
        </is>
      </c>
      <c r="F4656" t="inlineStr">
        <is>
          <t>China</t>
        </is>
      </c>
      <c r="G4656" t="inlineStr">
        <is>
          <t>Arab Medium</t>
        </is>
      </c>
      <c r="H4656" t="inlineStr">
        <is>
          <t>Term contract</t>
        </is>
      </c>
      <c r="I4656" t="inlineStr">
        <is>
          <t>National oil company</t>
        </is>
      </c>
      <c r="J4656" t="inlineStr">
        <is>
          <t>Arjun Mehta</t>
        </is>
      </c>
      <c r="K4656" s="70" t="n">
        <v>934952</v>
      </c>
      <c r="L4656" s="71" t="n">
        <v>77.55</v>
      </c>
      <c r="M4656" s="71" t="n">
        <v>72505527.59999999</v>
      </c>
      <c r="N4656" s="71" t="n">
        <v>0</v>
      </c>
      <c r="O4656" s="71" t="n">
        <v>72505527.59999999</v>
      </c>
      <c r="P4656" s="71" t="n">
        <v>15928509.86</v>
      </c>
      <c r="Q4656" s="71" t="n">
        <v>56577017.74</v>
      </c>
      <c r="R4656" t="inlineStr">
        <is>
          <t>Crude</t>
        </is>
      </c>
      <c r="S4656" t="inlineStr">
        <is>
          <t>Yes</t>
        </is>
      </c>
      <c r="T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SA104648</t>
        </is>
      </c>
      <c r="B4657" s="68" t="n">
        <v>46334</v>
      </c>
      <c r="C4657" s="69" t="n">
        <v>2026</v>
      </c>
      <c r="D4657" t="inlineStr">
        <is>
          <t>Nov</t>
        </is>
      </c>
      <c r="E4657" t="inlineStr">
        <is>
          <t>Asia</t>
        </is>
      </c>
      <c r="F4657" t="inlineStr">
        <is>
          <t>Japan</t>
        </is>
      </c>
      <c r="G4657" t="inlineStr">
        <is>
          <t>Gasoline</t>
        </is>
      </c>
      <c r="H4657" t="inlineStr">
        <is>
          <t>Term contract</t>
        </is>
      </c>
      <c r="I4657" t="inlineStr">
        <is>
          <t>Trader</t>
        </is>
      </c>
      <c r="J4657" t="inlineStr">
        <is>
          <t>Omar Haddad</t>
        </is>
      </c>
      <c r="K4657" s="70" t="n">
        <v>193924</v>
      </c>
      <c r="L4657" s="71" t="n">
        <v>89.98999999999999</v>
      </c>
      <c r="M4657" s="71" t="n">
        <v>17451220.76</v>
      </c>
      <c r="N4657" s="71" t="n">
        <v>0</v>
      </c>
      <c r="O4657" s="71" t="n">
        <v>17451220.76</v>
      </c>
      <c r="P4657" s="71" t="n">
        <v>13181772.71</v>
      </c>
      <c r="Q4657" s="71" t="n">
        <v>4269448.05</v>
      </c>
      <c r="R4657" t="inlineStr">
        <is>
          <t>Refined</t>
        </is>
      </c>
      <c r="S4657" t="inlineStr">
        <is>
          <t>Yes</t>
        </is>
      </c>
      <c r="T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SA104649</t>
        </is>
      </c>
      <c r="B4658" s="68" t="n">
        <v>46334</v>
      </c>
      <c r="C4658" s="69" t="n">
        <v>2026</v>
      </c>
      <c r="D4658" t="inlineStr">
        <is>
          <t>Nov</t>
        </is>
      </c>
      <c r="E4658" t="inlineStr">
        <is>
          <t>Asia</t>
        </is>
      </c>
      <c r="F4658" t="inlineStr">
        <is>
          <t>India</t>
        </is>
      </c>
      <c r="G4658" t="inlineStr">
        <is>
          <t>Arab Medium</t>
        </is>
      </c>
      <c r="H4658" t="inlineStr">
        <is>
          <t>Term contract</t>
        </is>
      </c>
      <c r="I4658" t="inlineStr">
        <is>
          <t>National oil company</t>
        </is>
      </c>
      <c r="J4658" t="inlineStr">
        <is>
          <t>Wei Chen</t>
        </is>
      </c>
      <c r="K4658" s="70" t="n">
        <v>1407303</v>
      </c>
      <c r="L4658" s="71" t="n">
        <v>71.91</v>
      </c>
      <c r="M4658" s="71" t="n">
        <v>101199158.73</v>
      </c>
      <c r="N4658" s="71" t="n">
        <v>0</v>
      </c>
      <c r="O4658" s="71" t="n">
        <v>101199158.73</v>
      </c>
      <c r="P4658" s="71" t="n">
        <v>24287997.68</v>
      </c>
      <c r="Q4658" s="71" t="n">
        <v>76911161.05</v>
      </c>
      <c r="R4658" t="inlineStr">
        <is>
          <t>Crude</t>
        </is>
      </c>
      <c r="S4658" t="inlineStr">
        <is>
          <t>Yes</t>
        </is>
      </c>
      <c r="T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SA104650</t>
        </is>
      </c>
      <c r="B4659" s="68" t="n">
        <v>46335</v>
      </c>
      <c r="C4659" s="69" t="n">
        <v>2026</v>
      </c>
      <c r="D4659" t="inlineStr">
        <is>
          <t>Nov</t>
        </is>
      </c>
      <c r="E4659" t="inlineStr">
        <is>
          <t>Asia</t>
        </is>
      </c>
      <c r="F4659" t="inlineStr">
        <is>
          <t>Japan</t>
        </is>
      </c>
      <c r="G4659" t="inlineStr">
        <is>
          <t>Diesel</t>
        </is>
      </c>
      <c r="H4659" t="inlineStr">
        <is>
          <t>Term contract</t>
        </is>
      </c>
      <c r="I4659" t="inlineStr">
        <is>
          <t>Refiner</t>
        </is>
      </c>
      <c r="J4659" t="inlineStr">
        <is>
          <t>Ravindra Patil</t>
        </is>
      </c>
      <c r="K4659" s="70" t="n">
        <v>315221</v>
      </c>
      <c r="L4659" s="71" t="n">
        <v>88.23999999999999</v>
      </c>
      <c r="M4659" s="71" t="n">
        <v>27815101.04</v>
      </c>
      <c r="N4659" s="71" t="n">
        <v>278151.01</v>
      </c>
      <c r="O4659" s="71" t="n">
        <v>27536950.03</v>
      </c>
      <c r="P4659" s="71" t="n">
        <v>21947110.5</v>
      </c>
      <c r="Q4659" s="71" t="n">
        <v>5589839.53</v>
      </c>
      <c r="R4659" t="inlineStr">
        <is>
          <t>Refined</t>
        </is>
      </c>
      <c r="S4659" t="inlineStr">
        <is>
          <t>Yes</t>
        </is>
      </c>
      <c r="T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SA104651</t>
        </is>
      </c>
      <c r="B4660" s="68" t="n">
        <v>46335</v>
      </c>
      <c r="C4660" s="69" t="n">
        <v>2026</v>
      </c>
      <c r="D4660" t="inlineStr">
        <is>
          <t>Nov</t>
        </is>
      </c>
      <c r="E4660" t="inlineStr">
        <is>
          <t>Asia</t>
        </is>
      </c>
      <c r="F4660" t="inlineStr">
        <is>
          <t>Japan</t>
        </is>
      </c>
      <c r="G4660" t="inlineStr">
        <is>
          <t>Arab Light</t>
        </is>
      </c>
      <c r="H4660" t="inlineStr">
        <is>
          <t>Term contract</t>
        </is>
      </c>
      <c r="I4660" t="inlineStr">
        <is>
          <t>Refiner</t>
        </is>
      </c>
      <c r="J4660" t="inlineStr">
        <is>
          <t>Priya Nair</t>
        </is>
      </c>
      <c r="K4660" s="70" t="n">
        <v>1926240</v>
      </c>
      <c r="L4660" s="71" t="n">
        <v>83.40000000000001</v>
      </c>
      <c r="M4660" s="71" t="n">
        <v>160648416</v>
      </c>
      <c r="N4660" s="71" t="n">
        <v>3212968.32</v>
      </c>
      <c r="O4660" s="71" t="n">
        <v>157435447.68</v>
      </c>
      <c r="P4660" s="71" t="n">
        <v>34211687.7</v>
      </c>
      <c r="Q4660" s="71" t="n">
        <v>123223759.98</v>
      </c>
      <c r="R4660" t="inlineStr">
        <is>
          <t>Crude</t>
        </is>
      </c>
      <c r="S4660" t="inlineStr">
        <is>
          <t>Yes</t>
        </is>
      </c>
      <c r="T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SA104652</t>
        </is>
      </c>
      <c r="B4661" s="68" t="n">
        <v>46335</v>
      </c>
      <c r="C4661" s="69" t="n">
        <v>2026</v>
      </c>
      <c r="D4661" t="inlineStr">
        <is>
          <t>Nov</t>
        </is>
      </c>
      <c r="E4661" t="inlineStr">
        <is>
          <t>Asia</t>
        </is>
      </c>
      <c r="F4661" t="inlineStr">
        <is>
          <t>India</t>
        </is>
      </c>
      <c r="G4661" t="inlineStr">
        <is>
          <t>Arab Extra Light</t>
        </is>
      </c>
      <c r="H4661" t="inlineStr">
        <is>
          <t>Spot</t>
        </is>
      </c>
      <c r="I4661" t="inlineStr">
        <is>
          <t>Trader</t>
        </is>
      </c>
      <c r="J4661" t="inlineStr">
        <is>
          <t>Lucas Martin</t>
        </is>
      </c>
      <c r="K4661" s="70" t="n">
        <v>2133164</v>
      </c>
      <c r="L4661" s="71" t="n">
        <v>73.37</v>
      </c>
      <c r="M4661" s="71" t="n">
        <v>156510242.68</v>
      </c>
      <c r="N4661" s="71" t="n">
        <v>0</v>
      </c>
      <c r="O4661" s="71" t="n">
        <v>156510242.68</v>
      </c>
      <c r="P4661" s="71" t="n">
        <v>38633620.5</v>
      </c>
      <c r="Q4661" s="71" t="n">
        <v>117876622.18</v>
      </c>
      <c r="R4661" t="inlineStr">
        <is>
          <t>Crude</t>
        </is>
      </c>
      <c r="S4661" t="inlineStr">
        <is>
          <t>Yes</t>
        </is>
      </c>
      <c r="T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SA104653</t>
        </is>
      </c>
      <c r="B4662" s="68" t="n">
        <v>46335</v>
      </c>
      <c r="C4662" s="69" t="n">
        <v>2026</v>
      </c>
      <c r="D4662" t="inlineStr">
        <is>
          <t>Nov</t>
        </is>
      </c>
      <c r="E4662" t="inlineStr">
        <is>
          <t>Asia</t>
        </is>
      </c>
      <c r="F4662" t="inlineStr">
        <is>
          <t>India</t>
        </is>
      </c>
      <c r="G4662" t="inlineStr">
        <is>
          <t>Gasoline</t>
        </is>
      </c>
      <c r="H4662" t="inlineStr">
        <is>
          <t>Term contract</t>
        </is>
      </c>
      <c r="I4662" t="inlineStr">
        <is>
          <t>Refiner</t>
        </is>
      </c>
      <c r="J4662" t="inlineStr">
        <is>
          <t>Olivia Brown</t>
        </is>
      </c>
      <c r="K4662" s="70" t="n">
        <v>197174</v>
      </c>
      <c r="L4662" s="71" t="n">
        <v>81.61</v>
      </c>
      <c r="M4662" s="71" t="n">
        <v>16091370.14</v>
      </c>
      <c r="N4662" s="71" t="n">
        <v>321827.4</v>
      </c>
      <c r="O4662" s="71" t="n">
        <v>15769542.74</v>
      </c>
      <c r="P4662" s="71" t="n">
        <v>13681320.46</v>
      </c>
      <c r="Q4662" s="71" t="n">
        <v>2088222.28</v>
      </c>
      <c r="R4662" t="inlineStr">
        <is>
          <t>Refined</t>
        </is>
      </c>
      <c r="S4662" t="inlineStr">
        <is>
          <t>Yes</t>
        </is>
      </c>
      <c r="T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SA104654</t>
        </is>
      </c>
      <c r="B4663" s="68" t="n">
        <v>46335</v>
      </c>
      <c r="C4663" s="69" t="n">
        <v>2026</v>
      </c>
      <c r="D4663" t="inlineStr">
        <is>
          <t>Nov</t>
        </is>
      </c>
      <c r="E4663" t="inlineStr">
        <is>
          <t>Middle East</t>
        </is>
      </c>
      <c r="F4663" t="inlineStr">
        <is>
          <t>Saudi Arabia</t>
        </is>
      </c>
      <c r="G4663" t="inlineStr">
        <is>
          <t>Arab Extra Light</t>
        </is>
      </c>
      <c r="H4663" t="inlineStr">
        <is>
          <t>Domestic</t>
        </is>
      </c>
      <c r="I4663" t="inlineStr">
        <is>
          <t>Refiner</t>
        </is>
      </c>
      <c r="J4663" t="inlineStr">
        <is>
          <t>Hiroshi Tanaka</t>
        </is>
      </c>
      <c r="K4663" s="70" t="n">
        <v>1220963</v>
      </c>
      <c r="L4663" s="71" t="n">
        <v>83.72</v>
      </c>
      <c r="M4663" s="71" t="n">
        <v>102219022.36</v>
      </c>
      <c r="N4663" s="71" t="n">
        <v>2044380.45</v>
      </c>
      <c r="O4663" s="71" t="n">
        <v>100174641.91</v>
      </c>
      <c r="P4663" s="71" t="n">
        <v>22399320.3</v>
      </c>
      <c r="Q4663" s="71" t="n">
        <v>77775321.61</v>
      </c>
      <c r="R4663" t="inlineStr">
        <is>
          <t>Crude</t>
        </is>
      </c>
      <c r="S4663" t="inlineStr">
        <is>
          <t>No</t>
        </is>
      </c>
      <c r="T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SA104655</t>
        </is>
      </c>
      <c r="B4664" s="68" t="n">
        <v>46335</v>
      </c>
      <c r="C4664" s="69" t="n">
        <v>2026</v>
      </c>
      <c r="D4664" t="inlineStr">
        <is>
          <t>Nov</t>
        </is>
      </c>
      <c r="E4664" t="inlineStr">
        <is>
          <t>Asia</t>
        </is>
      </c>
      <c r="F4664" t="inlineStr">
        <is>
          <t>South Korea</t>
        </is>
      </c>
      <c r="G4664" t="inlineStr">
        <is>
          <t>Arab Light</t>
        </is>
      </c>
      <c r="H4664" t="inlineStr">
        <is>
          <t>Term contract</t>
        </is>
      </c>
      <c r="I4664" t="inlineStr">
        <is>
          <t>Refiner</t>
        </is>
      </c>
      <c r="J4664" t="inlineStr">
        <is>
          <t>Mei Lin</t>
        </is>
      </c>
      <c r="K4664" s="70" t="n">
        <v>642441</v>
      </c>
      <c r="L4664" s="71" t="n">
        <v>74.17</v>
      </c>
      <c r="M4664" s="71" t="n">
        <v>47649848.97</v>
      </c>
      <c r="N4664" s="71" t="n">
        <v>952996.98</v>
      </c>
      <c r="O4664" s="71" t="n">
        <v>46696851.99</v>
      </c>
      <c r="P4664" s="71" t="n">
        <v>12017958.05</v>
      </c>
      <c r="Q4664" s="71" t="n">
        <v>34678893.94</v>
      </c>
      <c r="R4664" t="inlineStr">
        <is>
          <t>Crude</t>
        </is>
      </c>
      <c r="S4664" t="inlineStr">
        <is>
          <t>Yes</t>
        </is>
      </c>
      <c r="T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SA104656</t>
        </is>
      </c>
      <c r="B4665" s="68" t="n">
        <v>46335</v>
      </c>
      <c r="C4665" s="69" t="n">
        <v>2026</v>
      </c>
      <c r="D4665" t="inlineStr">
        <is>
          <t>Nov</t>
        </is>
      </c>
      <c r="E4665" t="inlineStr">
        <is>
          <t>Asia</t>
        </is>
      </c>
      <c r="F4665" t="inlineStr">
        <is>
          <t>Japan</t>
        </is>
      </c>
      <c r="G4665" t="inlineStr">
        <is>
          <t>Arab Light</t>
        </is>
      </c>
      <c r="H4665" t="inlineStr">
        <is>
          <t>Spot</t>
        </is>
      </c>
      <c r="I4665" t="inlineStr">
        <is>
          <t>National oil company</t>
        </is>
      </c>
      <c r="J4665" t="inlineStr">
        <is>
          <t>Priya Nair</t>
        </is>
      </c>
      <c r="K4665" s="70" t="n">
        <v>891617</v>
      </c>
      <c r="L4665" s="71" t="n">
        <v>73.58</v>
      </c>
      <c r="M4665" s="71" t="n">
        <v>65605178.86</v>
      </c>
      <c r="N4665" s="71" t="n">
        <v>0</v>
      </c>
      <c r="O4665" s="71" t="n">
        <v>65605178.86</v>
      </c>
      <c r="P4665" s="71" t="n">
        <v>16109643.09</v>
      </c>
      <c r="Q4665" s="71" t="n">
        <v>49495535.77</v>
      </c>
      <c r="R4665" t="inlineStr">
        <is>
          <t>Crude</t>
        </is>
      </c>
      <c r="S4665" t="inlineStr">
        <is>
          <t>Yes</t>
        </is>
      </c>
      <c r="T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SA104657</t>
        </is>
      </c>
      <c r="B4666" s="68" t="n">
        <v>46335</v>
      </c>
      <c r="C4666" s="69" t="n">
        <v>2026</v>
      </c>
      <c r="D4666" t="inlineStr">
        <is>
          <t>Nov</t>
        </is>
      </c>
      <c r="E4666" t="inlineStr">
        <is>
          <t>North America</t>
        </is>
      </c>
      <c r="F4666" t="inlineStr">
        <is>
          <t>USA</t>
        </is>
      </c>
      <c r="G4666" t="inlineStr">
        <is>
          <t>Gasoline</t>
        </is>
      </c>
      <c r="H4666" t="inlineStr">
        <is>
          <t>Spot</t>
        </is>
      </c>
      <c r="I4666" t="inlineStr">
        <is>
          <t>National oil company</t>
        </is>
      </c>
      <c r="J4666" t="inlineStr">
        <is>
          <t>Kofi Mensah</t>
        </is>
      </c>
      <c r="K4666" s="70" t="n">
        <v>214508</v>
      </c>
      <c r="L4666" s="71" t="n">
        <v>97.01000000000001</v>
      </c>
      <c r="M4666" s="71" t="n">
        <v>20809421.08</v>
      </c>
      <c r="N4666" s="71" t="n">
        <v>0</v>
      </c>
      <c r="O4666" s="71" t="n">
        <v>20809421.08</v>
      </c>
      <c r="P4666" s="71" t="n">
        <v>14697915.98</v>
      </c>
      <c r="Q4666" s="71" t="n">
        <v>6111505.1</v>
      </c>
      <c r="R4666" t="inlineStr">
        <is>
          <t>Refined</t>
        </is>
      </c>
      <c r="S4666" t="inlineStr">
        <is>
          <t>Yes</t>
        </is>
      </c>
      <c r="T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SA104658</t>
        </is>
      </c>
      <c r="B4667" s="68" t="n">
        <v>46335</v>
      </c>
      <c r="C4667" s="69" t="n">
        <v>2026</v>
      </c>
      <c r="D4667" t="inlineStr">
        <is>
          <t>Nov</t>
        </is>
      </c>
      <c r="E4667" t="inlineStr">
        <is>
          <t>Middle East</t>
        </is>
      </c>
      <c r="F4667" t="inlineStr">
        <is>
          <t>UAE</t>
        </is>
      </c>
      <c r="G4667" t="inlineStr">
        <is>
          <t>Arab Light</t>
        </is>
      </c>
      <c r="H4667" t="inlineStr">
        <is>
          <t>Term contract</t>
        </is>
      </c>
      <c r="I4667" t="inlineStr">
        <is>
          <t>Refiner</t>
        </is>
      </c>
      <c r="J4667" t="inlineStr">
        <is>
          <t>Shraddha Kulkarni</t>
        </is>
      </c>
      <c r="K4667" s="70" t="n">
        <v>1492890</v>
      </c>
      <c r="L4667" s="71" t="n">
        <v>72.52</v>
      </c>
      <c r="M4667" s="71" t="n">
        <v>108264382.8</v>
      </c>
      <c r="N4667" s="71" t="n">
        <v>2165287.66</v>
      </c>
      <c r="O4667" s="71" t="n">
        <v>106099095.14</v>
      </c>
      <c r="P4667" s="71" t="n">
        <v>26959071.77</v>
      </c>
      <c r="Q4667" s="71" t="n">
        <v>79140023.37</v>
      </c>
      <c r="R4667" t="inlineStr">
        <is>
          <t>Crude</t>
        </is>
      </c>
      <c r="S4667" t="inlineStr">
        <is>
          <t>Yes</t>
        </is>
      </c>
      <c r="T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SA104659</t>
        </is>
      </c>
      <c r="B4668" s="68" t="n">
        <v>46335</v>
      </c>
      <c r="C4668" s="69" t="n">
        <v>2026</v>
      </c>
      <c r="D4668" t="inlineStr">
        <is>
          <t>Nov</t>
        </is>
      </c>
      <c r="E4668" t="inlineStr">
        <is>
          <t>Middle East</t>
        </is>
      </c>
      <c r="F4668" t="inlineStr">
        <is>
          <t>Bahrain</t>
        </is>
      </c>
      <c r="G4668" t="inlineStr">
        <is>
          <t>Arab Medium</t>
        </is>
      </c>
      <c r="H4668" t="inlineStr">
        <is>
          <t>Spot</t>
        </is>
      </c>
      <c r="I4668" t="inlineStr">
        <is>
          <t>Refiner</t>
        </is>
      </c>
      <c r="J4668" t="inlineStr">
        <is>
          <t>Kofi Mensah</t>
        </is>
      </c>
      <c r="K4668" s="70" t="n">
        <v>1155960</v>
      </c>
      <c r="L4668" s="71" t="n">
        <v>79.64</v>
      </c>
      <c r="M4668" s="71" t="n">
        <v>92060654.40000001</v>
      </c>
      <c r="N4668" s="71" t="n">
        <v>920606.54</v>
      </c>
      <c r="O4668" s="71" t="n">
        <v>91140047.86</v>
      </c>
      <c r="P4668" s="71" t="n">
        <v>20510915.45</v>
      </c>
      <c r="Q4668" s="71" t="n">
        <v>70629132.41</v>
      </c>
      <c r="R4668" t="inlineStr">
        <is>
          <t>Crude</t>
        </is>
      </c>
      <c r="S4668" t="inlineStr">
        <is>
          <t>Yes</t>
        </is>
      </c>
      <c r="T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SA104660</t>
        </is>
      </c>
      <c r="B4669" s="68" t="n">
        <v>46335</v>
      </c>
      <c r="C4669" s="69" t="n">
        <v>2026</v>
      </c>
      <c r="D4669" t="inlineStr">
        <is>
          <t>Nov</t>
        </is>
      </c>
      <c r="E4669" t="inlineStr">
        <is>
          <t>Asia</t>
        </is>
      </c>
      <c r="F4669" t="inlineStr">
        <is>
          <t>South Korea</t>
        </is>
      </c>
      <c r="G4669" t="inlineStr">
        <is>
          <t>Gasoline</t>
        </is>
      </c>
      <c r="H4669" t="inlineStr">
        <is>
          <t>Term contract</t>
        </is>
      </c>
      <c r="I4669" t="inlineStr">
        <is>
          <t>National oil company</t>
        </is>
      </c>
      <c r="J4669" t="inlineStr">
        <is>
          <t>Ruhi Shaikh</t>
        </is>
      </c>
      <c r="K4669" s="70" t="n">
        <v>295761</v>
      </c>
      <c r="L4669" s="71" t="n">
        <v>87.97</v>
      </c>
      <c r="M4669" s="71" t="n">
        <v>26018095.17</v>
      </c>
      <c r="N4669" s="71" t="n">
        <v>0</v>
      </c>
      <c r="O4669" s="71" t="n">
        <v>26018095.17</v>
      </c>
      <c r="P4669" s="71" t="n">
        <v>20389495.63</v>
      </c>
      <c r="Q4669" s="71" t="n">
        <v>5628599.54</v>
      </c>
      <c r="R4669" t="inlineStr">
        <is>
          <t>Refined</t>
        </is>
      </c>
      <c r="S4669" t="inlineStr">
        <is>
          <t>Yes</t>
        </is>
      </c>
      <c r="T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SA104661</t>
        </is>
      </c>
      <c r="B4670" s="68" t="n">
        <v>46336</v>
      </c>
      <c r="C4670" s="69" t="n">
        <v>2026</v>
      </c>
      <c r="D4670" t="inlineStr">
        <is>
          <t>Nov</t>
        </is>
      </c>
      <c r="E4670" t="inlineStr">
        <is>
          <t>Middle East</t>
        </is>
      </c>
      <c r="F4670" t="inlineStr">
        <is>
          <t>UAE</t>
        </is>
      </c>
      <c r="G4670" t="inlineStr">
        <is>
          <t>Arab Light</t>
        </is>
      </c>
      <c r="H4670" t="inlineStr">
        <is>
          <t>Term contract</t>
        </is>
      </c>
      <c r="I4670" t="inlineStr">
        <is>
          <t>Refiner</t>
        </is>
      </c>
      <c r="J4670" t="inlineStr">
        <is>
          <t>Liam O'Brien</t>
        </is>
      </c>
      <c r="K4670" s="70" t="n">
        <v>2039994</v>
      </c>
      <c r="L4670" s="71" t="n">
        <v>81.68000000000001</v>
      </c>
      <c r="M4670" s="71" t="n">
        <v>166626709.92</v>
      </c>
      <c r="N4670" s="71" t="n">
        <v>0</v>
      </c>
      <c r="O4670" s="71" t="n">
        <v>166626709.92</v>
      </c>
      <c r="P4670" s="71" t="n">
        <v>37929346.47</v>
      </c>
      <c r="Q4670" s="71" t="n">
        <v>128697363.45</v>
      </c>
      <c r="R4670" t="inlineStr">
        <is>
          <t>Crude</t>
        </is>
      </c>
      <c r="S4670" t="inlineStr">
        <is>
          <t>Yes</t>
        </is>
      </c>
      <c r="T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SA104662</t>
        </is>
      </c>
      <c r="B4671" s="68" t="n">
        <v>46336</v>
      </c>
      <c r="C4671" s="69" t="n">
        <v>2026</v>
      </c>
      <c r="D4671" t="inlineStr">
        <is>
          <t>Nov</t>
        </is>
      </c>
      <c r="E4671" t="inlineStr">
        <is>
          <t>Middle East</t>
        </is>
      </c>
      <c r="F4671" t="inlineStr">
        <is>
          <t>Bahrain</t>
        </is>
      </c>
      <c r="G4671" t="inlineStr">
        <is>
          <t>Arab Light</t>
        </is>
      </c>
      <c r="H4671" t="inlineStr">
        <is>
          <t>Spot</t>
        </is>
      </c>
      <c r="I4671" t="inlineStr">
        <is>
          <t>Refiner</t>
        </is>
      </c>
      <c r="J4671" t="inlineStr">
        <is>
          <t>Emma Clarke</t>
        </is>
      </c>
      <c r="K4671" s="70" t="n">
        <v>382431</v>
      </c>
      <c r="L4671" s="71" t="n">
        <v>79.98</v>
      </c>
      <c r="M4671" s="71" t="n">
        <v>30586831.38</v>
      </c>
      <c r="N4671" s="71" t="n">
        <v>305868.31</v>
      </c>
      <c r="O4671" s="71" t="n">
        <v>30280963.07</v>
      </c>
      <c r="P4671" s="71" t="n">
        <v>7142154.65</v>
      </c>
      <c r="Q4671" s="71" t="n">
        <v>23138808.42</v>
      </c>
      <c r="R4671" t="inlineStr">
        <is>
          <t>Crude</t>
        </is>
      </c>
      <c r="S4671" t="inlineStr">
        <is>
          <t>Yes</t>
        </is>
      </c>
      <c r="T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SA104663</t>
        </is>
      </c>
      <c r="B4672" s="68" t="n">
        <v>46336</v>
      </c>
      <c r="C4672" s="69" t="n">
        <v>2026</v>
      </c>
      <c r="D4672" t="inlineStr">
        <is>
          <t>Nov</t>
        </is>
      </c>
      <c r="E4672" t="inlineStr">
        <is>
          <t>Asia</t>
        </is>
      </c>
      <c r="F4672" t="inlineStr">
        <is>
          <t>China</t>
        </is>
      </c>
      <c r="G4672" t="inlineStr">
        <is>
          <t>Arab Light</t>
        </is>
      </c>
      <c r="H4672" t="inlineStr">
        <is>
          <t>Term contract</t>
        </is>
      </c>
      <c r="I4672" t="inlineStr">
        <is>
          <t>Refiner</t>
        </is>
      </c>
      <c r="J4672" t="inlineStr">
        <is>
          <t>Yuki Sato</t>
        </is>
      </c>
      <c r="K4672" s="70" t="n">
        <v>1661896</v>
      </c>
      <c r="L4672" s="71" t="n">
        <v>82.03</v>
      </c>
      <c r="M4672" s="71" t="n">
        <v>136325328.88</v>
      </c>
      <c r="N4672" s="71" t="n">
        <v>2726506.58</v>
      </c>
      <c r="O4672" s="71" t="n">
        <v>133598822.3</v>
      </c>
      <c r="P4672" s="71" t="n">
        <v>30103501.32</v>
      </c>
      <c r="Q4672" s="71" t="n">
        <v>103495320.98</v>
      </c>
      <c r="R4672" t="inlineStr">
        <is>
          <t>Crude</t>
        </is>
      </c>
      <c r="S4672" t="inlineStr">
        <is>
          <t>Yes</t>
        </is>
      </c>
      <c r="T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SA104664</t>
        </is>
      </c>
      <c r="B4673" s="68" t="n">
        <v>46336</v>
      </c>
      <c r="C4673" s="69" t="n">
        <v>2026</v>
      </c>
      <c r="D4673" t="inlineStr">
        <is>
          <t>Nov</t>
        </is>
      </c>
      <c r="E4673" t="inlineStr">
        <is>
          <t>North America</t>
        </is>
      </c>
      <c r="F4673" t="inlineStr">
        <is>
          <t>USA</t>
        </is>
      </c>
      <c r="G4673" t="inlineStr">
        <is>
          <t>Arab Extra Light</t>
        </is>
      </c>
      <c r="H4673" t="inlineStr">
        <is>
          <t>Term contract</t>
        </is>
      </c>
      <c r="I4673" t="inlineStr">
        <is>
          <t>Refiner</t>
        </is>
      </c>
      <c r="J4673" t="inlineStr">
        <is>
          <t>Olivia Brown</t>
        </is>
      </c>
      <c r="K4673" s="70" t="n">
        <v>1249131</v>
      </c>
      <c r="L4673" s="71" t="n">
        <v>87.12</v>
      </c>
      <c r="M4673" s="71" t="n">
        <v>108824292.72</v>
      </c>
      <c r="N4673" s="71" t="n">
        <v>1088242.93</v>
      </c>
      <c r="O4673" s="71" t="n">
        <v>107736049.79</v>
      </c>
      <c r="P4673" s="71" t="n">
        <v>23850973.13</v>
      </c>
      <c r="Q4673" s="71" t="n">
        <v>83885076.66</v>
      </c>
      <c r="R4673" t="inlineStr">
        <is>
          <t>Crude</t>
        </is>
      </c>
      <c r="S4673" t="inlineStr">
        <is>
          <t>Yes</t>
        </is>
      </c>
      <c r="T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SA104665</t>
        </is>
      </c>
      <c r="B4674" s="68" t="n">
        <v>46336</v>
      </c>
      <c r="C4674" s="69" t="n">
        <v>2026</v>
      </c>
      <c r="D4674" t="inlineStr">
        <is>
          <t>Nov</t>
        </is>
      </c>
      <c r="E4674" t="inlineStr">
        <is>
          <t>Asia</t>
        </is>
      </c>
      <c r="F4674" t="inlineStr">
        <is>
          <t>South Korea</t>
        </is>
      </c>
      <c r="G4674" t="inlineStr">
        <is>
          <t>Arab Extra Light</t>
        </is>
      </c>
      <c r="H4674" t="inlineStr">
        <is>
          <t>Term contract</t>
        </is>
      </c>
      <c r="I4674" t="inlineStr">
        <is>
          <t>Trader</t>
        </is>
      </c>
      <c r="J4674" t="inlineStr">
        <is>
          <t>Wei Chen</t>
        </is>
      </c>
      <c r="K4674" s="70" t="n">
        <v>490769</v>
      </c>
      <c r="L4674" s="71" t="n">
        <v>85.69</v>
      </c>
      <c r="M4674" s="71" t="n">
        <v>42053995.61</v>
      </c>
      <c r="N4674" s="71" t="n">
        <v>0</v>
      </c>
      <c r="O4674" s="71" t="n">
        <v>42053995.61</v>
      </c>
      <c r="P4674" s="71" t="n">
        <v>9404203.890000001</v>
      </c>
      <c r="Q4674" s="71" t="n">
        <v>32649791.72</v>
      </c>
      <c r="R4674" t="inlineStr">
        <is>
          <t>Crude</t>
        </is>
      </c>
      <c r="S4674" t="inlineStr">
        <is>
          <t>Yes</t>
        </is>
      </c>
      <c r="T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SA104666</t>
        </is>
      </c>
      <c r="B4675" s="68" t="n">
        <v>46336</v>
      </c>
      <c r="C4675" s="69" t="n">
        <v>2026</v>
      </c>
      <c r="D4675" t="inlineStr">
        <is>
          <t>Nov</t>
        </is>
      </c>
      <c r="E4675" t="inlineStr">
        <is>
          <t>Middle East</t>
        </is>
      </c>
      <c r="F4675" t="inlineStr">
        <is>
          <t>Bahrain</t>
        </is>
      </c>
      <c r="G4675" t="inlineStr">
        <is>
          <t>Arab Extra Light</t>
        </is>
      </c>
      <c r="H4675" t="inlineStr">
        <is>
          <t>Term contract</t>
        </is>
      </c>
      <c r="I4675" t="inlineStr">
        <is>
          <t>Trader</t>
        </is>
      </c>
      <c r="J4675" t="inlineStr">
        <is>
          <t>Wei Chen</t>
        </is>
      </c>
      <c r="K4675" s="70" t="n">
        <v>1665146</v>
      </c>
      <c r="L4675" s="71" t="n">
        <v>75.77</v>
      </c>
      <c r="M4675" s="71" t="n">
        <v>126168112.42</v>
      </c>
      <c r="N4675" s="71" t="n">
        <v>1261681.12</v>
      </c>
      <c r="O4675" s="71" t="n">
        <v>124906431.3</v>
      </c>
      <c r="P4675" s="71" t="n">
        <v>30336210.34</v>
      </c>
      <c r="Q4675" s="71" t="n">
        <v>94570220.95999999</v>
      </c>
      <c r="R4675" t="inlineStr">
        <is>
          <t>Crude</t>
        </is>
      </c>
      <c r="S4675" t="inlineStr">
        <is>
          <t>Yes</t>
        </is>
      </c>
      <c r="T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SA104667</t>
        </is>
      </c>
      <c r="B4676" s="68" t="n">
        <v>46337</v>
      </c>
      <c r="C4676" s="69" t="n">
        <v>2026</v>
      </c>
      <c r="D4676" t="inlineStr">
        <is>
          <t>Nov</t>
        </is>
      </c>
      <c r="E4676" t="inlineStr">
        <is>
          <t>Asia</t>
        </is>
      </c>
      <c r="F4676" t="inlineStr">
        <is>
          <t>China</t>
        </is>
      </c>
      <c r="G4676" t="inlineStr">
        <is>
          <t>Arab Medium</t>
        </is>
      </c>
      <c r="H4676" t="inlineStr">
        <is>
          <t>Term contract</t>
        </is>
      </c>
      <c r="I4676" t="inlineStr">
        <is>
          <t>National oil company</t>
        </is>
      </c>
      <c r="J4676" t="inlineStr">
        <is>
          <t>Ravindra Patil</t>
        </is>
      </c>
      <c r="K4676" s="70" t="n">
        <v>1848237</v>
      </c>
      <c r="L4676" s="71" t="n">
        <v>79.17</v>
      </c>
      <c r="M4676" s="71" t="n">
        <v>146324923.29</v>
      </c>
      <c r="N4676" s="71" t="n">
        <v>0</v>
      </c>
      <c r="O4676" s="71" t="n">
        <v>146324923.29</v>
      </c>
      <c r="P4676" s="71" t="n">
        <v>31361638.01</v>
      </c>
      <c r="Q4676" s="71" t="n">
        <v>114963285.28</v>
      </c>
      <c r="R4676" t="inlineStr">
        <is>
          <t>Crude</t>
        </is>
      </c>
      <c r="S4676" t="inlineStr">
        <is>
          <t>Yes</t>
        </is>
      </c>
      <c r="T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SA104668</t>
        </is>
      </c>
      <c r="B4677" s="68" t="n">
        <v>46337</v>
      </c>
      <c r="C4677" s="69" t="n">
        <v>2026</v>
      </c>
      <c r="D4677" t="inlineStr">
        <is>
          <t>Nov</t>
        </is>
      </c>
      <c r="E4677" t="inlineStr">
        <is>
          <t>Asia</t>
        </is>
      </c>
      <c r="F4677" t="inlineStr">
        <is>
          <t>South Korea</t>
        </is>
      </c>
      <c r="G4677" t="inlineStr">
        <is>
          <t>Arab Light</t>
        </is>
      </c>
      <c r="H4677" t="inlineStr">
        <is>
          <t>Spot</t>
        </is>
      </c>
      <c r="I4677" t="inlineStr">
        <is>
          <t>National oil company</t>
        </is>
      </c>
      <c r="J4677" t="inlineStr">
        <is>
          <t>Carlos Silva</t>
        </is>
      </c>
      <c r="K4677" s="70" t="n">
        <v>963120</v>
      </c>
      <c r="L4677" s="71" t="n">
        <v>83.38</v>
      </c>
      <c r="M4677" s="71" t="n">
        <v>80304945.59999999</v>
      </c>
      <c r="N4677" s="71" t="n">
        <v>803049.46</v>
      </c>
      <c r="O4677" s="71" t="n">
        <v>79501896.14</v>
      </c>
      <c r="P4677" s="71" t="n">
        <v>17091435.79</v>
      </c>
      <c r="Q4677" s="71" t="n">
        <v>62410460.35</v>
      </c>
      <c r="R4677" t="inlineStr">
        <is>
          <t>Crude</t>
        </is>
      </c>
      <c r="S4677" t="inlineStr">
        <is>
          <t>Yes</t>
        </is>
      </c>
      <c r="T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SA104669</t>
        </is>
      </c>
      <c r="B4678" s="68" t="n">
        <v>46337</v>
      </c>
      <c r="C4678" s="69" t="n">
        <v>2026</v>
      </c>
      <c r="D4678" t="inlineStr">
        <is>
          <t>Nov</t>
        </is>
      </c>
      <c r="E4678" t="inlineStr">
        <is>
          <t>Asia</t>
        </is>
      </c>
      <c r="F4678" t="inlineStr">
        <is>
          <t>India</t>
        </is>
      </c>
      <c r="G4678" t="inlineStr">
        <is>
          <t>Arab Heavy</t>
        </is>
      </c>
      <c r="H4678" t="inlineStr">
        <is>
          <t>Term contract</t>
        </is>
      </c>
      <c r="I4678" t="inlineStr">
        <is>
          <t>Refiner</t>
        </is>
      </c>
      <c r="J4678" t="inlineStr">
        <is>
          <t>Noah Smith</t>
        </is>
      </c>
      <c r="K4678" s="70" t="n">
        <v>2116913</v>
      </c>
      <c r="L4678" s="71" t="n">
        <v>76.58</v>
      </c>
      <c r="M4678" s="71" t="n">
        <v>162113197.54</v>
      </c>
      <c r="N4678" s="71" t="n">
        <v>3242263.95</v>
      </c>
      <c r="O4678" s="71" t="n">
        <v>158870933.59</v>
      </c>
      <c r="P4678" s="71" t="n">
        <v>38230265.69</v>
      </c>
      <c r="Q4678" s="71" t="n">
        <v>120640667.9</v>
      </c>
      <c r="R4678" t="inlineStr">
        <is>
          <t>Crude</t>
        </is>
      </c>
      <c r="S4678" t="inlineStr">
        <is>
          <t>Yes</t>
        </is>
      </c>
      <c r="T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SA104670</t>
        </is>
      </c>
      <c r="B4679" s="68" t="n">
        <v>46337</v>
      </c>
      <c r="C4679" s="69" t="n">
        <v>2026</v>
      </c>
      <c r="D4679" t="inlineStr">
        <is>
          <t>Nov</t>
        </is>
      </c>
      <c r="E4679" t="inlineStr">
        <is>
          <t>Middle East</t>
        </is>
      </c>
      <c r="F4679" t="inlineStr">
        <is>
          <t>UAE</t>
        </is>
      </c>
      <c r="G4679" t="inlineStr">
        <is>
          <t>Arab Medium</t>
        </is>
      </c>
      <c r="H4679" t="inlineStr">
        <is>
          <t>Term contract</t>
        </is>
      </c>
      <c r="I4679" t="inlineStr">
        <is>
          <t>National oil company</t>
        </is>
      </c>
      <c r="J4679" t="inlineStr">
        <is>
          <t>Noah Smith</t>
        </is>
      </c>
      <c r="K4679" s="70" t="n">
        <v>1734482</v>
      </c>
      <c r="L4679" s="71" t="n">
        <v>70.94</v>
      </c>
      <c r="M4679" s="71" t="n">
        <v>123044153.08</v>
      </c>
      <c r="N4679" s="71" t="n">
        <v>2460883.06</v>
      </c>
      <c r="O4679" s="71" t="n">
        <v>120583270.02</v>
      </c>
      <c r="P4679" s="71" t="n">
        <v>31352313.61</v>
      </c>
      <c r="Q4679" s="71" t="n">
        <v>89230956.41</v>
      </c>
      <c r="R4679" t="inlineStr">
        <is>
          <t>Crude</t>
        </is>
      </c>
      <c r="S4679" t="inlineStr">
        <is>
          <t>Yes</t>
        </is>
      </c>
      <c r="T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SA104671</t>
        </is>
      </c>
      <c r="B4680" s="68" t="n">
        <v>46338</v>
      </c>
      <c r="C4680" s="69" t="n">
        <v>2026</v>
      </c>
      <c r="D4680" t="inlineStr">
        <is>
          <t>Nov</t>
        </is>
      </c>
      <c r="E4680" t="inlineStr">
        <is>
          <t>Asia</t>
        </is>
      </c>
      <c r="F4680" t="inlineStr">
        <is>
          <t>China</t>
        </is>
      </c>
      <c r="G4680" t="inlineStr">
        <is>
          <t>Arab Light</t>
        </is>
      </c>
      <c r="H4680" t="inlineStr">
        <is>
          <t>Spot</t>
        </is>
      </c>
      <c r="I4680" t="inlineStr">
        <is>
          <t>National oil company</t>
        </is>
      </c>
      <c r="J4680" t="inlineStr">
        <is>
          <t>Mei Lin</t>
        </is>
      </c>
      <c r="K4680" s="70" t="n">
        <v>820114</v>
      </c>
      <c r="L4680" s="71" t="n">
        <v>78.40000000000001</v>
      </c>
      <c r="M4680" s="71" t="n">
        <v>64296937.6</v>
      </c>
      <c r="N4680" s="71" t="n">
        <v>1285938.75</v>
      </c>
      <c r="O4680" s="71" t="n">
        <v>63010998.85</v>
      </c>
      <c r="P4680" s="71" t="n">
        <v>14424799.1</v>
      </c>
      <c r="Q4680" s="71" t="n">
        <v>48586199.75</v>
      </c>
      <c r="R4680" t="inlineStr">
        <is>
          <t>Crude</t>
        </is>
      </c>
      <c r="S4680" t="inlineStr">
        <is>
          <t>Yes</t>
        </is>
      </c>
      <c r="T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SA104672</t>
        </is>
      </c>
      <c r="B4681" s="68" t="n">
        <v>46338</v>
      </c>
      <c r="C4681" s="69" t="n">
        <v>2026</v>
      </c>
      <c r="D4681" t="inlineStr">
        <is>
          <t>Nov</t>
        </is>
      </c>
      <c r="E4681" t="inlineStr">
        <is>
          <t>Asia</t>
        </is>
      </c>
      <c r="F4681" t="inlineStr">
        <is>
          <t>India</t>
        </is>
      </c>
      <c r="G4681" t="inlineStr">
        <is>
          <t>Arab Heavy</t>
        </is>
      </c>
      <c r="H4681" t="inlineStr">
        <is>
          <t>Spot</t>
        </is>
      </c>
      <c r="I4681" t="inlineStr">
        <is>
          <t>National oil company</t>
        </is>
      </c>
      <c r="J4681" t="inlineStr">
        <is>
          <t>Olivia Brown</t>
        </is>
      </c>
      <c r="K4681" s="70" t="n">
        <v>852616</v>
      </c>
      <c r="L4681" s="71" t="n">
        <v>75.89</v>
      </c>
      <c r="M4681" s="71" t="n">
        <v>64705028.24</v>
      </c>
      <c r="N4681" s="71" t="n">
        <v>0</v>
      </c>
      <c r="O4681" s="71" t="n">
        <v>64705028.24</v>
      </c>
      <c r="P4681" s="71" t="n">
        <v>14908230.51</v>
      </c>
      <c r="Q4681" s="71" t="n">
        <v>49796797.73</v>
      </c>
      <c r="R4681" t="inlineStr">
        <is>
          <t>Crude</t>
        </is>
      </c>
      <c r="S4681" t="inlineStr">
        <is>
          <t>Yes</t>
        </is>
      </c>
      <c r="T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SA104673</t>
        </is>
      </c>
      <c r="B4682" s="68" t="n">
        <v>46338</v>
      </c>
      <c r="C4682" s="69" t="n">
        <v>2026</v>
      </c>
      <c r="D4682" t="inlineStr">
        <is>
          <t>Nov</t>
        </is>
      </c>
      <c r="E4682" t="inlineStr">
        <is>
          <t>Asia</t>
        </is>
      </c>
      <c r="F4682" t="inlineStr">
        <is>
          <t>China</t>
        </is>
      </c>
      <c r="G4682" t="inlineStr">
        <is>
          <t>Arab Extra Light</t>
        </is>
      </c>
      <c r="H4682" t="inlineStr">
        <is>
          <t>Term contract</t>
        </is>
      </c>
      <c r="I4682" t="inlineStr">
        <is>
          <t>Refiner</t>
        </is>
      </c>
      <c r="J4682" t="inlineStr">
        <is>
          <t>Wei Chen</t>
        </is>
      </c>
      <c r="K4682" s="70" t="n">
        <v>1349884</v>
      </c>
      <c r="L4682" s="71" t="n">
        <v>86.29000000000001</v>
      </c>
      <c r="M4682" s="71" t="n">
        <v>116481490.36</v>
      </c>
      <c r="N4682" s="71" t="n">
        <v>2329629.81</v>
      </c>
      <c r="O4682" s="71" t="n">
        <v>114151860.55</v>
      </c>
      <c r="P4682" s="71" t="n">
        <v>24700743.48</v>
      </c>
      <c r="Q4682" s="71" t="n">
        <v>89451117.06999999</v>
      </c>
      <c r="R4682" t="inlineStr">
        <is>
          <t>Crude</t>
        </is>
      </c>
      <c r="S4682" t="inlineStr">
        <is>
          <t>Yes</t>
        </is>
      </c>
      <c r="T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SA104674</t>
        </is>
      </c>
      <c r="B4683" s="68" t="n">
        <v>46338</v>
      </c>
      <c r="C4683" s="69" t="n">
        <v>2026</v>
      </c>
      <c r="D4683" t="inlineStr">
        <is>
          <t>Nov</t>
        </is>
      </c>
      <c r="E4683" t="inlineStr">
        <is>
          <t>Asia</t>
        </is>
      </c>
      <c r="F4683" t="inlineStr">
        <is>
          <t>China</t>
        </is>
      </c>
      <c r="G4683" t="inlineStr">
        <is>
          <t>Arab Light</t>
        </is>
      </c>
      <c r="H4683" t="inlineStr">
        <is>
          <t>Term contract</t>
        </is>
      </c>
      <c r="I4683" t="inlineStr">
        <is>
          <t>Refiner</t>
        </is>
      </c>
      <c r="J4683" t="inlineStr">
        <is>
          <t>Lucas Martin</t>
        </is>
      </c>
      <c r="K4683" s="70" t="n">
        <v>409516</v>
      </c>
      <c r="L4683" s="71" t="n">
        <v>75.56999999999999</v>
      </c>
      <c r="M4683" s="71" t="n">
        <v>30947124.12</v>
      </c>
      <c r="N4683" s="71" t="n">
        <v>0</v>
      </c>
      <c r="O4683" s="71" t="n">
        <v>30947124.12</v>
      </c>
      <c r="P4683" s="71" t="n">
        <v>7397168.72</v>
      </c>
      <c r="Q4683" s="71" t="n">
        <v>23549955.4</v>
      </c>
      <c r="R4683" t="inlineStr">
        <is>
          <t>Crude</t>
        </is>
      </c>
      <c r="S4683" t="inlineStr">
        <is>
          <t>Yes</t>
        </is>
      </c>
      <c r="T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SA104675</t>
        </is>
      </c>
      <c r="B4684" s="68" t="n">
        <v>46338</v>
      </c>
      <c r="C4684" s="69" t="n">
        <v>2026</v>
      </c>
      <c r="D4684" t="inlineStr">
        <is>
          <t>Nov</t>
        </is>
      </c>
      <c r="E4684" t="inlineStr">
        <is>
          <t>North America</t>
        </is>
      </c>
      <c r="F4684" t="inlineStr">
        <is>
          <t>USA</t>
        </is>
      </c>
      <c r="G4684" t="inlineStr">
        <is>
          <t>Arab Light</t>
        </is>
      </c>
      <c r="H4684" t="inlineStr">
        <is>
          <t>Term contract</t>
        </is>
      </c>
      <c r="I4684" t="inlineStr">
        <is>
          <t>National oil company</t>
        </is>
      </c>
      <c r="J4684" t="inlineStr">
        <is>
          <t>Shraddha Kulkarni</t>
        </is>
      </c>
      <c r="K4684" s="70" t="n">
        <v>1927323</v>
      </c>
      <c r="L4684" s="71" t="n">
        <v>76.56</v>
      </c>
      <c r="M4684" s="71" t="n">
        <v>147555848.88</v>
      </c>
      <c r="N4684" s="71" t="n">
        <v>1475558.49</v>
      </c>
      <c r="O4684" s="71" t="n">
        <v>146080290.39</v>
      </c>
      <c r="P4684" s="71" t="n">
        <v>35289390.87</v>
      </c>
      <c r="Q4684" s="71" t="n">
        <v>110790899.52</v>
      </c>
      <c r="R4684" t="inlineStr">
        <is>
          <t>Crude</t>
        </is>
      </c>
      <c r="S4684" t="inlineStr">
        <is>
          <t>Yes</t>
        </is>
      </c>
      <c r="T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SA104676</t>
        </is>
      </c>
      <c r="B4685" s="68" t="n">
        <v>46338</v>
      </c>
      <c r="C4685" s="69" t="n">
        <v>2026</v>
      </c>
      <c r="D4685" t="inlineStr">
        <is>
          <t>Nov</t>
        </is>
      </c>
      <c r="E4685" t="inlineStr">
        <is>
          <t>Asia</t>
        </is>
      </c>
      <c r="F4685" t="inlineStr">
        <is>
          <t>Japan</t>
        </is>
      </c>
      <c r="G4685" t="inlineStr">
        <is>
          <t>Jet fuel</t>
        </is>
      </c>
      <c r="H4685" t="inlineStr">
        <is>
          <t>Term contract</t>
        </is>
      </c>
      <c r="I4685" t="inlineStr">
        <is>
          <t>National oil company</t>
        </is>
      </c>
      <c r="J4685" t="inlineStr">
        <is>
          <t>Ana Costa</t>
        </is>
      </c>
      <c r="K4685" s="70" t="n">
        <v>330696</v>
      </c>
      <c r="L4685" s="71" t="n">
        <v>99.38</v>
      </c>
      <c r="M4685" s="71" t="n">
        <v>32864568.48</v>
      </c>
      <c r="N4685" s="71" t="n">
        <v>0</v>
      </c>
      <c r="O4685" s="71" t="n">
        <v>32864568.48</v>
      </c>
      <c r="P4685" s="71" t="n">
        <v>24658240.02</v>
      </c>
      <c r="Q4685" s="71" t="n">
        <v>8206328.46</v>
      </c>
      <c r="R4685" t="inlineStr">
        <is>
          <t>Refined</t>
        </is>
      </c>
      <c r="S4685" t="inlineStr">
        <is>
          <t>Yes</t>
        </is>
      </c>
      <c r="T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SA104677</t>
        </is>
      </c>
      <c r="B4686" s="68" t="n">
        <v>46338</v>
      </c>
      <c r="C4686" s="69" t="n">
        <v>2026</v>
      </c>
      <c r="D4686" t="inlineStr">
        <is>
          <t>Nov</t>
        </is>
      </c>
      <c r="E4686" t="inlineStr">
        <is>
          <t>Asia</t>
        </is>
      </c>
      <c r="F4686" t="inlineStr">
        <is>
          <t>China</t>
        </is>
      </c>
      <c r="G4686" t="inlineStr">
        <is>
          <t>Arab Medium</t>
        </is>
      </c>
      <c r="H4686" t="inlineStr">
        <is>
          <t>Spot</t>
        </is>
      </c>
      <c r="I4686" t="inlineStr">
        <is>
          <t>Refiner</t>
        </is>
      </c>
      <c r="J4686" t="inlineStr">
        <is>
          <t>Ravindra Patil</t>
        </is>
      </c>
      <c r="K4686" s="70" t="n">
        <v>1307633</v>
      </c>
      <c r="L4686" s="71" t="n">
        <v>81.7</v>
      </c>
      <c r="M4686" s="71" t="n">
        <v>106833616.1</v>
      </c>
      <c r="N4686" s="71" t="n">
        <v>1068336.16</v>
      </c>
      <c r="O4686" s="71" t="n">
        <v>105765279.94</v>
      </c>
      <c r="P4686" s="71" t="n">
        <v>22554601.21</v>
      </c>
      <c r="Q4686" s="71" t="n">
        <v>83210678.73</v>
      </c>
      <c r="R4686" t="inlineStr">
        <is>
          <t>Crude</t>
        </is>
      </c>
      <c r="S4686" t="inlineStr">
        <is>
          <t>Yes</t>
        </is>
      </c>
      <c r="T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SA104678</t>
        </is>
      </c>
      <c r="B4687" s="68" t="n">
        <v>46338</v>
      </c>
      <c r="C4687" s="69" t="n">
        <v>2026</v>
      </c>
      <c r="D4687" t="inlineStr">
        <is>
          <t>Nov</t>
        </is>
      </c>
      <c r="E4687" t="inlineStr">
        <is>
          <t>Asia</t>
        </is>
      </c>
      <c r="F4687" t="inlineStr">
        <is>
          <t>China</t>
        </is>
      </c>
      <c r="G4687" t="inlineStr">
        <is>
          <t>Arab Extra Light</t>
        </is>
      </c>
      <c r="H4687" t="inlineStr">
        <is>
          <t>Term contract</t>
        </is>
      </c>
      <c r="I4687" t="inlineStr">
        <is>
          <t>Refiner</t>
        </is>
      </c>
      <c r="J4687" t="inlineStr">
        <is>
          <t>Ruhi Shaikh</t>
        </is>
      </c>
      <c r="K4687" s="70" t="n">
        <v>1304383</v>
      </c>
      <c r="L4687" s="71" t="n">
        <v>72.7</v>
      </c>
      <c r="M4687" s="71" t="n">
        <v>94828644.09999999</v>
      </c>
      <c r="N4687" s="71" t="n">
        <v>948286.4399999999</v>
      </c>
      <c r="O4687" s="71" t="n">
        <v>93880357.66</v>
      </c>
      <c r="P4687" s="71" t="n">
        <v>23694936.89</v>
      </c>
      <c r="Q4687" s="71" t="n">
        <v>70185420.77</v>
      </c>
      <c r="R4687" t="inlineStr">
        <is>
          <t>Crude</t>
        </is>
      </c>
      <c r="S4687" t="inlineStr">
        <is>
          <t>Yes</t>
        </is>
      </c>
      <c r="T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SA104679</t>
        </is>
      </c>
      <c r="B4688" s="68" t="n">
        <v>46339</v>
      </c>
      <c r="C4688" s="69" t="n">
        <v>2026</v>
      </c>
      <c r="D4688" t="inlineStr">
        <is>
          <t>Nov</t>
        </is>
      </c>
      <c r="E4688" t="inlineStr">
        <is>
          <t>Middle East</t>
        </is>
      </c>
      <c r="F4688" t="inlineStr">
        <is>
          <t>Saudi Arabia</t>
        </is>
      </c>
      <c r="G4688" t="inlineStr">
        <is>
          <t>Gasoline</t>
        </is>
      </c>
      <c r="H4688" t="inlineStr">
        <is>
          <t>Domestic</t>
        </is>
      </c>
      <c r="I4688" t="inlineStr">
        <is>
          <t>Refiner</t>
        </is>
      </c>
      <c r="J4688" t="inlineStr">
        <is>
          <t>Shraddha Kulkarni</t>
        </is>
      </c>
      <c r="K4688" s="70" t="n">
        <v>124588</v>
      </c>
      <c r="L4688" s="71" t="n">
        <v>87.97</v>
      </c>
      <c r="M4688" s="71" t="n">
        <v>10960006.36</v>
      </c>
      <c r="N4688" s="71" t="n">
        <v>0</v>
      </c>
      <c r="O4688" s="71" t="n">
        <v>10960006.36</v>
      </c>
      <c r="P4688" s="71" t="n">
        <v>8442206.210000001</v>
      </c>
      <c r="Q4688" s="71" t="n">
        <v>2517800.15</v>
      </c>
      <c r="R4688" t="inlineStr">
        <is>
          <t>Refined</t>
        </is>
      </c>
      <c r="S4688" t="inlineStr">
        <is>
          <t>No</t>
        </is>
      </c>
      <c r="T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SA104680</t>
        </is>
      </c>
      <c r="B4689" s="68" t="n">
        <v>46339</v>
      </c>
      <c r="C4689" s="69" t="n">
        <v>2026</v>
      </c>
      <c r="D4689" t="inlineStr">
        <is>
          <t>Nov</t>
        </is>
      </c>
      <c r="E4689" t="inlineStr">
        <is>
          <t>Asia</t>
        </is>
      </c>
      <c r="F4689" t="inlineStr">
        <is>
          <t>China</t>
        </is>
      </c>
      <c r="G4689" t="inlineStr">
        <is>
          <t>Arab Extra Light</t>
        </is>
      </c>
      <c r="H4689" t="inlineStr">
        <is>
          <t>Term contract</t>
        </is>
      </c>
      <c r="I4689" t="inlineStr">
        <is>
          <t>Trader</t>
        </is>
      </c>
      <c r="J4689" t="inlineStr">
        <is>
          <t>Amir Khan</t>
        </is>
      </c>
      <c r="K4689" s="70" t="n">
        <v>1999909</v>
      </c>
      <c r="L4689" s="71" t="n">
        <v>82.14</v>
      </c>
      <c r="M4689" s="71" t="n">
        <v>164272525.26</v>
      </c>
      <c r="N4689" s="71" t="n">
        <v>1642725.25</v>
      </c>
      <c r="O4689" s="71" t="n">
        <v>162629800.01</v>
      </c>
      <c r="P4689" s="71" t="n">
        <v>36359937.63</v>
      </c>
      <c r="Q4689" s="71" t="n">
        <v>126269862.38</v>
      </c>
      <c r="R4689" t="inlineStr">
        <is>
          <t>Crude</t>
        </is>
      </c>
      <c r="S4689" t="inlineStr">
        <is>
          <t>Yes</t>
        </is>
      </c>
      <c r="T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SA104681</t>
        </is>
      </c>
      <c r="B4690" s="68" t="n">
        <v>46339</v>
      </c>
      <c r="C4690" s="69" t="n">
        <v>2026</v>
      </c>
      <c r="D4690" t="inlineStr">
        <is>
          <t>Nov</t>
        </is>
      </c>
      <c r="E4690" t="inlineStr">
        <is>
          <t>Asia</t>
        </is>
      </c>
      <c r="F4690" t="inlineStr">
        <is>
          <t>China</t>
        </is>
      </c>
      <c r="G4690" t="inlineStr">
        <is>
          <t>Arab Medium</t>
        </is>
      </c>
      <c r="H4690" t="inlineStr">
        <is>
          <t>Term contract</t>
        </is>
      </c>
      <c r="I4690" t="inlineStr">
        <is>
          <t>Trader</t>
        </is>
      </c>
      <c r="J4690" t="inlineStr">
        <is>
          <t>Zoya Ahmed</t>
        </is>
      </c>
      <c r="K4690" s="70" t="n">
        <v>661942</v>
      </c>
      <c r="L4690" s="71" t="n">
        <v>80.43000000000001</v>
      </c>
      <c r="M4690" s="71" t="n">
        <v>53239995.06</v>
      </c>
      <c r="N4690" s="71" t="n">
        <v>0</v>
      </c>
      <c r="O4690" s="71" t="n">
        <v>53239995.06</v>
      </c>
      <c r="P4690" s="71" t="n">
        <v>11899500</v>
      </c>
      <c r="Q4690" s="71" t="n">
        <v>41340495.06</v>
      </c>
      <c r="R4690" t="inlineStr">
        <is>
          <t>Crude</t>
        </is>
      </c>
      <c r="S4690" t="inlineStr">
        <is>
          <t>Yes</t>
        </is>
      </c>
      <c r="T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SA104682</t>
        </is>
      </c>
      <c r="B4691" s="68" t="n">
        <v>46339</v>
      </c>
      <c r="C4691" s="69" t="n">
        <v>2026</v>
      </c>
      <c r="D4691" t="inlineStr">
        <is>
          <t>Nov</t>
        </is>
      </c>
      <c r="E4691" t="inlineStr">
        <is>
          <t>Middle East</t>
        </is>
      </c>
      <c r="F4691" t="inlineStr">
        <is>
          <t>UAE</t>
        </is>
      </c>
      <c r="G4691" t="inlineStr">
        <is>
          <t>Diesel</t>
        </is>
      </c>
      <c r="H4691" t="inlineStr">
        <is>
          <t>Spot</t>
        </is>
      </c>
      <c r="I4691" t="inlineStr">
        <is>
          <t>National oil company</t>
        </is>
      </c>
      <c r="J4691" t="inlineStr">
        <is>
          <t>Hiroshi Tanaka</t>
        </is>
      </c>
      <c r="K4691" s="70" t="n">
        <v>324196</v>
      </c>
      <c r="L4691" s="71" t="n">
        <v>88.95</v>
      </c>
      <c r="M4691" s="71" t="n">
        <v>28837234.2</v>
      </c>
      <c r="N4691" s="71" t="n">
        <v>288372.34</v>
      </c>
      <c r="O4691" s="71" t="n">
        <v>28548861.86</v>
      </c>
      <c r="P4691" s="71" t="n">
        <v>23579252.17</v>
      </c>
      <c r="Q4691" s="71" t="n">
        <v>4969609.69</v>
      </c>
      <c r="R4691" t="inlineStr">
        <is>
          <t>Refined</t>
        </is>
      </c>
      <c r="S4691" t="inlineStr">
        <is>
          <t>Yes</t>
        </is>
      </c>
      <c r="T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SA104683</t>
        </is>
      </c>
      <c r="B4692" s="68" t="n">
        <v>46339</v>
      </c>
      <c r="C4692" s="69" t="n">
        <v>2026</v>
      </c>
      <c r="D4692" t="inlineStr">
        <is>
          <t>Nov</t>
        </is>
      </c>
      <c r="E4692" t="inlineStr">
        <is>
          <t>Asia</t>
        </is>
      </c>
      <c r="F4692" t="inlineStr">
        <is>
          <t>Japan</t>
        </is>
      </c>
      <c r="G4692" t="inlineStr">
        <is>
          <t>Arab Heavy</t>
        </is>
      </c>
      <c r="H4692" t="inlineStr">
        <is>
          <t>Term contract</t>
        </is>
      </c>
      <c r="I4692" t="inlineStr">
        <is>
          <t>Trader</t>
        </is>
      </c>
      <c r="J4692" t="inlineStr">
        <is>
          <t>Priya Nair</t>
        </is>
      </c>
      <c r="K4692" s="70" t="n">
        <v>538437</v>
      </c>
      <c r="L4692" s="71" t="n">
        <v>68.23999999999999</v>
      </c>
      <c r="M4692" s="71" t="n">
        <v>36742940.88</v>
      </c>
      <c r="N4692" s="71" t="n">
        <v>0</v>
      </c>
      <c r="O4692" s="71" t="n">
        <v>36742940.88</v>
      </c>
      <c r="P4692" s="71" t="n">
        <v>9431333.619999999</v>
      </c>
      <c r="Q4692" s="71" t="n">
        <v>27311607.26</v>
      </c>
      <c r="R4692" t="inlineStr">
        <is>
          <t>Crude</t>
        </is>
      </c>
      <c r="S4692" t="inlineStr">
        <is>
          <t>Yes</t>
        </is>
      </c>
      <c r="T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SA104684</t>
        </is>
      </c>
      <c r="B4693" s="68" t="n">
        <v>46340</v>
      </c>
      <c r="C4693" s="69" t="n">
        <v>2026</v>
      </c>
      <c r="D4693" t="inlineStr">
        <is>
          <t>Nov</t>
        </is>
      </c>
      <c r="E4693" t="inlineStr">
        <is>
          <t>Middle East</t>
        </is>
      </c>
      <c r="F4693" t="inlineStr">
        <is>
          <t>UAE</t>
        </is>
      </c>
      <c r="G4693" t="inlineStr">
        <is>
          <t>Gasoline</t>
        </is>
      </c>
      <c r="H4693" t="inlineStr">
        <is>
          <t>Spot</t>
        </is>
      </c>
      <c r="I4693" t="inlineStr">
        <is>
          <t>Trader</t>
        </is>
      </c>
      <c r="J4693" t="inlineStr">
        <is>
          <t>Shraddha Kulkarni</t>
        </is>
      </c>
      <c r="K4693" s="70" t="n">
        <v>481018</v>
      </c>
      <c r="L4693" s="71" t="n">
        <v>91.01000000000001</v>
      </c>
      <c r="M4693" s="71" t="n">
        <v>43777448.18</v>
      </c>
      <c r="N4693" s="71" t="n">
        <v>437774.48</v>
      </c>
      <c r="O4693" s="71" t="n">
        <v>43339673.7</v>
      </c>
      <c r="P4693" s="71" t="n">
        <v>34311469.34</v>
      </c>
      <c r="Q4693" s="71" t="n">
        <v>9028204.359999999</v>
      </c>
      <c r="R4693" t="inlineStr">
        <is>
          <t>Refined</t>
        </is>
      </c>
      <c r="S4693" t="inlineStr">
        <is>
          <t>Yes</t>
        </is>
      </c>
      <c r="T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SA104685</t>
        </is>
      </c>
      <c r="B4694" s="68" t="n">
        <v>46340</v>
      </c>
      <c r="C4694" s="69" t="n">
        <v>2026</v>
      </c>
      <c r="D4694" t="inlineStr">
        <is>
          <t>Nov</t>
        </is>
      </c>
      <c r="E4694" t="inlineStr">
        <is>
          <t>Asia</t>
        </is>
      </c>
      <c r="F4694" t="inlineStr">
        <is>
          <t>China</t>
        </is>
      </c>
      <c r="G4694" t="inlineStr">
        <is>
          <t>Gasoline</t>
        </is>
      </c>
      <c r="H4694" t="inlineStr">
        <is>
          <t>Term contract</t>
        </is>
      </c>
      <c r="I4694" t="inlineStr">
        <is>
          <t>Trader</t>
        </is>
      </c>
      <c r="J4694" t="inlineStr">
        <is>
          <t>Olivia Brown</t>
        </is>
      </c>
      <c r="K4694" s="70" t="n">
        <v>197174</v>
      </c>
      <c r="L4694" s="71" t="n">
        <v>84.88</v>
      </c>
      <c r="M4694" s="71" t="n">
        <v>16736129.12</v>
      </c>
      <c r="N4694" s="71" t="n">
        <v>334722.58</v>
      </c>
      <c r="O4694" s="71" t="n">
        <v>16401406.54</v>
      </c>
      <c r="P4694" s="71" t="n">
        <v>14183399.36</v>
      </c>
      <c r="Q4694" s="71" t="n">
        <v>2218007.18</v>
      </c>
      <c r="R4694" t="inlineStr">
        <is>
          <t>Refined</t>
        </is>
      </c>
      <c r="S4694" t="inlineStr">
        <is>
          <t>Yes</t>
        </is>
      </c>
      <c r="T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SA104686</t>
        </is>
      </c>
      <c r="B4695" s="68" t="n">
        <v>46340</v>
      </c>
      <c r="C4695" s="69" t="n">
        <v>2026</v>
      </c>
      <c r="D4695" t="inlineStr">
        <is>
          <t>Nov</t>
        </is>
      </c>
      <c r="E4695" t="inlineStr">
        <is>
          <t>Asia</t>
        </is>
      </c>
      <c r="F4695" t="inlineStr">
        <is>
          <t>China</t>
        </is>
      </c>
      <c r="G4695" t="inlineStr">
        <is>
          <t>Arab Light</t>
        </is>
      </c>
      <c r="H4695" t="inlineStr">
        <is>
          <t>Term contract</t>
        </is>
      </c>
      <c r="I4695" t="inlineStr">
        <is>
          <t>Refiner</t>
        </is>
      </c>
      <c r="J4695" t="inlineStr">
        <is>
          <t>Mei Lin</t>
        </is>
      </c>
      <c r="K4695" s="70" t="n">
        <v>1562226</v>
      </c>
      <c r="L4695" s="71" t="n">
        <v>79.91</v>
      </c>
      <c r="M4695" s="71" t="n">
        <v>124837479.66</v>
      </c>
      <c r="N4695" s="71" t="n">
        <v>1248374.8</v>
      </c>
      <c r="O4695" s="71" t="n">
        <v>123589104.86</v>
      </c>
      <c r="P4695" s="71" t="n">
        <v>28526458.16</v>
      </c>
      <c r="Q4695" s="71" t="n">
        <v>95062646.7</v>
      </c>
      <c r="R4695" t="inlineStr">
        <is>
          <t>Crude</t>
        </is>
      </c>
      <c r="S4695" t="inlineStr">
        <is>
          <t>Yes</t>
        </is>
      </c>
      <c r="T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SA104687</t>
        </is>
      </c>
      <c r="B4696" s="68" t="n">
        <v>46340</v>
      </c>
      <c r="C4696" s="69" t="n">
        <v>2026</v>
      </c>
      <c r="D4696" t="inlineStr">
        <is>
          <t>Nov</t>
        </is>
      </c>
      <c r="E4696" t="inlineStr">
        <is>
          <t>Middle East</t>
        </is>
      </c>
      <c r="F4696" t="inlineStr">
        <is>
          <t>UAE</t>
        </is>
      </c>
      <c r="G4696" t="inlineStr">
        <is>
          <t>Gasoline</t>
        </is>
      </c>
      <c r="H4696" t="inlineStr">
        <is>
          <t>Term contract</t>
        </is>
      </c>
      <c r="I4696" t="inlineStr">
        <is>
          <t>Refiner</t>
        </is>
      </c>
      <c r="J4696" t="inlineStr">
        <is>
          <t>Ravindra Patil</t>
        </is>
      </c>
      <c r="K4696" s="70" t="n">
        <v>432266</v>
      </c>
      <c r="L4696" s="71" t="n">
        <v>81.31</v>
      </c>
      <c r="M4696" s="71" t="n">
        <v>35147548.46</v>
      </c>
      <c r="N4696" s="71" t="n">
        <v>351475.48</v>
      </c>
      <c r="O4696" s="71" t="n">
        <v>34796072.98</v>
      </c>
      <c r="P4696" s="71" t="n">
        <v>29345372.64</v>
      </c>
      <c r="Q4696" s="71" t="n">
        <v>5450700.34</v>
      </c>
      <c r="R4696" t="inlineStr">
        <is>
          <t>Refined</t>
        </is>
      </c>
      <c r="S4696" t="inlineStr">
        <is>
          <t>Yes</t>
        </is>
      </c>
      <c r="T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SA104688</t>
        </is>
      </c>
      <c r="B4697" s="68" t="n">
        <v>46341</v>
      </c>
      <c r="C4697" s="69" t="n">
        <v>2026</v>
      </c>
      <c r="D4697" t="inlineStr">
        <is>
          <t>Nov</t>
        </is>
      </c>
      <c r="E4697" t="inlineStr">
        <is>
          <t>Middle East</t>
        </is>
      </c>
      <c r="F4697" t="inlineStr">
        <is>
          <t>Saudi Arabia</t>
        </is>
      </c>
      <c r="G4697" t="inlineStr">
        <is>
          <t>Arab Extra Light</t>
        </is>
      </c>
      <c r="H4697" t="inlineStr">
        <is>
          <t>Domestic</t>
        </is>
      </c>
      <c r="I4697" t="inlineStr">
        <is>
          <t>Refiner</t>
        </is>
      </c>
      <c r="J4697" t="inlineStr">
        <is>
          <t>Ana Costa</t>
        </is>
      </c>
      <c r="K4697" s="70" t="n">
        <v>1274048</v>
      </c>
      <c r="L4697" s="71" t="n">
        <v>83.48</v>
      </c>
      <c r="M4697" s="71" t="n">
        <v>106357527.04</v>
      </c>
      <c r="N4697" s="71" t="n">
        <v>2127150.54</v>
      </c>
      <c r="O4697" s="71" t="n">
        <v>104230376.5</v>
      </c>
      <c r="P4697" s="71" t="n">
        <v>24168244.32</v>
      </c>
      <c r="Q4697" s="71" t="n">
        <v>80062132.18000001</v>
      </c>
      <c r="R4697" t="inlineStr">
        <is>
          <t>Crude</t>
        </is>
      </c>
      <c r="S4697" t="inlineStr">
        <is>
          <t>No</t>
        </is>
      </c>
      <c r="T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SA104689</t>
        </is>
      </c>
      <c r="B4698" s="68" t="n">
        <v>46341</v>
      </c>
      <c r="C4698" s="69" t="n">
        <v>2026</v>
      </c>
      <c r="D4698" t="inlineStr">
        <is>
          <t>Nov</t>
        </is>
      </c>
      <c r="E4698" t="inlineStr">
        <is>
          <t>Asia</t>
        </is>
      </c>
      <c r="F4698" t="inlineStr">
        <is>
          <t>Japan</t>
        </is>
      </c>
      <c r="G4698" t="inlineStr">
        <is>
          <t>Gasoline</t>
        </is>
      </c>
      <c r="H4698" t="inlineStr">
        <is>
          <t>Term contract</t>
        </is>
      </c>
      <c r="I4698" t="inlineStr">
        <is>
          <t>Trader</t>
        </is>
      </c>
      <c r="J4698" t="inlineStr">
        <is>
          <t>Liam O'Brien</t>
        </is>
      </c>
      <c r="K4698" s="70" t="n">
        <v>356430</v>
      </c>
      <c r="L4698" s="71" t="n">
        <v>97.22</v>
      </c>
      <c r="M4698" s="71" t="n">
        <v>34652124.6</v>
      </c>
      <c r="N4698" s="71" t="n">
        <v>0</v>
      </c>
      <c r="O4698" s="71" t="n">
        <v>34652124.6</v>
      </c>
      <c r="P4698" s="71" t="n">
        <v>26005082.56</v>
      </c>
      <c r="Q4698" s="71" t="n">
        <v>8647042.039999999</v>
      </c>
      <c r="R4698" t="inlineStr">
        <is>
          <t>Refined</t>
        </is>
      </c>
      <c r="S4698" t="inlineStr">
        <is>
          <t>Yes</t>
        </is>
      </c>
      <c r="T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SA104690</t>
        </is>
      </c>
      <c r="B4699" s="68" t="n">
        <v>46341</v>
      </c>
      <c r="C4699" s="69" t="n">
        <v>2026</v>
      </c>
      <c r="D4699" t="inlineStr">
        <is>
          <t>Nov</t>
        </is>
      </c>
      <c r="E4699" t="inlineStr">
        <is>
          <t>North America</t>
        </is>
      </c>
      <c r="F4699" t="inlineStr">
        <is>
          <t>USA</t>
        </is>
      </c>
      <c r="G4699" t="inlineStr">
        <is>
          <t>Arab Medium</t>
        </is>
      </c>
      <c r="H4699" t="inlineStr">
        <is>
          <t>Term contract</t>
        </is>
      </c>
      <c r="I4699" t="inlineStr">
        <is>
          <t>Refiner</t>
        </is>
      </c>
      <c r="J4699" t="inlineStr">
        <is>
          <t>Amir Khan</t>
        </is>
      </c>
      <c r="K4699" s="70" t="n">
        <v>2148331</v>
      </c>
      <c r="L4699" s="71" t="n">
        <v>68.12</v>
      </c>
      <c r="M4699" s="71" t="n">
        <v>146344307.72</v>
      </c>
      <c r="N4699" s="71" t="n">
        <v>0</v>
      </c>
      <c r="O4699" s="71" t="n">
        <v>146344307.72</v>
      </c>
      <c r="P4699" s="71" t="n">
        <v>37103753.72</v>
      </c>
      <c r="Q4699" s="71" t="n">
        <v>109240554</v>
      </c>
      <c r="R4699" t="inlineStr">
        <is>
          <t>Crude</t>
        </is>
      </c>
      <c r="S4699" t="inlineStr">
        <is>
          <t>Yes</t>
        </is>
      </c>
      <c r="T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SA104691</t>
        </is>
      </c>
      <c r="B4700" s="68" t="n">
        <v>46341</v>
      </c>
      <c r="C4700" s="69" t="n">
        <v>2026</v>
      </c>
      <c r="D4700" t="inlineStr">
        <is>
          <t>Nov</t>
        </is>
      </c>
      <c r="E4700" t="inlineStr">
        <is>
          <t>Middle East</t>
        </is>
      </c>
      <c r="F4700" t="inlineStr">
        <is>
          <t>Bahrain</t>
        </is>
      </c>
      <c r="G4700" t="inlineStr">
        <is>
          <t>Arab Light</t>
        </is>
      </c>
      <c r="H4700" t="inlineStr">
        <is>
          <t>Spot</t>
        </is>
      </c>
      <c r="I4700" t="inlineStr">
        <is>
          <t>Refiner</t>
        </is>
      </c>
      <c r="J4700" t="inlineStr">
        <is>
          <t>Carlos Silva</t>
        </is>
      </c>
      <c r="K4700" s="70" t="n">
        <v>1846070</v>
      </c>
      <c r="L4700" s="71" t="n">
        <v>70.55</v>
      </c>
      <c r="M4700" s="71" t="n">
        <v>130240238.5</v>
      </c>
      <c r="N4700" s="71" t="n">
        <v>2604804.77</v>
      </c>
      <c r="O4700" s="71" t="n">
        <v>127635433.73</v>
      </c>
      <c r="P4700" s="71" t="n">
        <v>33331456.51</v>
      </c>
      <c r="Q4700" s="71" t="n">
        <v>94303977.22</v>
      </c>
      <c r="R4700" t="inlineStr">
        <is>
          <t>Crude</t>
        </is>
      </c>
      <c r="S4700" t="inlineStr">
        <is>
          <t>Yes</t>
        </is>
      </c>
      <c r="T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SA104692</t>
        </is>
      </c>
      <c r="B4701" s="68" t="n">
        <v>46341</v>
      </c>
      <c r="C4701" s="69" t="n">
        <v>2026</v>
      </c>
      <c r="D4701" t="inlineStr">
        <is>
          <t>Nov</t>
        </is>
      </c>
      <c r="E4701" t="inlineStr">
        <is>
          <t>Europe</t>
        </is>
      </c>
      <c r="F4701" t="inlineStr">
        <is>
          <t>France</t>
        </is>
      </c>
      <c r="G4701" t="inlineStr">
        <is>
          <t>Arab Heavy</t>
        </is>
      </c>
      <c r="H4701" t="inlineStr">
        <is>
          <t>Term contract</t>
        </is>
      </c>
      <c r="I4701" t="inlineStr">
        <is>
          <t>Refiner</t>
        </is>
      </c>
      <c r="J4701" t="inlineStr">
        <is>
          <t>Hiroshi Tanaka</t>
        </is>
      </c>
      <c r="K4701" s="70" t="n">
        <v>1956574</v>
      </c>
      <c r="L4701" s="71" t="n">
        <v>71.08</v>
      </c>
      <c r="M4701" s="71" t="n">
        <v>139073279.92</v>
      </c>
      <c r="N4701" s="71" t="n">
        <v>0</v>
      </c>
      <c r="O4701" s="71" t="n">
        <v>139073279.92</v>
      </c>
      <c r="P4701" s="71" t="n">
        <v>34725304.12</v>
      </c>
      <c r="Q4701" s="71" t="n">
        <v>104347975.8</v>
      </c>
      <c r="R4701" t="inlineStr">
        <is>
          <t>Crude</t>
        </is>
      </c>
      <c r="S4701" t="inlineStr">
        <is>
          <t>Yes</t>
        </is>
      </c>
      <c r="T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SA104693</t>
        </is>
      </c>
      <c r="B4702" s="68" t="n">
        <v>46341</v>
      </c>
      <c r="C4702" s="69" t="n">
        <v>2026</v>
      </c>
      <c r="D4702" t="inlineStr">
        <is>
          <t>Nov</t>
        </is>
      </c>
      <c r="E4702" t="inlineStr">
        <is>
          <t>Asia</t>
        </is>
      </c>
      <c r="F4702" t="inlineStr">
        <is>
          <t>South Korea</t>
        </is>
      </c>
      <c r="G4702" t="inlineStr">
        <is>
          <t>Arab Extra Light</t>
        </is>
      </c>
      <c r="H4702" t="inlineStr">
        <is>
          <t>Term contract</t>
        </is>
      </c>
      <c r="I4702" t="inlineStr">
        <is>
          <t>Trader</t>
        </is>
      </c>
      <c r="J4702" t="inlineStr">
        <is>
          <t>Yuki Sato</t>
        </is>
      </c>
      <c r="K4702" s="70" t="n">
        <v>846115</v>
      </c>
      <c r="L4702" s="71" t="n">
        <v>85.43000000000001</v>
      </c>
      <c r="M4702" s="71" t="n">
        <v>72283604.45</v>
      </c>
      <c r="N4702" s="71" t="n">
        <v>722836.04</v>
      </c>
      <c r="O4702" s="71" t="n">
        <v>71560768.41</v>
      </c>
      <c r="P4702" s="71" t="n">
        <v>16126162.05</v>
      </c>
      <c r="Q4702" s="71" t="n">
        <v>55434606.36</v>
      </c>
      <c r="R4702" t="inlineStr">
        <is>
          <t>Crude</t>
        </is>
      </c>
      <c r="S4702" t="inlineStr">
        <is>
          <t>Yes</t>
        </is>
      </c>
      <c r="T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SA104694</t>
        </is>
      </c>
      <c r="B4703" s="68" t="n">
        <v>46341</v>
      </c>
      <c r="C4703" s="69" t="n">
        <v>2026</v>
      </c>
      <c r="D4703" t="inlineStr">
        <is>
          <t>Nov</t>
        </is>
      </c>
      <c r="E4703" t="inlineStr">
        <is>
          <t>Asia</t>
        </is>
      </c>
      <c r="F4703" t="inlineStr">
        <is>
          <t>India</t>
        </is>
      </c>
      <c r="G4703" t="inlineStr">
        <is>
          <t>Arab Medium</t>
        </is>
      </c>
      <c r="H4703" t="inlineStr">
        <is>
          <t>Term contract</t>
        </is>
      </c>
      <c r="I4703" t="inlineStr">
        <is>
          <t>National oil company</t>
        </is>
      </c>
      <c r="J4703" t="inlineStr">
        <is>
          <t>Lucas Martin</t>
        </is>
      </c>
      <c r="K4703" s="70" t="n">
        <v>2124497</v>
      </c>
      <c r="L4703" s="71" t="n">
        <v>83.09</v>
      </c>
      <c r="M4703" s="71" t="n">
        <v>176524455.73</v>
      </c>
      <c r="N4703" s="71" t="n">
        <v>3530489.11</v>
      </c>
      <c r="O4703" s="71" t="n">
        <v>172993966.62</v>
      </c>
      <c r="P4703" s="71" t="n">
        <v>38377581.97</v>
      </c>
      <c r="Q4703" s="71" t="n">
        <v>134616384.65</v>
      </c>
      <c r="R4703" t="inlineStr">
        <is>
          <t>Crude</t>
        </is>
      </c>
      <c r="S4703" t="inlineStr">
        <is>
          <t>Yes</t>
        </is>
      </c>
      <c r="T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SA104695</t>
        </is>
      </c>
      <c r="B4704" s="68" t="n">
        <v>46341</v>
      </c>
      <c r="C4704" s="69" t="n">
        <v>2026</v>
      </c>
      <c r="D4704" t="inlineStr">
        <is>
          <t>Nov</t>
        </is>
      </c>
      <c r="E4704" t="inlineStr">
        <is>
          <t>Middle East</t>
        </is>
      </c>
      <c r="F4704" t="inlineStr">
        <is>
          <t>UAE</t>
        </is>
      </c>
      <c r="G4704" t="inlineStr">
        <is>
          <t>Arab Light</t>
        </is>
      </c>
      <c r="H4704" t="inlineStr">
        <is>
          <t>Term contract</t>
        </is>
      </c>
      <c r="I4704" t="inlineStr">
        <is>
          <t>Refiner</t>
        </is>
      </c>
      <c r="J4704" t="inlineStr">
        <is>
          <t>Zoya Ahmed</t>
        </is>
      </c>
      <c r="K4704" s="70" t="n">
        <v>898117</v>
      </c>
      <c r="L4704" s="71" t="n">
        <v>74.01000000000001</v>
      </c>
      <c r="M4704" s="71" t="n">
        <v>66469639.17</v>
      </c>
      <c r="N4704" s="71" t="n">
        <v>664696.39</v>
      </c>
      <c r="O4704" s="71" t="n">
        <v>65804942.78</v>
      </c>
      <c r="P4704" s="71" t="n">
        <v>16108781.06</v>
      </c>
      <c r="Q4704" s="71" t="n">
        <v>49696161.72</v>
      </c>
      <c r="R4704" t="inlineStr">
        <is>
          <t>Crude</t>
        </is>
      </c>
      <c r="S4704" t="inlineStr">
        <is>
          <t>Yes</t>
        </is>
      </c>
      <c r="T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SA104696</t>
        </is>
      </c>
      <c r="B4705" s="68" t="n">
        <v>46341</v>
      </c>
      <c r="C4705" s="69" t="n">
        <v>2026</v>
      </c>
      <c r="D4705" t="inlineStr">
        <is>
          <t>Nov</t>
        </is>
      </c>
      <c r="E4705" t="inlineStr">
        <is>
          <t>Asia</t>
        </is>
      </c>
      <c r="F4705" t="inlineStr">
        <is>
          <t>China</t>
        </is>
      </c>
      <c r="G4705" t="inlineStr">
        <is>
          <t>Arab Medium</t>
        </is>
      </c>
      <c r="H4705" t="inlineStr">
        <is>
          <t>Term contract</t>
        </is>
      </c>
      <c r="I4705" t="inlineStr">
        <is>
          <t>Refiner</t>
        </is>
      </c>
      <c r="J4705" t="inlineStr">
        <is>
          <t>Sophie Müller</t>
        </is>
      </c>
      <c r="K4705" s="70" t="n">
        <v>1628312</v>
      </c>
      <c r="L4705" s="71" t="n">
        <v>77.89</v>
      </c>
      <c r="M4705" s="71" t="n">
        <v>126829221.68</v>
      </c>
      <c r="N4705" s="71" t="n">
        <v>0</v>
      </c>
      <c r="O4705" s="71" t="n">
        <v>126829221.68</v>
      </c>
      <c r="P4705" s="71" t="n">
        <v>29319502.1</v>
      </c>
      <c r="Q4705" s="71" t="n">
        <v>97509719.58</v>
      </c>
      <c r="R4705" t="inlineStr">
        <is>
          <t>Crude</t>
        </is>
      </c>
      <c r="S4705" t="inlineStr">
        <is>
          <t>Yes</t>
        </is>
      </c>
      <c r="T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SA104697</t>
        </is>
      </c>
      <c r="B4706" s="68" t="n">
        <v>46341</v>
      </c>
      <c r="C4706" s="69" t="n">
        <v>2026</v>
      </c>
      <c r="D4706" t="inlineStr">
        <is>
          <t>Nov</t>
        </is>
      </c>
      <c r="E4706" t="inlineStr">
        <is>
          <t>Europe</t>
        </is>
      </c>
      <c r="F4706" t="inlineStr">
        <is>
          <t>France</t>
        </is>
      </c>
      <c r="G4706" t="inlineStr">
        <is>
          <t>Gasoline</t>
        </is>
      </c>
      <c r="H4706" t="inlineStr">
        <is>
          <t>Term contract</t>
        </is>
      </c>
      <c r="I4706" t="inlineStr">
        <is>
          <t>National oil company</t>
        </is>
      </c>
      <c r="J4706" t="inlineStr">
        <is>
          <t>Noah Smith</t>
        </is>
      </c>
      <c r="K4706" s="70" t="n">
        <v>299011</v>
      </c>
      <c r="L4706" s="71" t="n">
        <v>87.22</v>
      </c>
      <c r="M4706" s="71" t="n">
        <v>26079739.42</v>
      </c>
      <c r="N4706" s="71" t="n">
        <v>0</v>
      </c>
      <c r="O4706" s="71" t="n">
        <v>26079739.42</v>
      </c>
      <c r="P4706" s="71" t="n">
        <v>20774339.75</v>
      </c>
      <c r="Q4706" s="71" t="n">
        <v>5305399.67</v>
      </c>
      <c r="R4706" t="inlineStr">
        <is>
          <t>Refined</t>
        </is>
      </c>
      <c r="S4706" t="inlineStr">
        <is>
          <t>Yes</t>
        </is>
      </c>
      <c r="T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SA104698</t>
        </is>
      </c>
      <c r="B4707" s="68" t="n">
        <v>46341</v>
      </c>
      <c r="C4707" s="69" t="n">
        <v>2026</v>
      </c>
      <c r="D4707" t="inlineStr">
        <is>
          <t>Nov</t>
        </is>
      </c>
      <c r="E4707" t="inlineStr">
        <is>
          <t>Middle East</t>
        </is>
      </c>
      <c r="F4707" t="inlineStr">
        <is>
          <t>UAE</t>
        </is>
      </c>
      <c r="G4707" t="inlineStr">
        <is>
          <t>Diesel</t>
        </is>
      </c>
      <c r="H4707" t="inlineStr">
        <is>
          <t>Term contract</t>
        </is>
      </c>
      <c r="I4707" t="inlineStr">
        <is>
          <t>Refiner</t>
        </is>
      </c>
      <c r="J4707" t="inlineStr">
        <is>
          <t>Wei Chen</t>
        </is>
      </c>
      <c r="K4707" s="70" t="n">
        <v>187338</v>
      </c>
      <c r="L4707" s="71" t="n">
        <v>97.95999999999999</v>
      </c>
      <c r="M4707" s="71" t="n">
        <v>18351630.48</v>
      </c>
      <c r="N4707" s="71" t="n">
        <v>367032.61</v>
      </c>
      <c r="O4707" s="71" t="n">
        <v>17984597.87</v>
      </c>
      <c r="P4707" s="71" t="n">
        <v>13350891.04</v>
      </c>
      <c r="Q4707" s="71" t="n">
        <v>4633706.83</v>
      </c>
      <c r="R4707" t="inlineStr">
        <is>
          <t>Refined</t>
        </is>
      </c>
      <c r="S4707" t="inlineStr">
        <is>
          <t>Yes</t>
        </is>
      </c>
      <c r="T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SA104699</t>
        </is>
      </c>
      <c r="B4708" s="68" t="n">
        <v>46342</v>
      </c>
      <c r="C4708" s="69" t="n">
        <v>2026</v>
      </c>
      <c r="D4708" t="inlineStr">
        <is>
          <t>Nov</t>
        </is>
      </c>
      <c r="E4708" t="inlineStr">
        <is>
          <t>Asia</t>
        </is>
      </c>
      <c r="F4708" t="inlineStr">
        <is>
          <t>South Korea</t>
        </is>
      </c>
      <c r="G4708" t="inlineStr">
        <is>
          <t>Arab Medium</t>
        </is>
      </c>
      <c r="H4708" t="inlineStr">
        <is>
          <t>Term contract</t>
        </is>
      </c>
      <c r="I4708" t="inlineStr">
        <is>
          <t>Refiner</t>
        </is>
      </c>
      <c r="J4708" t="inlineStr">
        <is>
          <t>Fatima Al-Saud</t>
        </is>
      </c>
      <c r="K4708" s="70" t="n">
        <v>785446</v>
      </c>
      <c r="L4708" s="71" t="n">
        <v>81.13</v>
      </c>
      <c r="M4708" s="71" t="n">
        <v>63723233.98</v>
      </c>
      <c r="N4708" s="71" t="n">
        <v>0</v>
      </c>
      <c r="O4708" s="71" t="n">
        <v>63723233.98</v>
      </c>
      <c r="P4708" s="71" t="n">
        <v>14238146.32</v>
      </c>
      <c r="Q4708" s="71" t="n">
        <v>49485087.66</v>
      </c>
      <c r="R4708" t="inlineStr">
        <is>
          <t>Crude</t>
        </is>
      </c>
      <c r="S4708" t="inlineStr">
        <is>
          <t>Yes</t>
        </is>
      </c>
      <c r="T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SA104700</t>
        </is>
      </c>
      <c r="B4709" s="68" t="n">
        <v>46342</v>
      </c>
      <c r="C4709" s="69" t="n">
        <v>2026</v>
      </c>
      <c r="D4709" t="inlineStr">
        <is>
          <t>Nov</t>
        </is>
      </c>
      <c r="E4709" t="inlineStr">
        <is>
          <t>Europe</t>
        </is>
      </c>
      <c r="F4709" t="inlineStr">
        <is>
          <t>France</t>
        </is>
      </c>
      <c r="G4709" t="inlineStr">
        <is>
          <t>Arab Light</t>
        </is>
      </c>
      <c r="H4709" t="inlineStr">
        <is>
          <t>Spot</t>
        </is>
      </c>
      <c r="I4709" t="inlineStr">
        <is>
          <t>Refiner</t>
        </is>
      </c>
      <c r="J4709" t="inlineStr">
        <is>
          <t>Ana Costa</t>
        </is>
      </c>
      <c r="K4709" s="70" t="n">
        <v>1093125</v>
      </c>
      <c r="L4709" s="71" t="n">
        <v>73.89</v>
      </c>
      <c r="M4709" s="71" t="n">
        <v>80771006.25</v>
      </c>
      <c r="N4709" s="71" t="n">
        <v>0</v>
      </c>
      <c r="O4709" s="71" t="n">
        <v>80771006.25</v>
      </c>
      <c r="P4709" s="71" t="n">
        <v>20072874.08</v>
      </c>
      <c r="Q4709" s="71" t="n">
        <v>60698132.17</v>
      </c>
      <c r="R4709" t="inlineStr">
        <is>
          <t>Crude</t>
        </is>
      </c>
      <c r="S4709" t="inlineStr">
        <is>
          <t>Yes</t>
        </is>
      </c>
      <c r="T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SA104701</t>
        </is>
      </c>
      <c r="B4710" s="68" t="n">
        <v>46342</v>
      </c>
      <c r="C4710" s="69" t="n">
        <v>2026</v>
      </c>
      <c r="D4710" t="inlineStr">
        <is>
          <t>Nov</t>
        </is>
      </c>
      <c r="E4710" t="inlineStr">
        <is>
          <t>Asia</t>
        </is>
      </c>
      <c r="F4710" t="inlineStr">
        <is>
          <t>Japan</t>
        </is>
      </c>
      <c r="G4710" t="inlineStr">
        <is>
          <t>Arab Medium</t>
        </is>
      </c>
      <c r="H4710" t="inlineStr">
        <is>
          <t>Term contract</t>
        </is>
      </c>
      <c r="I4710" t="inlineStr">
        <is>
          <t>Refiner</t>
        </is>
      </c>
      <c r="J4710" t="inlineStr">
        <is>
          <t>Priya Nair</t>
        </is>
      </c>
      <c r="K4710" s="70" t="n">
        <v>1627228</v>
      </c>
      <c r="L4710" s="71" t="n">
        <v>73.8</v>
      </c>
      <c r="M4710" s="71" t="n">
        <v>120089426.4</v>
      </c>
      <c r="N4710" s="71" t="n">
        <v>1200894.26</v>
      </c>
      <c r="O4710" s="71" t="n">
        <v>118888532.14</v>
      </c>
      <c r="P4710" s="71" t="n">
        <v>29086115.49</v>
      </c>
      <c r="Q4710" s="71" t="n">
        <v>89802416.65000001</v>
      </c>
      <c r="R4710" t="inlineStr">
        <is>
          <t>Crude</t>
        </is>
      </c>
      <c r="S4710" t="inlineStr">
        <is>
          <t>Yes</t>
        </is>
      </c>
      <c r="T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SA104702</t>
        </is>
      </c>
      <c r="B4711" s="68" t="n">
        <v>46342</v>
      </c>
      <c r="C4711" s="69" t="n">
        <v>2026</v>
      </c>
      <c r="D4711" t="inlineStr">
        <is>
          <t>Nov</t>
        </is>
      </c>
      <c r="E4711" t="inlineStr">
        <is>
          <t>Asia</t>
        </is>
      </c>
      <c r="F4711" t="inlineStr">
        <is>
          <t>South Korea</t>
        </is>
      </c>
      <c r="G4711" t="inlineStr">
        <is>
          <t>Arab Extra Light</t>
        </is>
      </c>
      <c r="H4711" t="inlineStr">
        <is>
          <t>Term contract</t>
        </is>
      </c>
      <c r="I4711" t="inlineStr">
        <is>
          <t>Refiner</t>
        </is>
      </c>
      <c r="J4711" t="inlineStr">
        <is>
          <t>Zoya Ahmed</t>
        </is>
      </c>
      <c r="K4711" s="70" t="n">
        <v>1538392</v>
      </c>
      <c r="L4711" s="71" t="n">
        <v>87.34999999999999</v>
      </c>
      <c r="M4711" s="71" t="n">
        <v>134378541.2</v>
      </c>
      <c r="N4711" s="71" t="n">
        <v>0</v>
      </c>
      <c r="O4711" s="71" t="n">
        <v>134378541.2</v>
      </c>
      <c r="P4711" s="71" t="n">
        <v>28287282.38</v>
      </c>
      <c r="Q4711" s="71" t="n">
        <v>106091258.82</v>
      </c>
      <c r="R4711" t="inlineStr">
        <is>
          <t>Crude</t>
        </is>
      </c>
      <c r="S4711" t="inlineStr">
        <is>
          <t>Yes</t>
        </is>
      </c>
      <c r="T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SA104703</t>
        </is>
      </c>
      <c r="B4712" s="68" t="n">
        <v>46342</v>
      </c>
      <c r="C4712" s="69" t="n">
        <v>2026</v>
      </c>
      <c r="D4712" t="inlineStr">
        <is>
          <t>Nov</t>
        </is>
      </c>
      <c r="E4712" t="inlineStr">
        <is>
          <t>Asia</t>
        </is>
      </c>
      <c r="F4712" t="inlineStr">
        <is>
          <t>India</t>
        </is>
      </c>
      <c r="G4712" t="inlineStr">
        <is>
          <t>Arab Light</t>
        </is>
      </c>
      <c r="H4712" t="inlineStr">
        <is>
          <t>Term contract</t>
        </is>
      </c>
      <c r="I4712" t="inlineStr">
        <is>
          <t>Refiner</t>
        </is>
      </c>
      <c r="J4712" t="inlineStr">
        <is>
          <t>Emma Clarke</t>
        </is>
      </c>
      <c r="K4712" s="70" t="n">
        <v>780030</v>
      </c>
      <c r="L4712" s="71" t="n">
        <v>70.98</v>
      </c>
      <c r="M4712" s="71" t="n">
        <v>55366529.4</v>
      </c>
      <c r="N4712" s="71" t="n">
        <v>0</v>
      </c>
      <c r="O4712" s="71" t="n">
        <v>55366529.4</v>
      </c>
      <c r="P4712" s="71" t="n">
        <v>13649441.93</v>
      </c>
      <c r="Q4712" s="71" t="n">
        <v>41717087.47</v>
      </c>
      <c r="R4712" t="inlineStr">
        <is>
          <t>Crude</t>
        </is>
      </c>
      <c r="S4712" t="inlineStr">
        <is>
          <t>Yes</t>
        </is>
      </c>
      <c r="T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SA104704</t>
        </is>
      </c>
      <c r="B4713" s="68" t="n">
        <v>46342</v>
      </c>
      <c r="C4713" s="69" t="n">
        <v>2026</v>
      </c>
      <c r="D4713" t="inlineStr">
        <is>
          <t>Nov</t>
        </is>
      </c>
      <c r="E4713" t="inlineStr">
        <is>
          <t>North America</t>
        </is>
      </c>
      <c r="F4713" t="inlineStr">
        <is>
          <t>USA</t>
        </is>
      </c>
      <c r="G4713" t="inlineStr">
        <is>
          <t>Arab Light</t>
        </is>
      </c>
      <c r="H4713" t="inlineStr">
        <is>
          <t>Spot</t>
        </is>
      </c>
      <c r="I4713" t="inlineStr">
        <is>
          <t>Trader</t>
        </is>
      </c>
      <c r="J4713" t="inlineStr">
        <is>
          <t>Ruhi Shaikh</t>
        </is>
      </c>
      <c r="K4713" s="70" t="n">
        <v>411682</v>
      </c>
      <c r="L4713" s="71" t="n">
        <v>81.45</v>
      </c>
      <c r="M4713" s="71" t="n">
        <v>33531498.9</v>
      </c>
      <c r="N4713" s="71" t="n">
        <v>670629.98</v>
      </c>
      <c r="O4713" s="71" t="n">
        <v>32860868.92</v>
      </c>
      <c r="P4713" s="71" t="n">
        <v>7489143.27</v>
      </c>
      <c r="Q4713" s="71" t="n">
        <v>25371725.65</v>
      </c>
      <c r="R4713" t="inlineStr">
        <is>
          <t>Crude</t>
        </is>
      </c>
      <c r="S4713" t="inlineStr">
        <is>
          <t>Yes</t>
        </is>
      </c>
      <c r="T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SA104705</t>
        </is>
      </c>
      <c r="B4714" s="68" t="n">
        <v>46342</v>
      </c>
      <c r="C4714" s="69" t="n">
        <v>2026</v>
      </c>
      <c r="D4714" t="inlineStr">
        <is>
          <t>Nov</t>
        </is>
      </c>
      <c r="E4714" t="inlineStr">
        <is>
          <t>Middle East</t>
        </is>
      </c>
      <c r="F4714" t="inlineStr">
        <is>
          <t>Bahrain</t>
        </is>
      </c>
      <c r="G4714" t="inlineStr">
        <is>
          <t>Arab Light</t>
        </is>
      </c>
      <c r="H4714" t="inlineStr">
        <is>
          <t>Spot</t>
        </is>
      </c>
      <c r="I4714" t="inlineStr">
        <is>
          <t>National oil company</t>
        </is>
      </c>
      <c r="J4714" t="inlineStr">
        <is>
          <t>Liam O'Brien</t>
        </is>
      </c>
      <c r="K4714" s="70" t="n">
        <v>1251297</v>
      </c>
      <c r="L4714" s="71" t="n">
        <v>80.23</v>
      </c>
      <c r="M4714" s="71" t="n">
        <v>100391558.31</v>
      </c>
      <c r="N4714" s="71" t="n">
        <v>1003915.58</v>
      </c>
      <c r="O4714" s="71" t="n">
        <v>99387642.73</v>
      </c>
      <c r="P4714" s="71" t="n">
        <v>21929901.25</v>
      </c>
      <c r="Q4714" s="71" t="n">
        <v>77457741.48</v>
      </c>
      <c r="R4714" t="inlineStr">
        <is>
          <t>Crude</t>
        </is>
      </c>
      <c r="S4714" t="inlineStr">
        <is>
          <t>Yes</t>
        </is>
      </c>
      <c r="T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SA104706</t>
        </is>
      </c>
      <c r="B4715" s="68" t="n">
        <v>46342</v>
      </c>
      <c r="C4715" s="69" t="n">
        <v>2026</v>
      </c>
      <c r="D4715" t="inlineStr">
        <is>
          <t>Nov</t>
        </is>
      </c>
      <c r="E4715" t="inlineStr">
        <is>
          <t>Middle East</t>
        </is>
      </c>
      <c r="F4715" t="inlineStr">
        <is>
          <t>Bahrain</t>
        </is>
      </c>
      <c r="G4715" t="inlineStr">
        <is>
          <t>Arab Light</t>
        </is>
      </c>
      <c r="H4715" t="inlineStr">
        <is>
          <t>Term contract</t>
        </is>
      </c>
      <c r="I4715" t="inlineStr">
        <is>
          <t>Refiner</t>
        </is>
      </c>
      <c r="J4715" t="inlineStr">
        <is>
          <t>Ruhi Shaikh</t>
        </is>
      </c>
      <c r="K4715" s="70" t="n">
        <v>1045456</v>
      </c>
      <c r="L4715" s="71" t="n">
        <v>82.16</v>
      </c>
      <c r="M4715" s="71" t="n">
        <v>85894664.95999999</v>
      </c>
      <c r="N4715" s="71" t="n">
        <v>0</v>
      </c>
      <c r="O4715" s="71" t="n">
        <v>85894664.95999999</v>
      </c>
      <c r="P4715" s="71" t="n">
        <v>18779140.64</v>
      </c>
      <c r="Q4715" s="71" t="n">
        <v>67115524.31999999</v>
      </c>
      <c r="R4715" t="inlineStr">
        <is>
          <t>Crude</t>
        </is>
      </c>
      <c r="S4715" t="inlineStr">
        <is>
          <t>Yes</t>
        </is>
      </c>
      <c r="T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SA104707</t>
        </is>
      </c>
      <c r="B4716" s="68" t="n">
        <v>46343</v>
      </c>
      <c r="C4716" s="69" t="n">
        <v>2026</v>
      </c>
      <c r="D4716" t="inlineStr">
        <is>
          <t>Nov</t>
        </is>
      </c>
      <c r="E4716" t="inlineStr">
        <is>
          <t>Europe</t>
        </is>
      </c>
      <c r="F4716" t="inlineStr">
        <is>
          <t>Italy</t>
        </is>
      </c>
      <c r="G4716" t="inlineStr">
        <is>
          <t>Arab Light</t>
        </is>
      </c>
      <c r="H4716" t="inlineStr">
        <is>
          <t>Spot</t>
        </is>
      </c>
      <c r="I4716" t="inlineStr">
        <is>
          <t>National oil company</t>
        </is>
      </c>
      <c r="J4716" t="inlineStr">
        <is>
          <t>Lucas Martin</t>
        </is>
      </c>
      <c r="K4716" s="70" t="n">
        <v>1062790</v>
      </c>
      <c r="L4716" s="71" t="n">
        <v>73.26000000000001</v>
      </c>
      <c r="M4716" s="71" t="n">
        <v>77859995.40000001</v>
      </c>
      <c r="N4716" s="71" t="n">
        <v>0</v>
      </c>
      <c r="O4716" s="71" t="n">
        <v>77859995.40000001</v>
      </c>
      <c r="P4716" s="71" t="n">
        <v>19567324.8</v>
      </c>
      <c r="Q4716" s="71" t="n">
        <v>58292670.6</v>
      </c>
      <c r="R4716" t="inlineStr">
        <is>
          <t>Crude</t>
        </is>
      </c>
      <c r="S4716" t="inlineStr">
        <is>
          <t>Yes</t>
        </is>
      </c>
      <c r="T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SA104708</t>
        </is>
      </c>
      <c r="B4717" s="68" t="n">
        <v>46343</v>
      </c>
      <c r="C4717" s="69" t="n">
        <v>2026</v>
      </c>
      <c r="D4717" t="inlineStr">
        <is>
          <t>Nov</t>
        </is>
      </c>
      <c r="E4717" t="inlineStr">
        <is>
          <t>Asia</t>
        </is>
      </c>
      <c r="F4717" t="inlineStr">
        <is>
          <t>China</t>
        </is>
      </c>
      <c r="G4717" t="inlineStr">
        <is>
          <t>Arab Light</t>
        </is>
      </c>
      <c r="H4717" t="inlineStr">
        <is>
          <t>Term contract</t>
        </is>
      </c>
      <c r="I4717" t="inlineStr">
        <is>
          <t>National oil company</t>
        </is>
      </c>
      <c r="J4717" t="inlineStr">
        <is>
          <t>Yuki Sato</t>
        </is>
      </c>
      <c r="K4717" s="70" t="n">
        <v>1337967</v>
      </c>
      <c r="L4717" s="71" t="n">
        <v>83.91</v>
      </c>
      <c r="M4717" s="71" t="n">
        <v>112268810.97</v>
      </c>
      <c r="N4717" s="71" t="n">
        <v>1122688.11</v>
      </c>
      <c r="O4717" s="71" t="n">
        <v>111146122.86</v>
      </c>
      <c r="P4717" s="71" t="n">
        <v>24012631.71</v>
      </c>
      <c r="Q4717" s="71" t="n">
        <v>87133491.15000001</v>
      </c>
      <c r="R4717" t="inlineStr">
        <is>
          <t>Crude</t>
        </is>
      </c>
      <c r="S4717" t="inlineStr">
        <is>
          <t>Yes</t>
        </is>
      </c>
      <c r="T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SA104709</t>
        </is>
      </c>
      <c r="B4718" s="68" t="n">
        <v>46343</v>
      </c>
      <c r="C4718" s="69" t="n">
        <v>2026</v>
      </c>
      <c r="D4718" t="inlineStr">
        <is>
          <t>Nov</t>
        </is>
      </c>
      <c r="E4718" t="inlineStr">
        <is>
          <t>Asia</t>
        </is>
      </c>
      <c r="F4718" t="inlineStr">
        <is>
          <t>South Korea</t>
        </is>
      </c>
      <c r="G4718" t="inlineStr">
        <is>
          <t>Jet fuel</t>
        </is>
      </c>
      <c r="H4718" t="inlineStr">
        <is>
          <t>Spot</t>
        </is>
      </c>
      <c r="I4718" t="inlineStr">
        <is>
          <t>Trader</t>
        </is>
      </c>
      <c r="J4718" t="inlineStr">
        <is>
          <t>Sophie Müller</t>
        </is>
      </c>
      <c r="K4718" s="70" t="n">
        <v>578717</v>
      </c>
      <c r="L4718" s="71" t="n">
        <v>96.22</v>
      </c>
      <c r="M4718" s="71" t="n">
        <v>55684149.74</v>
      </c>
      <c r="N4718" s="71" t="n">
        <v>0</v>
      </c>
      <c r="O4718" s="71" t="n">
        <v>55684149.74</v>
      </c>
      <c r="P4718" s="71" t="n">
        <v>43612412.17</v>
      </c>
      <c r="Q4718" s="71" t="n">
        <v>12071737.57</v>
      </c>
      <c r="R4718" t="inlineStr">
        <is>
          <t>Refined</t>
        </is>
      </c>
      <c r="S4718" t="inlineStr">
        <is>
          <t>Yes</t>
        </is>
      </c>
      <c r="T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SA104710</t>
        </is>
      </c>
      <c r="B4719" s="68" t="n">
        <v>46343</v>
      </c>
      <c r="C4719" s="69" t="n">
        <v>2026</v>
      </c>
      <c r="D4719" t="inlineStr">
        <is>
          <t>Nov</t>
        </is>
      </c>
      <c r="E4719" t="inlineStr">
        <is>
          <t>Europe</t>
        </is>
      </c>
      <c r="F4719" t="inlineStr">
        <is>
          <t>Netherlands</t>
        </is>
      </c>
      <c r="G4719" t="inlineStr">
        <is>
          <t>Arab Heavy</t>
        </is>
      </c>
      <c r="H4719" t="inlineStr">
        <is>
          <t>Term contract</t>
        </is>
      </c>
      <c r="I4719" t="inlineStr">
        <is>
          <t>Refiner</t>
        </is>
      </c>
      <c r="J4719" t="inlineStr">
        <is>
          <t>Emma Clarke</t>
        </is>
      </c>
      <c r="K4719" s="70" t="n">
        <v>956620</v>
      </c>
      <c r="L4719" s="71" t="n">
        <v>69.93000000000001</v>
      </c>
      <c r="M4719" s="71" t="n">
        <v>66896436.6</v>
      </c>
      <c r="N4719" s="71" t="n">
        <v>1337928.73</v>
      </c>
      <c r="O4719" s="71" t="n">
        <v>65558507.87</v>
      </c>
      <c r="P4719" s="71" t="n">
        <v>17062353.1</v>
      </c>
      <c r="Q4719" s="71" t="n">
        <v>48496154.77</v>
      </c>
      <c r="R4719" t="inlineStr">
        <is>
          <t>Crude</t>
        </is>
      </c>
      <c r="S4719" t="inlineStr">
        <is>
          <t>Yes</t>
        </is>
      </c>
      <c r="T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SA104711</t>
        </is>
      </c>
      <c r="B4720" s="68" t="n">
        <v>46343</v>
      </c>
      <c r="C4720" s="69" t="n">
        <v>2026</v>
      </c>
      <c r="D4720" t="inlineStr">
        <is>
          <t>Nov</t>
        </is>
      </c>
      <c r="E4720" t="inlineStr">
        <is>
          <t>Asia</t>
        </is>
      </c>
      <c r="F4720" t="inlineStr">
        <is>
          <t>South Korea</t>
        </is>
      </c>
      <c r="G4720" t="inlineStr">
        <is>
          <t>Arab Medium</t>
        </is>
      </c>
      <c r="H4720" t="inlineStr">
        <is>
          <t>Term contract</t>
        </is>
      </c>
      <c r="I4720" t="inlineStr">
        <is>
          <t>National oil company</t>
        </is>
      </c>
      <c r="J4720" t="inlineStr">
        <is>
          <t>Mei Lin</t>
        </is>
      </c>
      <c r="K4720" s="70" t="n">
        <v>1672730</v>
      </c>
      <c r="L4720" s="71" t="n">
        <v>70.69</v>
      </c>
      <c r="M4720" s="71" t="n">
        <v>118245283.7</v>
      </c>
      <c r="N4720" s="71" t="n">
        <v>1182452.84</v>
      </c>
      <c r="O4720" s="71" t="n">
        <v>117062830.86</v>
      </c>
      <c r="P4720" s="71" t="n">
        <v>29113997.08</v>
      </c>
      <c r="Q4720" s="71" t="n">
        <v>87948833.78</v>
      </c>
      <c r="R4720" t="inlineStr">
        <is>
          <t>Crude</t>
        </is>
      </c>
      <c r="S4720" t="inlineStr">
        <is>
          <t>Yes</t>
        </is>
      </c>
      <c r="T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SA104712</t>
        </is>
      </c>
      <c r="B4721" s="68" t="n">
        <v>46343</v>
      </c>
      <c r="C4721" s="69" t="n">
        <v>2026</v>
      </c>
      <c r="D4721" t="inlineStr">
        <is>
          <t>Nov</t>
        </is>
      </c>
      <c r="E4721" t="inlineStr">
        <is>
          <t>Asia</t>
        </is>
      </c>
      <c r="F4721" t="inlineStr">
        <is>
          <t>South Korea</t>
        </is>
      </c>
      <c r="G4721" t="inlineStr">
        <is>
          <t>Arab Extra Light</t>
        </is>
      </c>
      <c r="H4721" t="inlineStr">
        <is>
          <t>Term contract</t>
        </is>
      </c>
      <c r="I4721" t="inlineStr">
        <is>
          <t>National oil company</t>
        </is>
      </c>
      <c r="J4721" t="inlineStr">
        <is>
          <t>Mei Lin</t>
        </is>
      </c>
      <c r="K4721" s="70" t="n">
        <v>1363968</v>
      </c>
      <c r="L4721" s="71" t="n">
        <v>83.52</v>
      </c>
      <c r="M4721" s="71" t="n">
        <v>113918607.36</v>
      </c>
      <c r="N4721" s="71" t="n">
        <v>1139186.07</v>
      </c>
      <c r="O4721" s="71" t="n">
        <v>112779421.29</v>
      </c>
      <c r="P4721" s="71" t="n">
        <v>25123753.03</v>
      </c>
      <c r="Q4721" s="71" t="n">
        <v>87655668.26000001</v>
      </c>
      <c r="R4721" t="inlineStr">
        <is>
          <t>Crude</t>
        </is>
      </c>
      <c r="S4721" t="inlineStr">
        <is>
          <t>Yes</t>
        </is>
      </c>
      <c r="T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SA104713</t>
        </is>
      </c>
      <c r="B4722" s="68" t="n">
        <v>46343</v>
      </c>
      <c r="C4722" s="69" t="n">
        <v>2026</v>
      </c>
      <c r="D4722" t="inlineStr">
        <is>
          <t>Nov</t>
        </is>
      </c>
      <c r="E4722" t="inlineStr">
        <is>
          <t>Europe</t>
        </is>
      </c>
      <c r="F4722" t="inlineStr">
        <is>
          <t>Netherlands</t>
        </is>
      </c>
      <c r="G4722" t="inlineStr">
        <is>
          <t>Arab Light</t>
        </is>
      </c>
      <c r="H4722" t="inlineStr">
        <is>
          <t>Spot</t>
        </is>
      </c>
      <c r="I4722" t="inlineStr">
        <is>
          <t>Trader</t>
        </is>
      </c>
      <c r="J4722" t="inlineStr">
        <is>
          <t>Emma Clarke</t>
        </is>
      </c>
      <c r="K4722" s="70" t="n">
        <v>1992325</v>
      </c>
      <c r="L4722" s="71" t="n">
        <v>73.36</v>
      </c>
      <c r="M4722" s="71" t="n">
        <v>146156962</v>
      </c>
      <c r="N4722" s="71" t="n">
        <v>0</v>
      </c>
      <c r="O4722" s="71" t="n">
        <v>146156962</v>
      </c>
      <c r="P4722" s="71" t="n">
        <v>35618301.17</v>
      </c>
      <c r="Q4722" s="71" t="n">
        <v>110538660.83</v>
      </c>
      <c r="R4722" t="inlineStr">
        <is>
          <t>Crude</t>
        </is>
      </c>
      <c r="S4722" t="inlineStr">
        <is>
          <t>Yes</t>
        </is>
      </c>
      <c r="T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SA104714</t>
        </is>
      </c>
      <c r="B4723" s="68" t="n">
        <v>46343</v>
      </c>
      <c r="C4723" s="69" t="n">
        <v>2026</v>
      </c>
      <c r="D4723" t="inlineStr">
        <is>
          <t>Nov</t>
        </is>
      </c>
      <c r="E4723" t="inlineStr">
        <is>
          <t>Asia</t>
        </is>
      </c>
      <c r="F4723" t="inlineStr">
        <is>
          <t>China</t>
        </is>
      </c>
      <c r="G4723" t="inlineStr">
        <is>
          <t>Gasoline</t>
        </is>
      </c>
      <c r="H4723" t="inlineStr">
        <is>
          <t>Term contract</t>
        </is>
      </c>
      <c r="I4723" t="inlineStr">
        <is>
          <t>National oil company</t>
        </is>
      </c>
      <c r="J4723" t="inlineStr">
        <is>
          <t>Kofi Mensah</t>
        </is>
      </c>
      <c r="K4723" s="70" t="n">
        <v>242676</v>
      </c>
      <c r="L4723" s="71" t="n">
        <v>94.44</v>
      </c>
      <c r="M4723" s="71" t="n">
        <v>22918321.44</v>
      </c>
      <c r="N4723" s="71" t="n">
        <v>458366.43</v>
      </c>
      <c r="O4723" s="71" t="n">
        <v>22459955.01</v>
      </c>
      <c r="P4723" s="71" t="n">
        <v>17727968.31</v>
      </c>
      <c r="Q4723" s="71" t="n">
        <v>4731986.7</v>
      </c>
      <c r="R4723" t="inlineStr">
        <is>
          <t>Refined</t>
        </is>
      </c>
      <c r="S4723" t="inlineStr">
        <is>
          <t>Yes</t>
        </is>
      </c>
      <c r="T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SA104715</t>
        </is>
      </c>
      <c r="B4724" s="68" t="n">
        <v>46343</v>
      </c>
      <c r="C4724" s="69" t="n">
        <v>2026</v>
      </c>
      <c r="D4724" t="inlineStr">
        <is>
          <t>Nov</t>
        </is>
      </c>
      <c r="E4724" t="inlineStr">
        <is>
          <t>Europe</t>
        </is>
      </c>
      <c r="F4724" t="inlineStr">
        <is>
          <t>Italy</t>
        </is>
      </c>
      <c r="G4724" t="inlineStr">
        <is>
          <t>Diesel</t>
        </is>
      </c>
      <c r="H4724" t="inlineStr">
        <is>
          <t>Term contract</t>
        </is>
      </c>
      <c r="I4724" t="inlineStr">
        <is>
          <t>Refiner</t>
        </is>
      </c>
      <c r="J4724" t="inlineStr">
        <is>
          <t>Yuki Sato</t>
        </is>
      </c>
      <c r="K4724" s="70" t="n">
        <v>198556</v>
      </c>
      <c r="L4724" s="71" t="n">
        <v>99.12</v>
      </c>
      <c r="M4724" s="71" t="n">
        <v>19680870.72</v>
      </c>
      <c r="N4724" s="71" t="n">
        <v>0</v>
      </c>
      <c r="O4724" s="71" t="n">
        <v>19680870.72</v>
      </c>
      <c r="P4724" s="71" t="n">
        <v>14147310.92</v>
      </c>
      <c r="Q4724" s="71" t="n">
        <v>5533559.8</v>
      </c>
      <c r="R4724" t="inlineStr">
        <is>
          <t>Refined</t>
        </is>
      </c>
      <c r="S4724" t="inlineStr">
        <is>
          <t>Yes</t>
        </is>
      </c>
      <c r="T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SA104716</t>
        </is>
      </c>
      <c r="B4725" s="68" t="n">
        <v>46343</v>
      </c>
      <c r="C4725" s="69" t="n">
        <v>2026</v>
      </c>
      <c r="D4725" t="inlineStr">
        <is>
          <t>Nov</t>
        </is>
      </c>
      <c r="E4725" t="inlineStr">
        <is>
          <t>Asia</t>
        </is>
      </c>
      <c r="F4725" t="inlineStr">
        <is>
          <t>South Korea</t>
        </is>
      </c>
      <c r="G4725" t="inlineStr">
        <is>
          <t>Gasoline</t>
        </is>
      </c>
      <c r="H4725" t="inlineStr">
        <is>
          <t>Term contract</t>
        </is>
      </c>
      <c r="I4725" t="inlineStr">
        <is>
          <t>Refiner</t>
        </is>
      </c>
      <c r="J4725" t="inlineStr">
        <is>
          <t>Priya Nair</t>
        </is>
      </c>
      <c r="K4725" s="70" t="n">
        <v>221008</v>
      </c>
      <c r="L4725" s="71" t="n">
        <v>88.15000000000001</v>
      </c>
      <c r="M4725" s="71" t="n">
        <v>19481855.2</v>
      </c>
      <c r="N4725" s="71" t="n">
        <v>0</v>
      </c>
      <c r="O4725" s="71" t="n">
        <v>19481855.2</v>
      </c>
      <c r="P4725" s="71" t="n">
        <v>15323037.9</v>
      </c>
      <c r="Q4725" s="71" t="n">
        <v>4158817.3</v>
      </c>
      <c r="R4725" t="inlineStr">
        <is>
          <t>Refined</t>
        </is>
      </c>
      <c r="S4725" t="inlineStr">
        <is>
          <t>Yes</t>
        </is>
      </c>
      <c r="T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SA104717</t>
        </is>
      </c>
      <c r="B4726" s="68" t="n">
        <v>46344</v>
      </c>
      <c r="C4726" s="69" t="n">
        <v>2026</v>
      </c>
      <c r="D4726" t="inlineStr">
        <is>
          <t>Nov</t>
        </is>
      </c>
      <c r="E4726" t="inlineStr">
        <is>
          <t>Asia</t>
        </is>
      </c>
      <c r="F4726" t="inlineStr">
        <is>
          <t>Japan</t>
        </is>
      </c>
      <c r="G4726" t="inlineStr">
        <is>
          <t>Arab Extra Light</t>
        </is>
      </c>
      <c r="H4726" t="inlineStr">
        <is>
          <t>Term contract</t>
        </is>
      </c>
      <c r="I4726" t="inlineStr">
        <is>
          <t>National oil company</t>
        </is>
      </c>
      <c r="J4726" t="inlineStr">
        <is>
          <t>Amir Khan</t>
        </is>
      </c>
      <c r="K4726" s="70" t="n">
        <v>862366</v>
      </c>
      <c r="L4726" s="71" t="n">
        <v>73.64</v>
      </c>
      <c r="M4726" s="71" t="n">
        <v>63504632.24</v>
      </c>
      <c r="N4726" s="71" t="n">
        <v>635046.3199999999</v>
      </c>
      <c r="O4726" s="71" t="n">
        <v>62869585.92</v>
      </c>
      <c r="P4726" s="71" t="n">
        <v>15473884.38</v>
      </c>
      <c r="Q4726" s="71" t="n">
        <v>47395701.54</v>
      </c>
      <c r="R4726" t="inlineStr">
        <is>
          <t>Crude</t>
        </is>
      </c>
      <c r="S4726" t="inlineStr">
        <is>
          <t>Yes</t>
        </is>
      </c>
      <c r="T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SA104718</t>
        </is>
      </c>
      <c r="B4727" s="68" t="n">
        <v>46344</v>
      </c>
      <c r="C4727" s="69" t="n">
        <v>2026</v>
      </c>
      <c r="D4727" t="inlineStr">
        <is>
          <t>Nov</t>
        </is>
      </c>
      <c r="E4727" t="inlineStr">
        <is>
          <t>Middle East</t>
        </is>
      </c>
      <c r="F4727" t="inlineStr">
        <is>
          <t>Bahrain</t>
        </is>
      </c>
      <c r="G4727" t="inlineStr">
        <is>
          <t>Arab Light</t>
        </is>
      </c>
      <c r="H4727" t="inlineStr">
        <is>
          <t>Term contract</t>
        </is>
      </c>
      <c r="I4727" t="inlineStr">
        <is>
          <t>National oil company</t>
        </is>
      </c>
      <c r="J4727" t="inlineStr">
        <is>
          <t>Aisha Bello</t>
        </is>
      </c>
      <c r="K4727" s="70" t="n">
        <v>643524</v>
      </c>
      <c r="L4727" s="71" t="n">
        <v>77.78</v>
      </c>
      <c r="M4727" s="71" t="n">
        <v>50053296.72</v>
      </c>
      <c r="N4727" s="71" t="n">
        <v>1001065.93</v>
      </c>
      <c r="O4727" s="71" t="n">
        <v>49052230.79</v>
      </c>
      <c r="P4727" s="71" t="n">
        <v>11479948.04</v>
      </c>
      <c r="Q4727" s="71" t="n">
        <v>37572282.75</v>
      </c>
      <c r="R4727" t="inlineStr">
        <is>
          <t>Crude</t>
        </is>
      </c>
      <c r="S4727" t="inlineStr">
        <is>
          <t>Yes</t>
        </is>
      </c>
      <c r="T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SA104719</t>
        </is>
      </c>
      <c r="B4728" s="68" t="n">
        <v>46344</v>
      </c>
      <c r="C4728" s="69" t="n">
        <v>2026</v>
      </c>
      <c r="D4728" t="inlineStr">
        <is>
          <t>Nov</t>
        </is>
      </c>
      <c r="E4728" t="inlineStr">
        <is>
          <t>North America</t>
        </is>
      </c>
      <c r="F4728" t="inlineStr">
        <is>
          <t>USA</t>
        </is>
      </c>
      <c r="G4728" t="inlineStr">
        <is>
          <t>Arab Light</t>
        </is>
      </c>
      <c r="H4728" t="inlineStr">
        <is>
          <t>Term contract</t>
        </is>
      </c>
      <c r="I4728" t="inlineStr">
        <is>
          <t>National oil company</t>
        </is>
      </c>
      <c r="J4728" t="inlineStr">
        <is>
          <t>Wei Chen</t>
        </is>
      </c>
      <c r="K4728" s="70" t="n">
        <v>967453</v>
      </c>
      <c r="L4728" s="71" t="n">
        <v>70.16</v>
      </c>
      <c r="M4728" s="71" t="n">
        <v>67876502.48</v>
      </c>
      <c r="N4728" s="71" t="n">
        <v>0</v>
      </c>
      <c r="O4728" s="71" t="n">
        <v>67876502.48</v>
      </c>
      <c r="P4728" s="71" t="n">
        <v>16928692.62</v>
      </c>
      <c r="Q4728" s="71" t="n">
        <v>50947809.86</v>
      </c>
      <c r="R4728" t="inlineStr">
        <is>
          <t>Crude</t>
        </is>
      </c>
      <c r="S4728" t="inlineStr">
        <is>
          <t>Yes</t>
        </is>
      </c>
      <c r="T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SA104720</t>
        </is>
      </c>
      <c r="B4729" s="68" t="n">
        <v>46344</v>
      </c>
      <c r="C4729" s="69" t="n">
        <v>2026</v>
      </c>
      <c r="D4729" t="inlineStr">
        <is>
          <t>Nov</t>
        </is>
      </c>
      <c r="E4729" t="inlineStr">
        <is>
          <t>Middle East</t>
        </is>
      </c>
      <c r="F4729" t="inlineStr">
        <is>
          <t>Bahrain</t>
        </is>
      </c>
      <c r="G4729" t="inlineStr">
        <is>
          <t>Arab Light</t>
        </is>
      </c>
      <c r="H4729" t="inlineStr">
        <is>
          <t>Term contract</t>
        </is>
      </c>
      <c r="I4729" t="inlineStr">
        <is>
          <t>Refiner</t>
        </is>
      </c>
      <c r="J4729" t="inlineStr">
        <is>
          <t>Ravindra Patil</t>
        </is>
      </c>
      <c r="K4729" s="70" t="n">
        <v>988037</v>
      </c>
      <c r="L4729" s="71" t="n">
        <v>71.97</v>
      </c>
      <c r="M4729" s="71" t="n">
        <v>71109022.89</v>
      </c>
      <c r="N4729" s="71" t="n">
        <v>0</v>
      </c>
      <c r="O4729" s="71" t="n">
        <v>71109022.89</v>
      </c>
      <c r="P4729" s="71" t="n">
        <v>17985889.23</v>
      </c>
      <c r="Q4729" s="71" t="n">
        <v>53123133.66</v>
      </c>
      <c r="R4729" t="inlineStr">
        <is>
          <t>Crude</t>
        </is>
      </c>
      <c r="S4729" t="inlineStr">
        <is>
          <t>Yes</t>
        </is>
      </c>
      <c r="T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SA104721</t>
        </is>
      </c>
      <c r="B4730" s="68" t="n">
        <v>46344</v>
      </c>
      <c r="C4730" s="69" t="n">
        <v>2026</v>
      </c>
      <c r="D4730" t="inlineStr">
        <is>
          <t>Nov</t>
        </is>
      </c>
      <c r="E4730" t="inlineStr">
        <is>
          <t>Middle East</t>
        </is>
      </c>
      <c r="F4730" t="inlineStr">
        <is>
          <t>Saudi Arabia</t>
        </is>
      </c>
      <c r="G4730" t="inlineStr">
        <is>
          <t>Arab Light</t>
        </is>
      </c>
      <c r="H4730" t="inlineStr">
        <is>
          <t>Domestic</t>
        </is>
      </c>
      <c r="I4730" t="inlineStr">
        <is>
          <t>National oil company</t>
        </is>
      </c>
      <c r="J4730" t="inlineStr">
        <is>
          <t>Liam O'Brien</t>
        </is>
      </c>
      <c r="K4730" s="70" t="n">
        <v>1074707</v>
      </c>
      <c r="L4730" s="71" t="n">
        <v>73.33</v>
      </c>
      <c r="M4730" s="71" t="n">
        <v>78808264.31</v>
      </c>
      <c r="N4730" s="71" t="n">
        <v>0</v>
      </c>
      <c r="O4730" s="71" t="n">
        <v>78808264.31</v>
      </c>
      <c r="P4730" s="71" t="n">
        <v>18951740.15</v>
      </c>
      <c r="Q4730" s="71" t="n">
        <v>59856524.16</v>
      </c>
      <c r="R4730" t="inlineStr">
        <is>
          <t>Crude</t>
        </is>
      </c>
      <c r="S4730" t="inlineStr">
        <is>
          <t>No</t>
        </is>
      </c>
      <c r="T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SA104722</t>
        </is>
      </c>
      <c r="B4731" s="68" t="n">
        <v>46344</v>
      </c>
      <c r="C4731" s="69" t="n">
        <v>2026</v>
      </c>
      <c r="D4731" t="inlineStr">
        <is>
          <t>Nov</t>
        </is>
      </c>
      <c r="E4731" t="inlineStr">
        <is>
          <t>Europe</t>
        </is>
      </c>
      <c r="F4731" t="inlineStr">
        <is>
          <t>Italy</t>
        </is>
      </c>
      <c r="G4731" t="inlineStr">
        <is>
          <t>Arab Extra Light</t>
        </is>
      </c>
      <c r="H4731" t="inlineStr">
        <is>
          <t>Term contract</t>
        </is>
      </c>
      <c r="I4731" t="inlineStr">
        <is>
          <t>National oil company</t>
        </is>
      </c>
      <c r="J4731" t="inlineStr">
        <is>
          <t>Fatima Al-Saud</t>
        </is>
      </c>
      <c r="K4731" s="70" t="n">
        <v>1179795</v>
      </c>
      <c r="L4731" s="71" t="n">
        <v>72.29000000000001</v>
      </c>
      <c r="M4731" s="71" t="n">
        <v>85287380.55</v>
      </c>
      <c r="N4731" s="71" t="n">
        <v>1705747.61</v>
      </c>
      <c r="O4731" s="71" t="n">
        <v>83581632.94</v>
      </c>
      <c r="P4731" s="71" t="n">
        <v>21777773.72</v>
      </c>
      <c r="Q4731" s="71" t="n">
        <v>61803859.22</v>
      </c>
      <c r="R4731" t="inlineStr">
        <is>
          <t>Crude</t>
        </is>
      </c>
      <c r="S4731" t="inlineStr">
        <is>
          <t>Yes</t>
        </is>
      </c>
      <c r="T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SA104723</t>
        </is>
      </c>
      <c r="B4732" s="68" t="n">
        <v>46345</v>
      </c>
      <c r="C4732" s="69" t="n">
        <v>2026</v>
      </c>
      <c r="D4732" t="inlineStr">
        <is>
          <t>Nov</t>
        </is>
      </c>
      <c r="E4732" t="inlineStr">
        <is>
          <t>Middle East</t>
        </is>
      </c>
      <c r="F4732" t="inlineStr">
        <is>
          <t>Saudi Arabia</t>
        </is>
      </c>
      <c r="G4732" t="inlineStr">
        <is>
          <t>Diesel</t>
        </is>
      </c>
      <c r="H4732" t="inlineStr">
        <is>
          <t>Domestic</t>
        </is>
      </c>
      <c r="I4732" t="inlineStr">
        <is>
          <t>Refiner</t>
        </is>
      </c>
      <c r="J4732" t="inlineStr">
        <is>
          <t>Priya Nair</t>
        </is>
      </c>
      <c r="K4732" s="70" t="n">
        <v>284933</v>
      </c>
      <c r="L4732" s="71" t="n">
        <v>96.43000000000001</v>
      </c>
      <c r="M4732" s="71" t="n">
        <v>27476089.19</v>
      </c>
      <c r="N4732" s="71" t="n">
        <v>549521.78</v>
      </c>
      <c r="O4732" s="71" t="n">
        <v>26926567.41</v>
      </c>
      <c r="P4732" s="71" t="n">
        <v>20883553.35</v>
      </c>
      <c r="Q4732" s="71" t="n">
        <v>6043014.06</v>
      </c>
      <c r="R4732" t="inlineStr">
        <is>
          <t>Refined</t>
        </is>
      </c>
      <c r="S4732" t="inlineStr">
        <is>
          <t>No</t>
        </is>
      </c>
      <c r="T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SA104724</t>
        </is>
      </c>
      <c r="B4733" s="68" t="n">
        <v>46345</v>
      </c>
      <c r="C4733" s="69" t="n">
        <v>2026</v>
      </c>
      <c r="D4733" t="inlineStr">
        <is>
          <t>Nov</t>
        </is>
      </c>
      <c r="E4733" t="inlineStr">
        <is>
          <t>Asia</t>
        </is>
      </c>
      <c r="F4733" t="inlineStr">
        <is>
          <t>India</t>
        </is>
      </c>
      <c r="G4733" t="inlineStr">
        <is>
          <t>Arab Light</t>
        </is>
      </c>
      <c r="H4733" t="inlineStr">
        <is>
          <t>Spot</t>
        </is>
      </c>
      <c r="I4733" t="inlineStr">
        <is>
          <t>Refiner</t>
        </is>
      </c>
      <c r="J4733" t="inlineStr">
        <is>
          <t>Olivia Brown</t>
        </is>
      </c>
      <c r="K4733" s="70" t="n">
        <v>1759400</v>
      </c>
      <c r="L4733" s="71" t="n">
        <v>73.19</v>
      </c>
      <c r="M4733" s="71" t="n">
        <v>128770486</v>
      </c>
      <c r="N4733" s="71" t="n">
        <v>2575409.72</v>
      </c>
      <c r="O4733" s="71" t="n">
        <v>126195076.28</v>
      </c>
      <c r="P4733" s="71" t="n">
        <v>31597308.14</v>
      </c>
      <c r="Q4733" s="71" t="n">
        <v>94597768.14</v>
      </c>
      <c r="R4733" t="inlineStr">
        <is>
          <t>Crude</t>
        </is>
      </c>
      <c r="S4733" t="inlineStr">
        <is>
          <t>Yes</t>
        </is>
      </c>
      <c r="T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SA104725</t>
        </is>
      </c>
      <c r="B4734" s="68" t="n">
        <v>46345</v>
      </c>
      <c r="C4734" s="69" t="n">
        <v>2026</v>
      </c>
      <c r="D4734" t="inlineStr">
        <is>
          <t>Nov</t>
        </is>
      </c>
      <c r="E4734" t="inlineStr">
        <is>
          <t>Asia</t>
        </is>
      </c>
      <c r="F4734" t="inlineStr">
        <is>
          <t>China</t>
        </is>
      </c>
      <c r="G4734" t="inlineStr">
        <is>
          <t>Arab Light</t>
        </is>
      </c>
      <c r="H4734" t="inlineStr">
        <is>
          <t>Term contract</t>
        </is>
      </c>
      <c r="I4734" t="inlineStr">
        <is>
          <t>National oil company</t>
        </is>
      </c>
      <c r="J4734" t="inlineStr">
        <is>
          <t>Sophie Müller</t>
        </is>
      </c>
      <c r="K4734" s="70" t="n">
        <v>1782151</v>
      </c>
      <c r="L4734" s="71" t="n">
        <v>78.19</v>
      </c>
      <c r="M4734" s="71" t="n">
        <v>139346386.69</v>
      </c>
      <c r="N4734" s="71" t="n">
        <v>0</v>
      </c>
      <c r="O4734" s="71" t="n">
        <v>139346386.69</v>
      </c>
      <c r="P4734" s="71" t="n">
        <v>30865359.55</v>
      </c>
      <c r="Q4734" s="71" t="n">
        <v>108481027.14</v>
      </c>
      <c r="R4734" t="inlineStr">
        <is>
          <t>Crude</t>
        </is>
      </c>
      <c r="S4734" t="inlineStr">
        <is>
          <t>Yes</t>
        </is>
      </c>
      <c r="T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SA104726</t>
        </is>
      </c>
      <c r="B4735" s="68" t="n">
        <v>46345</v>
      </c>
      <c r="C4735" s="69" t="n">
        <v>2026</v>
      </c>
      <c r="D4735" t="inlineStr">
        <is>
          <t>Nov</t>
        </is>
      </c>
      <c r="E4735" t="inlineStr">
        <is>
          <t>Asia</t>
        </is>
      </c>
      <c r="F4735" t="inlineStr">
        <is>
          <t>South Korea</t>
        </is>
      </c>
      <c r="G4735" t="inlineStr">
        <is>
          <t>Arab Extra Light</t>
        </is>
      </c>
      <c r="H4735" t="inlineStr">
        <is>
          <t>Spot</t>
        </is>
      </c>
      <c r="I4735" t="inlineStr">
        <is>
          <t>National oil company</t>
        </is>
      </c>
      <c r="J4735" t="inlineStr">
        <is>
          <t>Zoya Ahmed</t>
        </is>
      </c>
      <c r="K4735" s="70" t="n">
        <v>1737732</v>
      </c>
      <c r="L4735" s="71" t="n">
        <v>80.09999999999999</v>
      </c>
      <c r="M4735" s="71" t="n">
        <v>139192333.2</v>
      </c>
      <c r="N4735" s="71" t="n">
        <v>0</v>
      </c>
      <c r="O4735" s="71" t="n">
        <v>139192333.2</v>
      </c>
      <c r="P4735" s="71" t="n">
        <v>31390870.24</v>
      </c>
      <c r="Q4735" s="71" t="n">
        <v>107801462.96</v>
      </c>
      <c r="R4735" t="inlineStr">
        <is>
          <t>Crude</t>
        </is>
      </c>
      <c r="S4735" t="inlineStr">
        <is>
          <t>Yes</t>
        </is>
      </c>
      <c r="T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SA104727</t>
        </is>
      </c>
      <c r="B4736" s="68" t="n">
        <v>46346</v>
      </c>
      <c r="C4736" s="69" t="n">
        <v>2026</v>
      </c>
      <c r="D4736" t="inlineStr">
        <is>
          <t>Nov</t>
        </is>
      </c>
      <c r="E4736" t="inlineStr">
        <is>
          <t>Middle East</t>
        </is>
      </c>
      <c r="F4736" t="inlineStr">
        <is>
          <t>UAE</t>
        </is>
      </c>
      <c r="G4736" t="inlineStr">
        <is>
          <t>Arab Light</t>
        </is>
      </c>
      <c r="H4736" t="inlineStr">
        <is>
          <t>Term contract</t>
        </is>
      </c>
      <c r="I4736" t="inlineStr">
        <is>
          <t>Trader</t>
        </is>
      </c>
      <c r="J4736" t="inlineStr">
        <is>
          <t>Lucas Martin</t>
        </is>
      </c>
      <c r="K4736" s="70" t="n">
        <v>1356385</v>
      </c>
      <c r="L4736" s="71" t="n">
        <v>82.16</v>
      </c>
      <c r="M4736" s="71" t="n">
        <v>111440591.6</v>
      </c>
      <c r="N4736" s="71" t="n">
        <v>0</v>
      </c>
      <c r="O4736" s="71" t="n">
        <v>111440591.6</v>
      </c>
      <c r="P4736" s="71" t="n">
        <v>24453580.01</v>
      </c>
      <c r="Q4736" s="71" t="n">
        <v>86987011.59</v>
      </c>
      <c r="R4736" t="inlineStr">
        <is>
          <t>Crude</t>
        </is>
      </c>
      <c r="S4736" t="inlineStr">
        <is>
          <t>Yes</t>
        </is>
      </c>
      <c r="T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SA104728</t>
        </is>
      </c>
      <c r="B4737" s="68" t="n">
        <v>46346</v>
      </c>
      <c r="C4737" s="69" t="n">
        <v>2026</v>
      </c>
      <c r="D4737" t="inlineStr">
        <is>
          <t>Nov</t>
        </is>
      </c>
      <c r="E4737" t="inlineStr">
        <is>
          <t>Middle East</t>
        </is>
      </c>
      <c r="F4737" t="inlineStr">
        <is>
          <t>UAE</t>
        </is>
      </c>
      <c r="G4737" t="inlineStr">
        <is>
          <t>Jet fuel</t>
        </is>
      </c>
      <c r="H4737" t="inlineStr">
        <is>
          <t>Term contract</t>
        </is>
      </c>
      <c r="I4737" t="inlineStr">
        <is>
          <t>Trader</t>
        </is>
      </c>
      <c r="J4737" t="inlineStr">
        <is>
          <t>Ruhi Shaikh</t>
        </is>
      </c>
      <c r="K4737" s="70" t="n">
        <v>375996</v>
      </c>
      <c r="L4737" s="71" t="n">
        <v>91.34999999999999</v>
      </c>
      <c r="M4737" s="71" t="n">
        <v>34347234.6</v>
      </c>
      <c r="N4737" s="71" t="n">
        <v>343472.35</v>
      </c>
      <c r="O4737" s="71" t="n">
        <v>34003762.25</v>
      </c>
      <c r="P4737" s="71" t="n">
        <v>27020347.5</v>
      </c>
      <c r="Q4737" s="71" t="n">
        <v>6983414.75</v>
      </c>
      <c r="R4737" t="inlineStr">
        <is>
          <t>Refined</t>
        </is>
      </c>
      <c r="S4737" t="inlineStr">
        <is>
          <t>Yes</t>
        </is>
      </c>
      <c r="T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SA104729</t>
        </is>
      </c>
      <c r="B4738" s="68" t="n">
        <v>46346</v>
      </c>
      <c r="C4738" s="69" t="n">
        <v>2026</v>
      </c>
      <c r="D4738" t="inlineStr">
        <is>
          <t>Nov</t>
        </is>
      </c>
      <c r="E4738" t="inlineStr">
        <is>
          <t>Asia</t>
        </is>
      </c>
      <c r="F4738" t="inlineStr">
        <is>
          <t>India</t>
        </is>
      </c>
      <c r="G4738" t="inlineStr">
        <is>
          <t>Arab Heavy</t>
        </is>
      </c>
      <c r="H4738" t="inlineStr">
        <is>
          <t>Term contract</t>
        </is>
      </c>
      <c r="I4738" t="inlineStr">
        <is>
          <t>Trader</t>
        </is>
      </c>
      <c r="J4738" t="inlineStr">
        <is>
          <t>Sara Rossi</t>
        </is>
      </c>
      <c r="K4738" s="70" t="n">
        <v>425766</v>
      </c>
      <c r="L4738" s="71" t="n">
        <v>78.70999999999999</v>
      </c>
      <c r="M4738" s="71" t="n">
        <v>33512041.86</v>
      </c>
      <c r="N4738" s="71" t="n">
        <v>0</v>
      </c>
      <c r="O4738" s="71" t="n">
        <v>33512041.86</v>
      </c>
      <c r="P4738" s="71" t="n">
        <v>7403840.87</v>
      </c>
      <c r="Q4738" s="71" t="n">
        <v>26108200.99</v>
      </c>
      <c r="R4738" t="inlineStr">
        <is>
          <t>Crude</t>
        </is>
      </c>
      <c r="S4738" t="inlineStr">
        <is>
          <t>Yes</t>
        </is>
      </c>
      <c r="T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SA104730</t>
        </is>
      </c>
      <c r="B4739" s="68" t="n">
        <v>46346</v>
      </c>
      <c r="C4739" s="69" t="n">
        <v>2026</v>
      </c>
      <c r="D4739" t="inlineStr">
        <is>
          <t>Nov</t>
        </is>
      </c>
      <c r="E4739" t="inlineStr">
        <is>
          <t>Asia</t>
        </is>
      </c>
      <c r="F4739" t="inlineStr">
        <is>
          <t>China</t>
        </is>
      </c>
      <c r="G4739" t="inlineStr">
        <is>
          <t>Arab Heavy</t>
        </is>
      </c>
      <c r="H4739" t="inlineStr">
        <is>
          <t>Term contract</t>
        </is>
      </c>
      <c r="I4739" t="inlineStr">
        <is>
          <t>Refiner</t>
        </is>
      </c>
      <c r="J4739" t="inlineStr">
        <is>
          <t>Carlos Silva</t>
        </is>
      </c>
      <c r="K4739" s="70" t="n">
        <v>1820069</v>
      </c>
      <c r="L4739" s="71" t="n">
        <v>79.36</v>
      </c>
      <c r="M4739" s="71" t="n">
        <v>144440675.84</v>
      </c>
      <c r="N4739" s="71" t="n">
        <v>2888813.52</v>
      </c>
      <c r="O4739" s="71" t="n">
        <v>141551862.32</v>
      </c>
      <c r="P4739" s="71" t="n">
        <v>31469516.25</v>
      </c>
      <c r="Q4739" s="71" t="n">
        <v>110082346.07</v>
      </c>
      <c r="R4739" t="inlineStr">
        <is>
          <t>Crude</t>
        </is>
      </c>
      <c r="S4739" t="inlineStr">
        <is>
          <t>Yes</t>
        </is>
      </c>
      <c r="T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SA104731</t>
        </is>
      </c>
      <c r="B4740" s="68" t="n">
        <v>46346</v>
      </c>
      <c r="C4740" s="69" t="n">
        <v>2026</v>
      </c>
      <c r="D4740" t="inlineStr">
        <is>
          <t>Nov</t>
        </is>
      </c>
      <c r="E4740" t="inlineStr">
        <is>
          <t>Middle East</t>
        </is>
      </c>
      <c r="F4740" t="inlineStr">
        <is>
          <t>UAE</t>
        </is>
      </c>
      <c r="G4740" t="inlineStr">
        <is>
          <t>Diesel</t>
        </is>
      </c>
      <c r="H4740" t="inlineStr">
        <is>
          <t>Term contract</t>
        </is>
      </c>
      <c r="I4740" t="inlineStr">
        <is>
          <t>National oil company</t>
        </is>
      </c>
      <c r="J4740" t="inlineStr">
        <is>
          <t>Yuki Sato</t>
        </is>
      </c>
      <c r="K4740" s="70" t="n">
        <v>431887</v>
      </c>
      <c r="L4740" s="71" t="n">
        <v>88.81</v>
      </c>
      <c r="M4740" s="71" t="n">
        <v>38355884.47</v>
      </c>
      <c r="N4740" s="71" t="n">
        <v>383558.84</v>
      </c>
      <c r="O4740" s="71" t="n">
        <v>37972325.63</v>
      </c>
      <c r="P4740" s="71" t="n">
        <v>29781414.81</v>
      </c>
      <c r="Q4740" s="71" t="n">
        <v>8190910.82</v>
      </c>
      <c r="R4740" t="inlineStr">
        <is>
          <t>Refined</t>
        </is>
      </c>
      <c r="S4740" t="inlineStr">
        <is>
          <t>Yes</t>
        </is>
      </c>
      <c r="T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SA104732</t>
        </is>
      </c>
      <c r="B4741" s="68" t="n">
        <v>46347</v>
      </c>
      <c r="C4741" s="69" t="n">
        <v>2026</v>
      </c>
      <c r="D4741" t="inlineStr">
        <is>
          <t>Nov</t>
        </is>
      </c>
      <c r="E4741" t="inlineStr">
        <is>
          <t>Asia</t>
        </is>
      </c>
      <c r="F4741" t="inlineStr">
        <is>
          <t>India</t>
        </is>
      </c>
      <c r="G4741" t="inlineStr">
        <is>
          <t>Gasoline</t>
        </is>
      </c>
      <c r="H4741" t="inlineStr">
        <is>
          <t>Term contract</t>
        </is>
      </c>
      <c r="I4741" t="inlineStr">
        <is>
          <t>National oil company</t>
        </is>
      </c>
      <c r="J4741" t="inlineStr">
        <is>
          <t>Zoya Ahmed</t>
        </is>
      </c>
      <c r="K4741" s="70" t="n">
        <v>377014</v>
      </c>
      <c r="L4741" s="71" t="n">
        <v>87.89</v>
      </c>
      <c r="M4741" s="71" t="n">
        <v>33135760.46</v>
      </c>
      <c r="N4741" s="71" t="n">
        <v>662715.21</v>
      </c>
      <c r="O4741" s="71" t="n">
        <v>32473045.25</v>
      </c>
      <c r="P4741" s="71" t="n">
        <v>27272692.45</v>
      </c>
      <c r="Q4741" s="71" t="n">
        <v>5200352.8</v>
      </c>
      <c r="R4741" t="inlineStr">
        <is>
          <t>Refined</t>
        </is>
      </c>
      <c r="S4741" t="inlineStr">
        <is>
          <t>Yes</t>
        </is>
      </c>
      <c r="T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SA104733</t>
        </is>
      </c>
      <c r="B4742" s="68" t="n">
        <v>46347</v>
      </c>
      <c r="C4742" s="69" t="n">
        <v>2026</v>
      </c>
      <c r="D4742" t="inlineStr">
        <is>
          <t>Nov</t>
        </is>
      </c>
      <c r="E4742" t="inlineStr">
        <is>
          <t>Europe</t>
        </is>
      </c>
      <c r="F4742" t="inlineStr">
        <is>
          <t>France</t>
        </is>
      </c>
      <c r="G4742" t="inlineStr">
        <is>
          <t>Arab Medium</t>
        </is>
      </c>
      <c r="H4742" t="inlineStr">
        <is>
          <t>Term contract</t>
        </is>
      </c>
      <c r="I4742" t="inlineStr">
        <is>
          <t>Refiner</t>
        </is>
      </c>
      <c r="J4742" t="inlineStr">
        <is>
          <t>Yuki Sato</t>
        </is>
      </c>
      <c r="K4742" s="70" t="n">
        <v>2164582</v>
      </c>
      <c r="L4742" s="71" t="n">
        <v>76.04000000000001</v>
      </c>
      <c r="M4742" s="71" t="n">
        <v>164594815.28</v>
      </c>
      <c r="N4742" s="71" t="n">
        <v>3291896.31</v>
      </c>
      <c r="O4742" s="71" t="n">
        <v>161302918.97</v>
      </c>
      <c r="P4742" s="71" t="n">
        <v>37391818.41</v>
      </c>
      <c r="Q4742" s="71" t="n">
        <v>123911100.56</v>
      </c>
      <c r="R4742" t="inlineStr">
        <is>
          <t>Crude</t>
        </is>
      </c>
      <c r="S4742" t="inlineStr">
        <is>
          <t>Yes</t>
        </is>
      </c>
      <c r="T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SA104734</t>
        </is>
      </c>
      <c r="B4743" s="68" t="n">
        <v>46347</v>
      </c>
      <c r="C4743" s="69" t="n">
        <v>2026</v>
      </c>
      <c r="D4743" t="inlineStr">
        <is>
          <t>Nov</t>
        </is>
      </c>
      <c r="E4743" t="inlineStr">
        <is>
          <t>Asia</t>
        </is>
      </c>
      <c r="F4743" t="inlineStr">
        <is>
          <t>China</t>
        </is>
      </c>
      <c r="G4743" t="inlineStr">
        <is>
          <t>Jet fuel</t>
        </is>
      </c>
      <c r="H4743" t="inlineStr">
        <is>
          <t>Term contract</t>
        </is>
      </c>
      <c r="I4743" t="inlineStr">
        <is>
          <t>Refiner</t>
        </is>
      </c>
      <c r="J4743" t="inlineStr">
        <is>
          <t>Omar Haddad</t>
        </is>
      </c>
      <c r="K4743" s="70" t="n">
        <v>150625</v>
      </c>
      <c r="L4743" s="71" t="n">
        <v>101.39</v>
      </c>
      <c r="M4743" s="71" t="n">
        <v>15271868.75</v>
      </c>
      <c r="N4743" s="71" t="n">
        <v>152718.69</v>
      </c>
      <c r="O4743" s="71" t="n">
        <v>15119150.06</v>
      </c>
      <c r="P4743" s="71" t="n">
        <v>10949550.33</v>
      </c>
      <c r="Q4743" s="71" t="n">
        <v>4169599.73</v>
      </c>
      <c r="R4743" t="inlineStr">
        <is>
          <t>Refined</t>
        </is>
      </c>
      <c r="S4743" t="inlineStr">
        <is>
          <t>Yes</t>
        </is>
      </c>
      <c r="T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SA104735</t>
        </is>
      </c>
      <c r="B4744" s="68" t="n">
        <v>46347</v>
      </c>
      <c r="C4744" s="69" t="n">
        <v>2026</v>
      </c>
      <c r="D4744" t="inlineStr">
        <is>
          <t>Nov</t>
        </is>
      </c>
      <c r="E4744" t="inlineStr">
        <is>
          <t>Europe</t>
        </is>
      </c>
      <c r="F4744" t="inlineStr">
        <is>
          <t>Italy</t>
        </is>
      </c>
      <c r="G4744" t="inlineStr">
        <is>
          <t>Diesel</t>
        </is>
      </c>
      <c r="H4744" t="inlineStr">
        <is>
          <t>Term contract</t>
        </is>
      </c>
      <c r="I4744" t="inlineStr">
        <is>
          <t>National oil company</t>
        </is>
      </c>
      <c r="J4744" t="inlineStr">
        <is>
          <t>Omar Haddad</t>
        </is>
      </c>
      <c r="K4744" s="70" t="n">
        <v>462175</v>
      </c>
      <c r="L4744" s="71" t="n">
        <v>99.2</v>
      </c>
      <c r="M4744" s="71" t="n">
        <v>45847760</v>
      </c>
      <c r="N4744" s="71" t="n">
        <v>458477.6</v>
      </c>
      <c r="O4744" s="71" t="n">
        <v>45389282.4</v>
      </c>
      <c r="P4744" s="71" t="n">
        <v>33519402.37</v>
      </c>
      <c r="Q4744" s="71" t="n">
        <v>11869880.03</v>
      </c>
      <c r="R4744" t="inlineStr">
        <is>
          <t>Refined</t>
        </is>
      </c>
      <c r="S4744" t="inlineStr">
        <is>
          <t>Yes</t>
        </is>
      </c>
      <c r="T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SA104736</t>
        </is>
      </c>
      <c r="B4745" s="68" t="n">
        <v>46347</v>
      </c>
      <c r="C4745" s="69" t="n">
        <v>2026</v>
      </c>
      <c r="D4745" t="inlineStr">
        <is>
          <t>Nov</t>
        </is>
      </c>
      <c r="E4745" t="inlineStr">
        <is>
          <t>Asia</t>
        </is>
      </c>
      <c r="F4745" t="inlineStr">
        <is>
          <t>India</t>
        </is>
      </c>
      <c r="G4745" t="inlineStr">
        <is>
          <t>Arab Light</t>
        </is>
      </c>
      <c r="H4745" t="inlineStr">
        <is>
          <t>Term contract</t>
        </is>
      </c>
      <c r="I4745" t="inlineStr">
        <is>
          <t>National oil company</t>
        </is>
      </c>
      <c r="J4745" t="inlineStr">
        <is>
          <t>Olivia Brown</t>
        </is>
      </c>
      <c r="K4745" s="70" t="n">
        <v>1389969</v>
      </c>
      <c r="L4745" s="71" t="n">
        <v>71.95</v>
      </c>
      <c r="M4745" s="71" t="n">
        <v>100008269.55</v>
      </c>
      <c r="N4745" s="71" t="n">
        <v>0</v>
      </c>
      <c r="O4745" s="71" t="n">
        <v>100008269.55</v>
      </c>
      <c r="P4745" s="71" t="n">
        <v>24625566.12</v>
      </c>
      <c r="Q4745" s="71" t="n">
        <v>75382703.43000001</v>
      </c>
      <c r="R4745" t="inlineStr">
        <is>
          <t>Crude</t>
        </is>
      </c>
      <c r="S4745" t="inlineStr">
        <is>
          <t>Yes</t>
        </is>
      </c>
      <c r="T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SA104737</t>
        </is>
      </c>
      <c r="B4746" s="68" t="n">
        <v>46347</v>
      </c>
      <c r="C4746" s="69" t="n">
        <v>2026</v>
      </c>
      <c r="D4746" t="inlineStr">
        <is>
          <t>Nov</t>
        </is>
      </c>
      <c r="E4746" t="inlineStr">
        <is>
          <t>Asia</t>
        </is>
      </c>
      <c r="F4746" t="inlineStr">
        <is>
          <t>India</t>
        </is>
      </c>
      <c r="G4746" t="inlineStr">
        <is>
          <t>Arab Light</t>
        </is>
      </c>
      <c r="H4746" t="inlineStr">
        <is>
          <t>Term contract</t>
        </is>
      </c>
      <c r="I4746" t="inlineStr">
        <is>
          <t>National oil company</t>
        </is>
      </c>
      <c r="J4746" t="inlineStr">
        <is>
          <t>Noah Smith</t>
        </is>
      </c>
      <c r="K4746" s="70" t="n">
        <v>1008622</v>
      </c>
      <c r="L4746" s="71" t="n">
        <v>79.67</v>
      </c>
      <c r="M4746" s="71" t="n">
        <v>80356914.73999999</v>
      </c>
      <c r="N4746" s="71" t="n">
        <v>1607138.29</v>
      </c>
      <c r="O4746" s="71" t="n">
        <v>78749776.45</v>
      </c>
      <c r="P4746" s="71" t="n">
        <v>17822994.39</v>
      </c>
      <c r="Q4746" s="71" t="n">
        <v>60926782.06</v>
      </c>
      <c r="R4746" t="inlineStr">
        <is>
          <t>Crude</t>
        </is>
      </c>
      <c r="S4746" t="inlineStr">
        <is>
          <t>Yes</t>
        </is>
      </c>
      <c r="T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SA104738</t>
        </is>
      </c>
      <c r="B4747" s="68" t="n">
        <v>46347</v>
      </c>
      <c r="C4747" s="69" t="n">
        <v>2026</v>
      </c>
      <c r="D4747" t="inlineStr">
        <is>
          <t>Nov</t>
        </is>
      </c>
      <c r="E4747" t="inlineStr">
        <is>
          <t>Middle East</t>
        </is>
      </c>
      <c r="F4747" t="inlineStr">
        <is>
          <t>UAE</t>
        </is>
      </c>
      <c r="G4747" t="inlineStr">
        <is>
          <t>Gasoline</t>
        </is>
      </c>
      <c r="H4747" t="inlineStr">
        <is>
          <t>Term contract</t>
        </is>
      </c>
      <c r="I4747" t="inlineStr">
        <is>
          <t>Refiner</t>
        </is>
      </c>
      <c r="J4747" t="inlineStr">
        <is>
          <t>Amir Khan</t>
        </is>
      </c>
      <c r="K4747" s="70" t="n">
        <v>206925</v>
      </c>
      <c r="L4747" s="71" t="n">
        <v>81.79000000000001</v>
      </c>
      <c r="M4747" s="71" t="n">
        <v>16924395.75</v>
      </c>
      <c r="N4747" s="71" t="n">
        <v>338487.91</v>
      </c>
      <c r="O4747" s="71" t="n">
        <v>16585907.84</v>
      </c>
      <c r="P4747" s="71" t="n">
        <v>15085643.95</v>
      </c>
      <c r="Q4747" s="71" t="n">
        <v>1500263.89</v>
      </c>
      <c r="R4747" t="inlineStr">
        <is>
          <t>Refined</t>
        </is>
      </c>
      <c r="S4747" t="inlineStr">
        <is>
          <t>Yes</t>
        </is>
      </c>
      <c r="T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SA104739</t>
        </is>
      </c>
      <c r="B4748" s="68" t="n">
        <v>46347</v>
      </c>
      <c r="C4748" s="69" t="n">
        <v>2026</v>
      </c>
      <c r="D4748" t="inlineStr">
        <is>
          <t>Nov</t>
        </is>
      </c>
      <c r="E4748" t="inlineStr">
        <is>
          <t>Middle East</t>
        </is>
      </c>
      <c r="F4748" t="inlineStr">
        <is>
          <t>UAE</t>
        </is>
      </c>
      <c r="G4748" t="inlineStr">
        <is>
          <t>Arab Light</t>
        </is>
      </c>
      <c r="H4748" t="inlineStr">
        <is>
          <t>Spot</t>
        </is>
      </c>
      <c r="I4748" t="inlineStr">
        <is>
          <t>National oil company</t>
        </is>
      </c>
      <c r="J4748" t="inlineStr">
        <is>
          <t>Ravindra Patil</t>
        </is>
      </c>
      <c r="K4748" s="70" t="n">
        <v>1098542</v>
      </c>
      <c r="L4748" s="71" t="n">
        <v>69.84999999999999</v>
      </c>
      <c r="M4748" s="71" t="n">
        <v>76733158.7</v>
      </c>
      <c r="N4748" s="71" t="n">
        <v>1534663.17</v>
      </c>
      <c r="O4748" s="71" t="n">
        <v>75198495.53</v>
      </c>
      <c r="P4748" s="71" t="n">
        <v>19745924.25</v>
      </c>
      <c r="Q4748" s="71" t="n">
        <v>55452571.28</v>
      </c>
      <c r="R4748" t="inlineStr">
        <is>
          <t>Crude</t>
        </is>
      </c>
      <c r="S4748" t="inlineStr">
        <is>
          <t>Yes</t>
        </is>
      </c>
      <c r="T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SA104740</t>
        </is>
      </c>
      <c r="B4749" s="68" t="n">
        <v>46348</v>
      </c>
      <c r="C4749" s="69" t="n">
        <v>2026</v>
      </c>
      <c r="D4749" t="inlineStr">
        <is>
          <t>Nov</t>
        </is>
      </c>
      <c r="E4749" t="inlineStr">
        <is>
          <t>North America</t>
        </is>
      </c>
      <c r="F4749" t="inlineStr">
        <is>
          <t>USA</t>
        </is>
      </c>
      <c r="G4749" t="inlineStr">
        <is>
          <t>Arab Light</t>
        </is>
      </c>
      <c r="H4749" t="inlineStr">
        <is>
          <t>Term contract</t>
        </is>
      </c>
      <c r="I4749" t="inlineStr">
        <is>
          <t>National oil company</t>
        </is>
      </c>
      <c r="J4749" t="inlineStr">
        <is>
          <t>Zoya Ahmed</t>
        </is>
      </c>
      <c r="K4749" s="70" t="n">
        <v>695526</v>
      </c>
      <c r="L4749" s="71" t="n">
        <v>70.33</v>
      </c>
      <c r="M4749" s="71" t="n">
        <v>48916343.58</v>
      </c>
      <c r="N4749" s="71" t="n">
        <v>978326.87</v>
      </c>
      <c r="O4749" s="71" t="n">
        <v>47938016.71</v>
      </c>
      <c r="P4749" s="71" t="n">
        <v>12351844.89</v>
      </c>
      <c r="Q4749" s="71" t="n">
        <v>35586171.82</v>
      </c>
      <c r="R4749" t="inlineStr">
        <is>
          <t>Crude</t>
        </is>
      </c>
      <c r="S4749" t="inlineStr">
        <is>
          <t>Yes</t>
        </is>
      </c>
      <c r="T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SA104741</t>
        </is>
      </c>
      <c r="B4750" s="68" t="n">
        <v>46348</v>
      </c>
      <c r="C4750" s="69" t="n">
        <v>2026</v>
      </c>
      <c r="D4750" t="inlineStr">
        <is>
          <t>Nov</t>
        </is>
      </c>
      <c r="E4750" t="inlineStr">
        <is>
          <t>Europe</t>
        </is>
      </c>
      <c r="F4750" t="inlineStr">
        <is>
          <t>Italy</t>
        </is>
      </c>
      <c r="G4750" t="inlineStr">
        <is>
          <t>Arab Heavy</t>
        </is>
      </c>
      <c r="H4750" t="inlineStr">
        <is>
          <t>Term contract</t>
        </is>
      </c>
      <c r="I4750" t="inlineStr">
        <is>
          <t>Refiner</t>
        </is>
      </c>
      <c r="J4750" t="inlineStr">
        <is>
          <t>Ravindra Patil</t>
        </is>
      </c>
      <c r="K4750" s="70" t="n">
        <v>650025</v>
      </c>
      <c r="L4750" s="71" t="n">
        <v>68.31</v>
      </c>
      <c r="M4750" s="71" t="n">
        <v>44403207.75</v>
      </c>
      <c r="N4750" s="71" t="n">
        <v>444032.08</v>
      </c>
      <c r="O4750" s="71" t="n">
        <v>43959175.67</v>
      </c>
      <c r="P4750" s="71" t="n">
        <v>11731432.75</v>
      </c>
      <c r="Q4750" s="71" t="n">
        <v>32227742.92</v>
      </c>
      <c r="R4750" t="inlineStr">
        <is>
          <t>Crude</t>
        </is>
      </c>
      <c r="S4750" t="inlineStr">
        <is>
          <t>Yes</t>
        </is>
      </c>
      <c r="T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SA104742</t>
        </is>
      </c>
      <c r="B4751" s="68" t="n">
        <v>46349</v>
      </c>
      <c r="C4751" s="69" t="n">
        <v>2026</v>
      </c>
      <c r="D4751" t="inlineStr">
        <is>
          <t>Nov</t>
        </is>
      </c>
      <c r="E4751" t="inlineStr">
        <is>
          <t>Middle East</t>
        </is>
      </c>
      <c r="F4751" t="inlineStr">
        <is>
          <t>Saudi Arabia</t>
        </is>
      </c>
      <c r="G4751" t="inlineStr">
        <is>
          <t>Arab Heavy</t>
        </is>
      </c>
      <c r="H4751" t="inlineStr">
        <is>
          <t>Domestic</t>
        </is>
      </c>
      <c r="I4751" t="inlineStr">
        <is>
          <t>National oil company</t>
        </is>
      </c>
      <c r="J4751" t="inlineStr">
        <is>
          <t>Zoya Ahmed</t>
        </is>
      </c>
      <c r="K4751" s="70" t="n">
        <v>1532975</v>
      </c>
      <c r="L4751" s="71" t="n">
        <v>79.91</v>
      </c>
      <c r="M4751" s="71" t="n">
        <v>122500032.25</v>
      </c>
      <c r="N4751" s="71" t="n">
        <v>1225000.32</v>
      </c>
      <c r="O4751" s="71" t="n">
        <v>121275031.93</v>
      </c>
      <c r="P4751" s="71" t="n">
        <v>26742050.56</v>
      </c>
      <c r="Q4751" s="71" t="n">
        <v>94532981.37</v>
      </c>
      <c r="R4751" t="inlineStr">
        <is>
          <t>Crude</t>
        </is>
      </c>
      <c r="S4751" t="inlineStr">
        <is>
          <t>No</t>
        </is>
      </c>
      <c r="T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SA104743</t>
        </is>
      </c>
      <c r="B4752" s="68" t="n">
        <v>46349</v>
      </c>
      <c r="C4752" s="69" t="n">
        <v>2026</v>
      </c>
      <c r="D4752" t="inlineStr">
        <is>
          <t>Nov</t>
        </is>
      </c>
      <c r="E4752" t="inlineStr">
        <is>
          <t>Asia</t>
        </is>
      </c>
      <c r="F4752" t="inlineStr">
        <is>
          <t>China</t>
        </is>
      </c>
      <c r="G4752" t="inlineStr">
        <is>
          <t>Arab Light</t>
        </is>
      </c>
      <c r="H4752" t="inlineStr">
        <is>
          <t>Term contract</t>
        </is>
      </c>
      <c r="I4752" t="inlineStr">
        <is>
          <t>National oil company</t>
        </is>
      </c>
      <c r="J4752" t="inlineStr">
        <is>
          <t>Ana Costa</t>
        </is>
      </c>
      <c r="K4752" s="70" t="n">
        <v>1646729</v>
      </c>
      <c r="L4752" s="71" t="n">
        <v>79.3</v>
      </c>
      <c r="M4752" s="71" t="n">
        <v>130585609.7</v>
      </c>
      <c r="N4752" s="71" t="n">
        <v>0</v>
      </c>
      <c r="O4752" s="71" t="n">
        <v>130585609.7</v>
      </c>
      <c r="P4752" s="71" t="n">
        <v>29801427</v>
      </c>
      <c r="Q4752" s="71" t="n">
        <v>100784182.7</v>
      </c>
      <c r="R4752" t="inlineStr">
        <is>
          <t>Crude</t>
        </is>
      </c>
      <c r="S4752" t="inlineStr">
        <is>
          <t>Yes</t>
        </is>
      </c>
      <c r="T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SA104744</t>
        </is>
      </c>
      <c r="B4753" s="68" t="n">
        <v>46349</v>
      </c>
      <c r="C4753" s="69" t="n">
        <v>2026</v>
      </c>
      <c r="D4753" t="inlineStr">
        <is>
          <t>Nov</t>
        </is>
      </c>
      <c r="E4753" t="inlineStr">
        <is>
          <t>Asia</t>
        </is>
      </c>
      <c r="F4753" t="inlineStr">
        <is>
          <t>Japan</t>
        </is>
      </c>
      <c r="G4753" t="inlineStr">
        <is>
          <t>Arab Medium</t>
        </is>
      </c>
      <c r="H4753" t="inlineStr">
        <is>
          <t>Term contract</t>
        </is>
      </c>
      <c r="I4753" t="inlineStr">
        <is>
          <t>National oil company</t>
        </is>
      </c>
      <c r="J4753" t="inlineStr">
        <is>
          <t>Shraddha Kulkarni</t>
        </is>
      </c>
      <c r="K4753" s="70" t="n">
        <v>1781067</v>
      </c>
      <c r="L4753" s="71" t="n">
        <v>82.42</v>
      </c>
      <c r="M4753" s="71" t="n">
        <v>146795542.14</v>
      </c>
      <c r="N4753" s="71" t="n">
        <v>0</v>
      </c>
      <c r="O4753" s="71" t="n">
        <v>146795542.14</v>
      </c>
      <c r="P4753" s="71" t="n">
        <v>32469994.69</v>
      </c>
      <c r="Q4753" s="71" t="n">
        <v>114325547.45</v>
      </c>
      <c r="R4753" t="inlineStr">
        <is>
          <t>Crude</t>
        </is>
      </c>
      <c r="S4753" t="inlineStr">
        <is>
          <t>Yes</t>
        </is>
      </c>
      <c r="T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SA104745</t>
        </is>
      </c>
      <c r="B4754" s="68" t="n">
        <v>46349</v>
      </c>
      <c r="C4754" s="69" t="n">
        <v>2026</v>
      </c>
      <c r="D4754" t="inlineStr">
        <is>
          <t>Nov</t>
        </is>
      </c>
      <c r="E4754" t="inlineStr">
        <is>
          <t>Middle East</t>
        </is>
      </c>
      <c r="F4754" t="inlineStr">
        <is>
          <t>UAE</t>
        </is>
      </c>
      <c r="G4754" t="inlineStr">
        <is>
          <t>Arab Light</t>
        </is>
      </c>
      <c r="H4754" t="inlineStr">
        <is>
          <t>Spot</t>
        </is>
      </c>
      <c r="I4754" t="inlineStr">
        <is>
          <t>Refiner</t>
        </is>
      </c>
      <c r="J4754" t="inlineStr">
        <is>
          <t>Aisha Bello</t>
        </is>
      </c>
      <c r="K4754" s="70" t="n">
        <v>1774567</v>
      </c>
      <c r="L4754" s="71" t="n">
        <v>81.77</v>
      </c>
      <c r="M4754" s="71" t="n">
        <v>145106343.59</v>
      </c>
      <c r="N4754" s="71" t="n">
        <v>0</v>
      </c>
      <c r="O4754" s="71" t="n">
        <v>145106343.59</v>
      </c>
      <c r="P4754" s="71" t="n">
        <v>32831931.18</v>
      </c>
      <c r="Q4754" s="71" t="n">
        <v>112274412.41</v>
      </c>
      <c r="R4754" t="inlineStr">
        <is>
          <t>Crude</t>
        </is>
      </c>
      <c r="S4754" t="inlineStr">
        <is>
          <t>Yes</t>
        </is>
      </c>
      <c r="T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SA104746</t>
        </is>
      </c>
      <c r="B4755" s="68" t="n">
        <v>46349</v>
      </c>
      <c r="C4755" s="69" t="n">
        <v>2026</v>
      </c>
      <c r="D4755" t="inlineStr">
        <is>
          <t>Nov</t>
        </is>
      </c>
      <c r="E4755" t="inlineStr">
        <is>
          <t>Asia</t>
        </is>
      </c>
      <c r="F4755" t="inlineStr">
        <is>
          <t>Japan</t>
        </is>
      </c>
      <c r="G4755" t="inlineStr">
        <is>
          <t>Diesel</t>
        </is>
      </c>
      <c r="H4755" t="inlineStr">
        <is>
          <t>Term contract</t>
        </is>
      </c>
      <c r="I4755" t="inlineStr">
        <is>
          <t>Refiner</t>
        </is>
      </c>
      <c r="J4755" t="inlineStr">
        <is>
          <t>Arjun Mehta</t>
        </is>
      </c>
      <c r="K4755" s="70" t="n">
        <v>108813</v>
      </c>
      <c r="L4755" s="71" t="n">
        <v>93.41</v>
      </c>
      <c r="M4755" s="71" t="n">
        <v>10164222.33</v>
      </c>
      <c r="N4755" s="71" t="n">
        <v>203284.45</v>
      </c>
      <c r="O4755" s="71" t="n">
        <v>9960937.880000001</v>
      </c>
      <c r="P4755" s="71" t="n">
        <v>7806619.98</v>
      </c>
      <c r="Q4755" s="71" t="n">
        <v>2154317.9</v>
      </c>
      <c r="R4755" t="inlineStr">
        <is>
          <t>Refined</t>
        </is>
      </c>
      <c r="S4755" t="inlineStr">
        <is>
          <t>Yes</t>
        </is>
      </c>
      <c r="T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SA104747</t>
        </is>
      </c>
      <c r="B4756" s="68" t="n">
        <v>46350</v>
      </c>
      <c r="C4756" s="69" t="n">
        <v>2026</v>
      </c>
      <c r="D4756" t="inlineStr">
        <is>
          <t>Nov</t>
        </is>
      </c>
      <c r="E4756" t="inlineStr">
        <is>
          <t>Asia</t>
        </is>
      </c>
      <c r="F4756" t="inlineStr">
        <is>
          <t>India</t>
        </is>
      </c>
      <c r="G4756" t="inlineStr">
        <is>
          <t>Arab Heavy</t>
        </is>
      </c>
      <c r="H4756" t="inlineStr">
        <is>
          <t>Term contract</t>
        </is>
      </c>
      <c r="I4756" t="inlineStr">
        <is>
          <t>National oil company</t>
        </is>
      </c>
      <c r="J4756" t="inlineStr">
        <is>
          <t>Fatima Al-Saud</t>
        </is>
      </c>
      <c r="K4756" s="70" t="n">
        <v>1400803</v>
      </c>
      <c r="L4756" s="71" t="n">
        <v>70.68000000000001</v>
      </c>
      <c r="M4756" s="71" t="n">
        <v>99008756.04000001</v>
      </c>
      <c r="N4756" s="71" t="n">
        <v>0</v>
      </c>
      <c r="O4756" s="71" t="n">
        <v>99008756.04000001</v>
      </c>
      <c r="P4756" s="71" t="n">
        <v>24265992.66</v>
      </c>
      <c r="Q4756" s="71" t="n">
        <v>74742763.38</v>
      </c>
      <c r="R4756" t="inlineStr">
        <is>
          <t>Crude</t>
        </is>
      </c>
      <c r="S4756" t="inlineStr">
        <is>
          <t>Yes</t>
        </is>
      </c>
      <c r="T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SA104748</t>
        </is>
      </c>
      <c r="B4757" s="68" t="n">
        <v>46350</v>
      </c>
      <c r="C4757" s="69" t="n">
        <v>2026</v>
      </c>
      <c r="D4757" t="inlineStr">
        <is>
          <t>Nov</t>
        </is>
      </c>
      <c r="E4757" t="inlineStr">
        <is>
          <t>Europe</t>
        </is>
      </c>
      <c r="F4757" t="inlineStr">
        <is>
          <t>Italy</t>
        </is>
      </c>
      <c r="G4757" t="inlineStr">
        <is>
          <t>Arab Heavy</t>
        </is>
      </c>
      <c r="H4757" t="inlineStr">
        <is>
          <t>Spot</t>
        </is>
      </c>
      <c r="I4757" t="inlineStr">
        <is>
          <t>National oil company</t>
        </is>
      </c>
      <c r="J4757" t="inlineStr">
        <is>
          <t>Ravindra Patil</t>
        </is>
      </c>
      <c r="K4757" s="70" t="n">
        <v>1394303</v>
      </c>
      <c r="L4757" s="71" t="n">
        <v>77.8</v>
      </c>
      <c r="M4757" s="71" t="n">
        <v>108476773.4</v>
      </c>
      <c r="N4757" s="71" t="n">
        <v>1084767.73</v>
      </c>
      <c r="O4757" s="71" t="n">
        <v>107392005.67</v>
      </c>
      <c r="P4757" s="71" t="n">
        <v>24838945.64</v>
      </c>
      <c r="Q4757" s="71" t="n">
        <v>82553060.03</v>
      </c>
      <c r="R4757" t="inlineStr">
        <is>
          <t>Crude</t>
        </is>
      </c>
      <c r="S4757" t="inlineStr">
        <is>
          <t>Yes</t>
        </is>
      </c>
      <c r="T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SA104749</t>
        </is>
      </c>
      <c r="B4758" s="68" t="n">
        <v>46350</v>
      </c>
      <c r="C4758" s="69" t="n">
        <v>2026</v>
      </c>
      <c r="D4758" t="inlineStr">
        <is>
          <t>Nov</t>
        </is>
      </c>
      <c r="E4758" t="inlineStr">
        <is>
          <t>Asia</t>
        </is>
      </c>
      <c r="F4758" t="inlineStr">
        <is>
          <t>China</t>
        </is>
      </c>
      <c r="G4758" t="inlineStr">
        <is>
          <t>Arab Extra Light</t>
        </is>
      </c>
      <c r="H4758" t="inlineStr">
        <is>
          <t>Term contract</t>
        </is>
      </c>
      <c r="I4758" t="inlineStr">
        <is>
          <t>National oil company</t>
        </is>
      </c>
      <c r="J4758" t="inlineStr">
        <is>
          <t>Ruhi Shaikh</t>
        </is>
      </c>
      <c r="K4758" s="70" t="n">
        <v>611023</v>
      </c>
      <c r="L4758" s="71" t="n">
        <v>80.37</v>
      </c>
      <c r="M4758" s="71" t="n">
        <v>49107918.51</v>
      </c>
      <c r="N4758" s="71" t="n">
        <v>982158.37</v>
      </c>
      <c r="O4758" s="71" t="n">
        <v>48125760.14</v>
      </c>
      <c r="P4758" s="71" t="n">
        <v>11364298.19</v>
      </c>
      <c r="Q4758" s="71" t="n">
        <v>36761461.95</v>
      </c>
      <c r="R4758" t="inlineStr">
        <is>
          <t>Crude</t>
        </is>
      </c>
      <c r="S4758" t="inlineStr">
        <is>
          <t>Yes</t>
        </is>
      </c>
      <c r="T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SA104750</t>
        </is>
      </c>
      <c r="B4759" s="68" t="n">
        <v>46350</v>
      </c>
      <c r="C4759" s="69" t="n">
        <v>2026</v>
      </c>
      <c r="D4759" t="inlineStr">
        <is>
          <t>Nov</t>
        </is>
      </c>
      <c r="E4759" t="inlineStr">
        <is>
          <t>North America</t>
        </is>
      </c>
      <c r="F4759" t="inlineStr">
        <is>
          <t>USA</t>
        </is>
      </c>
      <c r="G4759" t="inlineStr">
        <is>
          <t>Gasoline</t>
        </is>
      </c>
      <c r="H4759" t="inlineStr">
        <is>
          <t>Term contract</t>
        </is>
      </c>
      <c r="I4759" t="inlineStr">
        <is>
          <t>National oil company</t>
        </is>
      </c>
      <c r="J4759" t="inlineStr">
        <is>
          <t>Noah Smith</t>
        </is>
      </c>
      <c r="K4759" s="70" t="n">
        <v>218842</v>
      </c>
      <c r="L4759" s="71" t="n">
        <v>88.88</v>
      </c>
      <c r="M4759" s="71" t="n">
        <v>19450676.96</v>
      </c>
      <c r="N4759" s="71" t="n">
        <v>0</v>
      </c>
      <c r="O4759" s="71" t="n">
        <v>19450676.96</v>
      </c>
      <c r="P4759" s="71" t="n">
        <v>15873120.49</v>
      </c>
      <c r="Q4759" s="71" t="n">
        <v>3577556.47</v>
      </c>
      <c r="R4759" t="inlineStr">
        <is>
          <t>Refined</t>
        </is>
      </c>
      <c r="S4759" t="inlineStr">
        <is>
          <t>Yes</t>
        </is>
      </c>
      <c r="T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SA104751</t>
        </is>
      </c>
      <c r="B4760" s="68" t="n">
        <v>46350</v>
      </c>
      <c r="C4760" s="69" t="n">
        <v>2026</v>
      </c>
      <c r="D4760" t="inlineStr">
        <is>
          <t>Nov</t>
        </is>
      </c>
      <c r="E4760" t="inlineStr">
        <is>
          <t>Asia</t>
        </is>
      </c>
      <c r="F4760" t="inlineStr">
        <is>
          <t>India</t>
        </is>
      </c>
      <c r="G4760" t="inlineStr">
        <is>
          <t>Arab Medium</t>
        </is>
      </c>
      <c r="H4760" t="inlineStr">
        <is>
          <t>Term contract</t>
        </is>
      </c>
      <c r="I4760" t="inlineStr">
        <is>
          <t>Trader</t>
        </is>
      </c>
      <c r="J4760" t="inlineStr">
        <is>
          <t>Lucas Martin</t>
        </is>
      </c>
      <c r="K4760" s="70" t="n">
        <v>398682</v>
      </c>
      <c r="L4760" s="71" t="n">
        <v>71.13</v>
      </c>
      <c r="M4760" s="71" t="n">
        <v>28358250.66</v>
      </c>
      <c r="N4760" s="71" t="n">
        <v>0</v>
      </c>
      <c r="O4760" s="71" t="n">
        <v>28358250.66</v>
      </c>
      <c r="P4760" s="71" t="n">
        <v>6950425.08</v>
      </c>
      <c r="Q4760" s="71" t="n">
        <v>21407825.58</v>
      </c>
      <c r="R4760" t="inlineStr">
        <is>
          <t>Crude</t>
        </is>
      </c>
      <c r="S4760" t="inlineStr">
        <is>
          <t>Yes</t>
        </is>
      </c>
      <c r="T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SA104752</t>
        </is>
      </c>
      <c r="B4761" s="68" t="n">
        <v>46350</v>
      </c>
      <c r="C4761" s="69" t="n">
        <v>2026</v>
      </c>
      <c r="D4761" t="inlineStr">
        <is>
          <t>Nov</t>
        </is>
      </c>
      <c r="E4761" t="inlineStr">
        <is>
          <t>North America</t>
        </is>
      </c>
      <c r="F4761" t="inlineStr">
        <is>
          <t>USA</t>
        </is>
      </c>
      <c r="G4761" t="inlineStr">
        <is>
          <t>Arab Medium</t>
        </is>
      </c>
      <c r="H4761" t="inlineStr">
        <is>
          <t>Term contract</t>
        </is>
      </c>
      <c r="I4761" t="inlineStr">
        <is>
          <t>Trader</t>
        </is>
      </c>
      <c r="J4761" t="inlineStr">
        <is>
          <t>Arjun Mehta</t>
        </is>
      </c>
      <c r="K4761" s="70" t="n">
        <v>1198212</v>
      </c>
      <c r="L4761" s="71" t="n">
        <v>73.83</v>
      </c>
      <c r="M4761" s="71" t="n">
        <v>88463991.95999999</v>
      </c>
      <c r="N4761" s="71" t="n">
        <v>0</v>
      </c>
      <c r="O4761" s="71" t="n">
        <v>88463991.95999999</v>
      </c>
      <c r="P4761" s="71" t="n">
        <v>21268445.06</v>
      </c>
      <c r="Q4761" s="71" t="n">
        <v>67195546.90000001</v>
      </c>
      <c r="R4761" t="inlineStr">
        <is>
          <t>Crude</t>
        </is>
      </c>
      <c r="S4761" t="inlineStr">
        <is>
          <t>Yes</t>
        </is>
      </c>
      <c r="T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SA104753</t>
        </is>
      </c>
      <c r="B4762" s="68" t="n">
        <v>46350</v>
      </c>
      <c r="C4762" s="69" t="n">
        <v>2026</v>
      </c>
      <c r="D4762" t="inlineStr">
        <is>
          <t>Nov</t>
        </is>
      </c>
      <c r="E4762" t="inlineStr">
        <is>
          <t>Asia</t>
        </is>
      </c>
      <c r="F4762" t="inlineStr">
        <is>
          <t>South Korea</t>
        </is>
      </c>
      <c r="G4762" t="inlineStr">
        <is>
          <t>Arab Light</t>
        </is>
      </c>
      <c r="H4762" t="inlineStr">
        <is>
          <t>Spot</t>
        </is>
      </c>
      <c r="I4762" t="inlineStr">
        <is>
          <t>Refiner</t>
        </is>
      </c>
      <c r="J4762" t="inlineStr">
        <is>
          <t>Sophie Müller</t>
        </is>
      </c>
      <c r="K4762" s="70" t="n">
        <v>1332550</v>
      </c>
      <c r="L4762" s="71" t="n">
        <v>72.26000000000001</v>
      </c>
      <c r="M4762" s="71" t="n">
        <v>96290063</v>
      </c>
      <c r="N4762" s="71" t="n">
        <v>1925801.26</v>
      </c>
      <c r="O4762" s="71" t="n">
        <v>94364261.73999999</v>
      </c>
      <c r="P4762" s="71" t="n">
        <v>24390651.31</v>
      </c>
      <c r="Q4762" s="71" t="n">
        <v>69973610.43000001</v>
      </c>
      <c r="R4762" t="inlineStr">
        <is>
          <t>Crude</t>
        </is>
      </c>
      <c r="S4762" t="inlineStr">
        <is>
          <t>Yes</t>
        </is>
      </c>
      <c r="T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SA104754</t>
        </is>
      </c>
      <c r="B4763" s="68" t="n">
        <v>46350</v>
      </c>
      <c r="C4763" s="69" t="n">
        <v>2026</v>
      </c>
      <c r="D4763" t="inlineStr">
        <is>
          <t>Nov</t>
        </is>
      </c>
      <c r="E4763" t="inlineStr">
        <is>
          <t>Asia</t>
        </is>
      </c>
      <c r="F4763" t="inlineStr">
        <is>
          <t>China</t>
        </is>
      </c>
      <c r="G4763" t="inlineStr">
        <is>
          <t>Arab Light</t>
        </is>
      </c>
      <c r="H4763" t="inlineStr">
        <is>
          <t>Spot</t>
        </is>
      </c>
      <c r="I4763" t="inlineStr">
        <is>
          <t>National oil company</t>
        </is>
      </c>
      <c r="J4763" t="inlineStr">
        <is>
          <t>Arjun Mehta</t>
        </is>
      </c>
      <c r="K4763" s="70" t="n">
        <v>449600</v>
      </c>
      <c r="L4763" s="71" t="n">
        <v>80.81</v>
      </c>
      <c r="M4763" s="71" t="n">
        <v>36332176</v>
      </c>
      <c r="N4763" s="71" t="n">
        <v>363321.76</v>
      </c>
      <c r="O4763" s="71" t="n">
        <v>35968854.24</v>
      </c>
      <c r="P4763" s="71" t="n">
        <v>8256579.71</v>
      </c>
      <c r="Q4763" s="71" t="n">
        <v>27712274.53</v>
      </c>
      <c r="R4763" t="inlineStr">
        <is>
          <t>Crude</t>
        </is>
      </c>
      <c r="S4763" t="inlineStr">
        <is>
          <t>Yes</t>
        </is>
      </c>
      <c r="T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SA104755</t>
        </is>
      </c>
      <c r="B4764" s="68" t="n">
        <v>46351</v>
      </c>
      <c r="C4764" s="69" t="n">
        <v>2026</v>
      </c>
      <c r="D4764" t="inlineStr">
        <is>
          <t>Nov</t>
        </is>
      </c>
      <c r="E4764" t="inlineStr">
        <is>
          <t>Middle East</t>
        </is>
      </c>
      <c r="F4764" t="inlineStr">
        <is>
          <t>Bahrain</t>
        </is>
      </c>
      <c r="G4764" t="inlineStr">
        <is>
          <t>Diesel</t>
        </is>
      </c>
      <c r="H4764" t="inlineStr">
        <is>
          <t>Term contract</t>
        </is>
      </c>
      <c r="I4764" t="inlineStr">
        <is>
          <t>National oil company</t>
        </is>
      </c>
      <c r="J4764" t="inlineStr">
        <is>
          <t>Ana Costa</t>
        </is>
      </c>
      <c r="K4764" s="70" t="n">
        <v>409451</v>
      </c>
      <c r="L4764" s="71" t="n">
        <v>88.61</v>
      </c>
      <c r="M4764" s="71" t="n">
        <v>36281453.11</v>
      </c>
      <c r="N4764" s="71" t="n">
        <v>362814.53</v>
      </c>
      <c r="O4764" s="71" t="n">
        <v>35918638.58</v>
      </c>
      <c r="P4764" s="71" t="n">
        <v>29892203.2</v>
      </c>
      <c r="Q4764" s="71" t="n">
        <v>6026435.38</v>
      </c>
      <c r="R4764" t="inlineStr">
        <is>
          <t>Refined</t>
        </is>
      </c>
      <c r="S4764" t="inlineStr">
        <is>
          <t>Yes</t>
        </is>
      </c>
      <c r="T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SA104756</t>
        </is>
      </c>
      <c r="B4765" s="68" t="n">
        <v>46351</v>
      </c>
      <c r="C4765" s="69" t="n">
        <v>2026</v>
      </c>
      <c r="D4765" t="inlineStr">
        <is>
          <t>Nov</t>
        </is>
      </c>
      <c r="E4765" t="inlineStr">
        <is>
          <t>Asia</t>
        </is>
      </c>
      <c r="F4765" t="inlineStr">
        <is>
          <t>Japan</t>
        </is>
      </c>
      <c r="G4765" t="inlineStr">
        <is>
          <t>Arab Light</t>
        </is>
      </c>
      <c r="H4765" t="inlineStr">
        <is>
          <t>Term contract</t>
        </is>
      </c>
      <c r="I4765" t="inlineStr">
        <is>
          <t>National oil company</t>
        </is>
      </c>
      <c r="J4765" t="inlineStr">
        <is>
          <t>Liam O'Brien</t>
        </is>
      </c>
      <c r="K4765" s="70" t="n">
        <v>1625062</v>
      </c>
      <c r="L4765" s="71" t="n">
        <v>74.06</v>
      </c>
      <c r="M4765" s="71" t="n">
        <v>120352091.72</v>
      </c>
      <c r="N4765" s="71" t="n">
        <v>0</v>
      </c>
      <c r="O4765" s="71" t="n">
        <v>120352091.72</v>
      </c>
      <c r="P4765" s="71" t="n">
        <v>29389962.31</v>
      </c>
      <c r="Q4765" s="71" t="n">
        <v>90962129.41</v>
      </c>
      <c r="R4765" t="inlineStr">
        <is>
          <t>Crude</t>
        </is>
      </c>
      <c r="S4765" t="inlineStr">
        <is>
          <t>Yes</t>
        </is>
      </c>
      <c r="T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SA104757</t>
        </is>
      </c>
      <c r="B4766" s="68" t="n">
        <v>46351</v>
      </c>
      <c r="C4766" s="69" t="n">
        <v>2026</v>
      </c>
      <c r="D4766" t="inlineStr">
        <is>
          <t>Nov</t>
        </is>
      </c>
      <c r="E4766" t="inlineStr">
        <is>
          <t>Middle East</t>
        </is>
      </c>
      <c r="F4766" t="inlineStr">
        <is>
          <t>UAE</t>
        </is>
      </c>
      <c r="G4766" t="inlineStr">
        <is>
          <t>Arab Medium</t>
        </is>
      </c>
      <c r="H4766" t="inlineStr">
        <is>
          <t>Term contract</t>
        </is>
      </c>
      <c r="I4766" t="inlineStr">
        <is>
          <t>Trader</t>
        </is>
      </c>
      <c r="J4766" t="inlineStr">
        <is>
          <t>Zoya Ahmed</t>
        </is>
      </c>
      <c r="K4766" s="70" t="n">
        <v>1374802</v>
      </c>
      <c r="L4766" s="71" t="n">
        <v>70.92</v>
      </c>
      <c r="M4766" s="71" t="n">
        <v>97500957.84</v>
      </c>
      <c r="N4766" s="71" t="n">
        <v>975009.58</v>
      </c>
      <c r="O4766" s="71" t="n">
        <v>96525948.26000001</v>
      </c>
      <c r="P4766" s="71" t="n">
        <v>25087773.76</v>
      </c>
      <c r="Q4766" s="71" t="n">
        <v>71438174.5</v>
      </c>
      <c r="R4766" t="inlineStr">
        <is>
          <t>Crude</t>
        </is>
      </c>
      <c r="S4766" t="inlineStr">
        <is>
          <t>Yes</t>
        </is>
      </c>
      <c r="T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SA104758</t>
        </is>
      </c>
      <c r="B4767" s="68" t="n">
        <v>46351</v>
      </c>
      <c r="C4767" s="69" t="n">
        <v>2026</v>
      </c>
      <c r="D4767" t="inlineStr">
        <is>
          <t>Nov</t>
        </is>
      </c>
      <c r="E4767" t="inlineStr">
        <is>
          <t>Asia</t>
        </is>
      </c>
      <c r="F4767" t="inlineStr">
        <is>
          <t>India</t>
        </is>
      </c>
      <c r="G4767" t="inlineStr">
        <is>
          <t>Jet fuel</t>
        </is>
      </c>
      <c r="H4767" t="inlineStr">
        <is>
          <t>Term contract</t>
        </is>
      </c>
      <c r="I4767" t="inlineStr">
        <is>
          <t>National oil company</t>
        </is>
      </c>
      <c r="J4767" t="inlineStr">
        <is>
          <t>Aisha Bello</t>
        </is>
      </c>
      <c r="K4767" s="70" t="n">
        <v>328431</v>
      </c>
      <c r="L4767" s="71" t="n">
        <v>103.25</v>
      </c>
      <c r="M4767" s="71" t="n">
        <v>33910500.75</v>
      </c>
      <c r="N4767" s="71" t="n">
        <v>339105.01</v>
      </c>
      <c r="O4767" s="71" t="n">
        <v>33571395.74</v>
      </c>
      <c r="P4767" s="71" t="n">
        <v>24538553.6</v>
      </c>
      <c r="Q4767" s="71" t="n">
        <v>9032842.140000001</v>
      </c>
      <c r="R4767" t="inlineStr">
        <is>
          <t>Refined</t>
        </is>
      </c>
      <c r="S4767" t="inlineStr">
        <is>
          <t>Yes</t>
        </is>
      </c>
      <c r="T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SA104759</t>
        </is>
      </c>
      <c r="B4768" s="68" t="n">
        <v>46351</v>
      </c>
      <c r="C4768" s="69" t="n">
        <v>2026</v>
      </c>
      <c r="D4768" t="inlineStr">
        <is>
          <t>Nov</t>
        </is>
      </c>
      <c r="E4768" t="inlineStr">
        <is>
          <t>Asia</t>
        </is>
      </c>
      <c r="F4768" t="inlineStr">
        <is>
          <t>South Korea</t>
        </is>
      </c>
      <c r="G4768" t="inlineStr">
        <is>
          <t>Diesel</t>
        </is>
      </c>
      <c r="H4768" t="inlineStr">
        <is>
          <t>Term contract</t>
        </is>
      </c>
      <c r="I4768" t="inlineStr">
        <is>
          <t>Refiner</t>
        </is>
      </c>
      <c r="J4768" t="inlineStr">
        <is>
          <t>Mei Lin</t>
        </is>
      </c>
      <c r="K4768" s="70" t="n">
        <v>597911</v>
      </c>
      <c r="L4768" s="71" t="n">
        <v>92.5</v>
      </c>
      <c r="M4768" s="71" t="n">
        <v>55306767.5</v>
      </c>
      <c r="N4768" s="71" t="n">
        <v>0</v>
      </c>
      <c r="O4768" s="71" t="n">
        <v>55306767.5</v>
      </c>
      <c r="P4768" s="71" t="n">
        <v>41315190.1</v>
      </c>
      <c r="Q4768" s="71" t="n">
        <v>13991577.4</v>
      </c>
      <c r="R4768" t="inlineStr">
        <is>
          <t>Refined</t>
        </is>
      </c>
      <c r="S4768" t="inlineStr">
        <is>
          <t>Yes</t>
        </is>
      </c>
      <c r="T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SA104760</t>
        </is>
      </c>
      <c r="B4769" s="68" t="n">
        <v>46351</v>
      </c>
      <c r="C4769" s="69" t="n">
        <v>2026</v>
      </c>
      <c r="D4769" t="inlineStr">
        <is>
          <t>Nov</t>
        </is>
      </c>
      <c r="E4769" t="inlineStr">
        <is>
          <t>Asia</t>
        </is>
      </c>
      <c r="F4769" t="inlineStr">
        <is>
          <t>Japan</t>
        </is>
      </c>
      <c r="G4769" t="inlineStr">
        <is>
          <t>Diesel</t>
        </is>
      </c>
      <c r="H4769" t="inlineStr">
        <is>
          <t>Term contract</t>
        </is>
      </c>
      <c r="I4769" t="inlineStr">
        <is>
          <t>Trader</t>
        </is>
      </c>
      <c r="J4769" t="inlineStr">
        <is>
          <t>Yuki Sato</t>
        </is>
      </c>
      <c r="K4769" s="70" t="n">
        <v>475637</v>
      </c>
      <c r="L4769" s="71" t="n">
        <v>98.92</v>
      </c>
      <c r="M4769" s="71" t="n">
        <v>47050012.04</v>
      </c>
      <c r="N4769" s="71" t="n">
        <v>470500.12</v>
      </c>
      <c r="O4769" s="71" t="n">
        <v>46579511.92</v>
      </c>
      <c r="P4769" s="71" t="n">
        <v>33165836.25</v>
      </c>
      <c r="Q4769" s="71" t="n">
        <v>13413675.67</v>
      </c>
      <c r="R4769" t="inlineStr">
        <is>
          <t>Refined</t>
        </is>
      </c>
      <c r="S4769" t="inlineStr">
        <is>
          <t>Yes</t>
        </is>
      </c>
      <c r="T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SA104761</t>
        </is>
      </c>
      <c r="B4770" s="68" t="n">
        <v>46352</v>
      </c>
      <c r="C4770" s="69" t="n">
        <v>2026</v>
      </c>
      <c r="D4770" t="inlineStr">
        <is>
          <t>Nov</t>
        </is>
      </c>
      <c r="E4770" t="inlineStr">
        <is>
          <t>Europe</t>
        </is>
      </c>
      <c r="F4770" t="inlineStr">
        <is>
          <t>Netherlands</t>
        </is>
      </c>
      <c r="G4770" t="inlineStr">
        <is>
          <t>Arab Medium</t>
        </is>
      </c>
      <c r="H4770" t="inlineStr">
        <is>
          <t>Spot</t>
        </is>
      </c>
      <c r="I4770" t="inlineStr">
        <is>
          <t>Trader</t>
        </is>
      </c>
      <c r="J4770" t="inlineStr">
        <is>
          <t>Lucas Martin</t>
        </is>
      </c>
      <c r="K4770" s="70" t="n">
        <v>809281</v>
      </c>
      <c r="L4770" s="71" t="n">
        <v>74.34999999999999</v>
      </c>
      <c r="M4770" s="71" t="n">
        <v>60170042.35</v>
      </c>
      <c r="N4770" s="71" t="n">
        <v>601700.42</v>
      </c>
      <c r="O4770" s="71" t="n">
        <v>59568341.93</v>
      </c>
      <c r="P4770" s="71" t="n">
        <v>13807170.37</v>
      </c>
      <c r="Q4770" s="71" t="n">
        <v>45761171.56</v>
      </c>
      <c r="R4770" t="inlineStr">
        <is>
          <t>Crude</t>
        </is>
      </c>
      <c r="S4770" t="inlineStr">
        <is>
          <t>Yes</t>
        </is>
      </c>
      <c r="T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SA104762</t>
        </is>
      </c>
      <c r="B4771" s="68" t="n">
        <v>46352</v>
      </c>
      <c r="C4771" s="69" t="n">
        <v>2026</v>
      </c>
      <c r="D4771" t="inlineStr">
        <is>
          <t>Nov</t>
        </is>
      </c>
      <c r="E4771" t="inlineStr">
        <is>
          <t>Asia</t>
        </is>
      </c>
      <c r="F4771" t="inlineStr">
        <is>
          <t>China</t>
        </is>
      </c>
      <c r="G4771" t="inlineStr">
        <is>
          <t>Arab Light</t>
        </is>
      </c>
      <c r="H4771" t="inlineStr">
        <is>
          <t>Term contract</t>
        </is>
      </c>
      <c r="I4771" t="inlineStr">
        <is>
          <t>Refiner</t>
        </is>
      </c>
      <c r="J4771" t="inlineStr">
        <is>
          <t>Emma Clarke</t>
        </is>
      </c>
      <c r="K4771" s="70" t="n">
        <v>1830903</v>
      </c>
      <c r="L4771" s="71" t="n">
        <v>77.11</v>
      </c>
      <c r="M4771" s="71" t="n">
        <v>141180930.33</v>
      </c>
      <c r="N4771" s="71" t="n">
        <v>0</v>
      </c>
      <c r="O4771" s="71" t="n">
        <v>141180930.33</v>
      </c>
      <c r="P4771" s="71" t="n">
        <v>32842254.82</v>
      </c>
      <c r="Q4771" s="71" t="n">
        <v>108338675.51</v>
      </c>
      <c r="R4771" t="inlineStr">
        <is>
          <t>Crude</t>
        </is>
      </c>
      <c r="S4771" t="inlineStr">
        <is>
          <t>Yes</t>
        </is>
      </c>
      <c r="T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SA104763</t>
        </is>
      </c>
      <c r="B4772" s="68" t="n">
        <v>46352</v>
      </c>
      <c r="C4772" s="69" t="n">
        <v>2026</v>
      </c>
      <c r="D4772" t="inlineStr">
        <is>
          <t>Nov</t>
        </is>
      </c>
      <c r="E4772" t="inlineStr">
        <is>
          <t>Asia</t>
        </is>
      </c>
      <c r="F4772" t="inlineStr">
        <is>
          <t>China</t>
        </is>
      </c>
      <c r="G4772" t="inlineStr">
        <is>
          <t>Diesel</t>
        </is>
      </c>
      <c r="H4772" t="inlineStr">
        <is>
          <t>Term contract</t>
        </is>
      </c>
      <c r="I4772" t="inlineStr">
        <is>
          <t>National oil company</t>
        </is>
      </c>
      <c r="J4772" t="inlineStr">
        <is>
          <t>Mei Lin</t>
        </is>
      </c>
      <c r="K4772" s="70" t="n">
        <v>321952</v>
      </c>
      <c r="L4772" s="71" t="n">
        <v>89.51000000000001</v>
      </c>
      <c r="M4772" s="71" t="n">
        <v>28817923.52</v>
      </c>
      <c r="N4772" s="71" t="n">
        <v>576358.47</v>
      </c>
      <c r="O4772" s="71" t="n">
        <v>28241565.05</v>
      </c>
      <c r="P4772" s="71" t="n">
        <v>22212079.16</v>
      </c>
      <c r="Q4772" s="71" t="n">
        <v>6029485.89</v>
      </c>
      <c r="R4772" t="inlineStr">
        <is>
          <t>Refined</t>
        </is>
      </c>
      <c r="S4772" t="inlineStr">
        <is>
          <t>Yes</t>
        </is>
      </c>
      <c r="T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SA104764</t>
        </is>
      </c>
      <c r="B4773" s="68" t="n">
        <v>46352</v>
      </c>
      <c r="C4773" s="69" t="n">
        <v>2026</v>
      </c>
      <c r="D4773" t="inlineStr">
        <is>
          <t>Nov</t>
        </is>
      </c>
      <c r="E4773" t="inlineStr">
        <is>
          <t>Asia</t>
        </is>
      </c>
      <c r="F4773" t="inlineStr">
        <is>
          <t>India</t>
        </is>
      </c>
      <c r="G4773" t="inlineStr">
        <is>
          <t>Gasoline</t>
        </is>
      </c>
      <c r="H4773" t="inlineStr">
        <is>
          <t>Term contract</t>
        </is>
      </c>
      <c r="I4773" t="inlineStr">
        <is>
          <t>Refiner</t>
        </is>
      </c>
      <c r="J4773" t="inlineStr">
        <is>
          <t>Fatima Al-Saud</t>
        </is>
      </c>
      <c r="K4773" s="70" t="n">
        <v>356430</v>
      </c>
      <c r="L4773" s="71" t="n">
        <v>92.19</v>
      </c>
      <c r="M4773" s="71" t="n">
        <v>32859281.7</v>
      </c>
      <c r="N4773" s="71" t="n">
        <v>657185.63</v>
      </c>
      <c r="O4773" s="71" t="n">
        <v>32202096.07</v>
      </c>
      <c r="P4773" s="71" t="n">
        <v>24062849.62</v>
      </c>
      <c r="Q4773" s="71" t="n">
        <v>8139246.45</v>
      </c>
      <c r="R4773" t="inlineStr">
        <is>
          <t>Refined</t>
        </is>
      </c>
      <c r="S4773" t="inlineStr">
        <is>
          <t>Yes</t>
        </is>
      </c>
      <c r="T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SA104765</t>
        </is>
      </c>
      <c r="B4774" s="68" t="n">
        <v>46352</v>
      </c>
      <c r="C4774" s="69" t="n">
        <v>2026</v>
      </c>
      <c r="D4774" t="inlineStr">
        <is>
          <t>Nov</t>
        </is>
      </c>
      <c r="E4774" t="inlineStr">
        <is>
          <t>Asia</t>
        </is>
      </c>
      <c r="F4774" t="inlineStr">
        <is>
          <t>South Korea</t>
        </is>
      </c>
      <c r="G4774" t="inlineStr">
        <is>
          <t>Diesel</t>
        </is>
      </c>
      <c r="H4774" t="inlineStr">
        <is>
          <t>Spot</t>
        </is>
      </c>
      <c r="I4774" t="inlineStr">
        <is>
          <t>National oil company</t>
        </is>
      </c>
      <c r="J4774" t="inlineStr">
        <is>
          <t>Lucas Martin</t>
        </is>
      </c>
      <c r="K4774" s="70" t="n">
        <v>141345</v>
      </c>
      <c r="L4774" s="71" t="n">
        <v>98.86</v>
      </c>
      <c r="M4774" s="71" t="n">
        <v>13973366.7</v>
      </c>
      <c r="N4774" s="71" t="n">
        <v>0</v>
      </c>
      <c r="O4774" s="71" t="n">
        <v>13973366.7</v>
      </c>
      <c r="P4774" s="71" t="n">
        <v>10132472.77</v>
      </c>
      <c r="Q4774" s="71" t="n">
        <v>3840893.93</v>
      </c>
      <c r="R4774" t="inlineStr">
        <is>
          <t>Refined</t>
        </is>
      </c>
      <c r="S4774" t="inlineStr">
        <is>
          <t>Yes</t>
        </is>
      </c>
      <c r="T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SA104766</t>
        </is>
      </c>
      <c r="B4775" s="68" t="n">
        <v>46352</v>
      </c>
      <c r="C4775" s="69" t="n">
        <v>2026</v>
      </c>
      <c r="D4775" t="inlineStr">
        <is>
          <t>Nov</t>
        </is>
      </c>
      <c r="E4775" t="inlineStr">
        <is>
          <t>Asia</t>
        </is>
      </c>
      <c r="F4775" t="inlineStr">
        <is>
          <t>Japan</t>
        </is>
      </c>
      <c r="G4775" t="inlineStr">
        <is>
          <t>Gasoline</t>
        </is>
      </c>
      <c r="H4775" t="inlineStr">
        <is>
          <t>Spot</t>
        </is>
      </c>
      <c r="I4775" t="inlineStr">
        <is>
          <t>Trader</t>
        </is>
      </c>
      <c r="J4775" t="inlineStr">
        <is>
          <t>Arjun Mehta</t>
        </is>
      </c>
      <c r="K4775" s="70" t="n">
        <v>127838</v>
      </c>
      <c r="L4775" s="71" t="n">
        <v>84.3</v>
      </c>
      <c r="M4775" s="71" t="n">
        <v>10776743.4</v>
      </c>
      <c r="N4775" s="71" t="n">
        <v>0</v>
      </c>
      <c r="O4775" s="71" t="n">
        <v>10776743.4</v>
      </c>
      <c r="P4775" s="71" t="n">
        <v>8763165.01</v>
      </c>
      <c r="Q4775" s="71" t="n">
        <v>2013578.39</v>
      </c>
      <c r="R4775" t="inlineStr">
        <is>
          <t>Refined</t>
        </is>
      </c>
      <c r="S4775" t="inlineStr">
        <is>
          <t>Yes</t>
        </is>
      </c>
      <c r="T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SA104767</t>
        </is>
      </c>
      <c r="B4776" s="68" t="n">
        <v>46352</v>
      </c>
      <c r="C4776" s="69" t="n">
        <v>2026</v>
      </c>
      <c r="D4776" t="inlineStr">
        <is>
          <t>Nov</t>
        </is>
      </c>
      <c r="E4776" t="inlineStr">
        <is>
          <t>Asia</t>
        </is>
      </c>
      <c r="F4776" t="inlineStr">
        <is>
          <t>India</t>
        </is>
      </c>
      <c r="G4776" t="inlineStr">
        <is>
          <t>Arab Medium</t>
        </is>
      </c>
      <c r="H4776" t="inlineStr">
        <is>
          <t>Spot</t>
        </is>
      </c>
      <c r="I4776" t="inlineStr">
        <is>
          <t>Trader</t>
        </is>
      </c>
      <c r="J4776" t="inlineStr">
        <is>
          <t>Hiroshi Tanaka</t>
        </is>
      </c>
      <c r="K4776" s="70" t="n">
        <v>492935</v>
      </c>
      <c r="L4776" s="71" t="n">
        <v>73.59</v>
      </c>
      <c r="M4776" s="71" t="n">
        <v>36275086.65</v>
      </c>
      <c r="N4776" s="71" t="n">
        <v>0</v>
      </c>
      <c r="O4776" s="71" t="n">
        <v>36275086.65</v>
      </c>
      <c r="P4776" s="71" t="n">
        <v>8740964.869999999</v>
      </c>
      <c r="Q4776" s="71" t="n">
        <v>27534121.78</v>
      </c>
      <c r="R4776" t="inlineStr">
        <is>
          <t>Crude</t>
        </is>
      </c>
      <c r="S4776" t="inlineStr">
        <is>
          <t>Yes</t>
        </is>
      </c>
      <c r="T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SA104768</t>
        </is>
      </c>
      <c r="B4777" s="68" t="n">
        <v>46352</v>
      </c>
      <c r="C4777" s="69" t="n">
        <v>2026</v>
      </c>
      <c r="D4777" t="inlineStr">
        <is>
          <t>Nov</t>
        </is>
      </c>
      <c r="E4777" t="inlineStr">
        <is>
          <t>Asia</t>
        </is>
      </c>
      <c r="F4777" t="inlineStr">
        <is>
          <t>China</t>
        </is>
      </c>
      <c r="G4777" t="inlineStr">
        <is>
          <t>Arab Heavy</t>
        </is>
      </c>
      <c r="H4777" t="inlineStr">
        <is>
          <t>Term contract</t>
        </is>
      </c>
      <c r="I4777" t="inlineStr">
        <is>
          <t>Trader</t>
        </is>
      </c>
      <c r="J4777" t="inlineStr">
        <is>
          <t>Noah Smith</t>
        </is>
      </c>
      <c r="K4777" s="70" t="n">
        <v>2034577</v>
      </c>
      <c r="L4777" s="71" t="n">
        <v>73.98</v>
      </c>
      <c r="M4777" s="71" t="n">
        <v>150518006.46</v>
      </c>
      <c r="N4777" s="71" t="n">
        <v>3010360.13</v>
      </c>
      <c r="O4777" s="71" t="n">
        <v>147507646.33</v>
      </c>
      <c r="P4777" s="71" t="n">
        <v>36642955.13</v>
      </c>
      <c r="Q4777" s="71" t="n">
        <v>110864691.2</v>
      </c>
      <c r="R4777" t="inlineStr">
        <is>
          <t>Crude</t>
        </is>
      </c>
      <c r="S4777" t="inlineStr">
        <is>
          <t>Yes</t>
        </is>
      </c>
      <c r="T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SA104769</t>
        </is>
      </c>
      <c r="B4778" s="68" t="n">
        <v>46352</v>
      </c>
      <c r="C4778" s="69" t="n">
        <v>2026</v>
      </c>
      <c r="D4778" t="inlineStr">
        <is>
          <t>Nov</t>
        </is>
      </c>
      <c r="E4778" t="inlineStr">
        <is>
          <t>Middle East</t>
        </is>
      </c>
      <c r="F4778" t="inlineStr">
        <is>
          <t>Saudi Arabia</t>
        </is>
      </c>
      <c r="G4778" t="inlineStr">
        <is>
          <t>Diesel</t>
        </is>
      </c>
      <c r="H4778" t="inlineStr">
        <is>
          <t>Domestic</t>
        </is>
      </c>
      <c r="I4778" t="inlineStr">
        <is>
          <t>Refiner</t>
        </is>
      </c>
      <c r="J4778" t="inlineStr">
        <is>
          <t>Shraddha Kulkarni</t>
        </is>
      </c>
      <c r="K4778" s="70" t="n">
        <v>450957</v>
      </c>
      <c r="L4778" s="71" t="n">
        <v>99.37</v>
      </c>
      <c r="M4778" s="71" t="n">
        <v>44811597.09</v>
      </c>
      <c r="N4778" s="71" t="n">
        <v>448115.97</v>
      </c>
      <c r="O4778" s="71" t="n">
        <v>44363481.12</v>
      </c>
      <c r="P4778" s="71" t="n">
        <v>31450977.15</v>
      </c>
      <c r="Q4778" s="71" t="n">
        <v>12912503.97</v>
      </c>
      <c r="R4778" t="inlineStr">
        <is>
          <t>Refined</t>
        </is>
      </c>
      <c r="S4778" t="inlineStr">
        <is>
          <t>No</t>
        </is>
      </c>
      <c r="T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SA104770</t>
        </is>
      </c>
      <c r="B4779" s="68" t="n">
        <v>46352</v>
      </c>
      <c r="C4779" s="69" t="n">
        <v>2026</v>
      </c>
      <c r="D4779" t="inlineStr">
        <is>
          <t>Nov</t>
        </is>
      </c>
      <c r="E4779" t="inlineStr">
        <is>
          <t>Asia</t>
        </is>
      </c>
      <c r="F4779" t="inlineStr">
        <is>
          <t>South Korea</t>
        </is>
      </c>
      <c r="G4779" t="inlineStr">
        <is>
          <t>Diesel</t>
        </is>
      </c>
      <c r="H4779" t="inlineStr">
        <is>
          <t>Term contract</t>
        </is>
      </c>
      <c r="I4779" t="inlineStr">
        <is>
          <t>National oil company</t>
        </is>
      </c>
      <c r="J4779" t="inlineStr">
        <is>
          <t>Carlos Silva</t>
        </is>
      </c>
      <c r="K4779" s="70" t="n">
        <v>455444</v>
      </c>
      <c r="L4779" s="71" t="n">
        <v>89.09</v>
      </c>
      <c r="M4779" s="71" t="n">
        <v>40575505.96</v>
      </c>
      <c r="N4779" s="71" t="n">
        <v>405755.06</v>
      </c>
      <c r="O4779" s="71" t="n">
        <v>40169750.9</v>
      </c>
      <c r="P4779" s="71" t="n">
        <v>31857589.28</v>
      </c>
      <c r="Q4779" s="71" t="n">
        <v>8312161.62</v>
      </c>
      <c r="R4779" t="inlineStr">
        <is>
          <t>Refined</t>
        </is>
      </c>
      <c r="S4779" t="inlineStr">
        <is>
          <t>Yes</t>
        </is>
      </c>
      <c r="T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SA104771</t>
        </is>
      </c>
      <c r="B4780" s="68" t="n">
        <v>46353</v>
      </c>
      <c r="C4780" s="69" t="n">
        <v>2026</v>
      </c>
      <c r="D4780" t="inlineStr">
        <is>
          <t>Nov</t>
        </is>
      </c>
      <c r="E4780" t="inlineStr">
        <is>
          <t>Europe</t>
        </is>
      </c>
      <c r="F4780" t="inlineStr">
        <is>
          <t>Italy</t>
        </is>
      </c>
      <c r="G4780" t="inlineStr">
        <is>
          <t>Arab Medium</t>
        </is>
      </c>
      <c r="H4780" t="inlineStr">
        <is>
          <t>Term contract</t>
        </is>
      </c>
      <c r="I4780" t="inlineStr">
        <is>
          <t>National oil company</t>
        </is>
      </c>
      <c r="J4780" t="inlineStr">
        <is>
          <t>Lucas Martin</t>
        </is>
      </c>
      <c r="K4780" s="70" t="n">
        <v>1044373</v>
      </c>
      <c r="L4780" s="71" t="n">
        <v>70.61</v>
      </c>
      <c r="M4780" s="71" t="n">
        <v>73743177.53</v>
      </c>
      <c r="N4780" s="71" t="n">
        <v>737431.78</v>
      </c>
      <c r="O4780" s="71" t="n">
        <v>73005745.75</v>
      </c>
      <c r="P4780" s="71" t="n">
        <v>17713174.39</v>
      </c>
      <c r="Q4780" s="71" t="n">
        <v>55292571.36</v>
      </c>
      <c r="R4780" t="inlineStr">
        <is>
          <t>Crude</t>
        </is>
      </c>
      <c r="S4780" t="inlineStr">
        <is>
          <t>Yes</t>
        </is>
      </c>
      <c r="T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SA104772</t>
        </is>
      </c>
      <c r="B4781" s="68" t="n">
        <v>46353</v>
      </c>
      <c r="C4781" s="69" t="n">
        <v>2026</v>
      </c>
      <c r="D4781" t="inlineStr">
        <is>
          <t>Nov</t>
        </is>
      </c>
      <c r="E4781" t="inlineStr">
        <is>
          <t>Europe</t>
        </is>
      </c>
      <c r="F4781" t="inlineStr">
        <is>
          <t>Italy</t>
        </is>
      </c>
      <c r="G4781" t="inlineStr">
        <is>
          <t>Diesel</t>
        </is>
      </c>
      <c r="H4781" t="inlineStr">
        <is>
          <t>Spot</t>
        </is>
      </c>
      <c r="I4781" t="inlineStr">
        <is>
          <t>Trader</t>
        </is>
      </c>
      <c r="J4781" t="inlineStr">
        <is>
          <t>Yuki Sato</t>
        </is>
      </c>
      <c r="K4781" s="70" t="n">
        <v>655122</v>
      </c>
      <c r="L4781" s="71" t="n">
        <v>103.28</v>
      </c>
      <c r="M4781" s="71" t="n">
        <v>67661000.16</v>
      </c>
      <c r="N4781" s="71" t="n">
        <v>676610</v>
      </c>
      <c r="O4781" s="71" t="n">
        <v>66984390.16</v>
      </c>
      <c r="P4781" s="71" t="n">
        <v>47886437.31</v>
      </c>
      <c r="Q4781" s="71" t="n">
        <v>19097952.85</v>
      </c>
      <c r="R4781" t="inlineStr">
        <is>
          <t>Refined</t>
        </is>
      </c>
      <c r="S4781" t="inlineStr">
        <is>
          <t>Yes</t>
        </is>
      </c>
      <c r="T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SA104773</t>
        </is>
      </c>
      <c r="B4782" s="68" t="n">
        <v>46353</v>
      </c>
      <c r="C4782" s="69" t="n">
        <v>2026</v>
      </c>
      <c r="D4782" t="inlineStr">
        <is>
          <t>Nov</t>
        </is>
      </c>
      <c r="E4782" t="inlineStr">
        <is>
          <t>Asia</t>
        </is>
      </c>
      <c r="F4782" t="inlineStr">
        <is>
          <t>India</t>
        </is>
      </c>
      <c r="G4782" t="inlineStr">
        <is>
          <t>Arab Medium</t>
        </is>
      </c>
      <c r="H4782" t="inlineStr">
        <is>
          <t>Spot</t>
        </is>
      </c>
      <c r="I4782" t="inlineStr">
        <is>
          <t>National oil company</t>
        </is>
      </c>
      <c r="J4782" t="inlineStr">
        <is>
          <t>Yuki Sato</t>
        </is>
      </c>
      <c r="K4782" s="70" t="n">
        <v>1999909</v>
      </c>
      <c r="L4782" s="71" t="n">
        <v>69.63</v>
      </c>
      <c r="M4782" s="71" t="n">
        <v>139253663.67</v>
      </c>
      <c r="N4782" s="71" t="n">
        <v>0</v>
      </c>
      <c r="O4782" s="71" t="n">
        <v>139253663.67</v>
      </c>
      <c r="P4782" s="71" t="n">
        <v>35663303.25</v>
      </c>
      <c r="Q4782" s="71" t="n">
        <v>103590360.42</v>
      </c>
      <c r="R4782" t="inlineStr">
        <is>
          <t>Crude</t>
        </is>
      </c>
      <c r="S4782" t="inlineStr">
        <is>
          <t>Yes</t>
        </is>
      </c>
      <c r="T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SA104774</t>
        </is>
      </c>
      <c r="B4783" s="68" t="n">
        <v>46353</v>
      </c>
      <c r="C4783" s="69" t="n">
        <v>2026</v>
      </c>
      <c r="D4783" t="inlineStr">
        <is>
          <t>Nov</t>
        </is>
      </c>
      <c r="E4783" t="inlineStr">
        <is>
          <t>Middle East</t>
        </is>
      </c>
      <c r="F4783" t="inlineStr">
        <is>
          <t>Saudi Arabia</t>
        </is>
      </c>
      <c r="G4783" t="inlineStr">
        <is>
          <t>Arab Light</t>
        </is>
      </c>
      <c r="H4783" t="inlineStr">
        <is>
          <t>Domestic</t>
        </is>
      </c>
      <c r="I4783" t="inlineStr">
        <is>
          <t>Trader</t>
        </is>
      </c>
      <c r="J4783" t="inlineStr">
        <is>
          <t>Yuki Sato</t>
        </is>
      </c>
      <c r="K4783" s="70" t="n">
        <v>1015122</v>
      </c>
      <c r="L4783" s="71" t="n">
        <v>78.14</v>
      </c>
      <c r="M4783" s="71" t="n">
        <v>79321633.08</v>
      </c>
      <c r="N4783" s="71" t="n">
        <v>793216.33</v>
      </c>
      <c r="O4783" s="71" t="n">
        <v>78528416.75</v>
      </c>
      <c r="P4783" s="71" t="n">
        <v>18980193.25</v>
      </c>
      <c r="Q4783" s="71" t="n">
        <v>59548223.5</v>
      </c>
      <c r="R4783" t="inlineStr">
        <is>
          <t>Crude</t>
        </is>
      </c>
      <c r="S4783" t="inlineStr">
        <is>
          <t>No</t>
        </is>
      </c>
      <c r="T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SA104775</t>
        </is>
      </c>
      <c r="B4784" s="68" t="n">
        <v>46353</v>
      </c>
      <c r="C4784" s="69" t="n">
        <v>2026</v>
      </c>
      <c r="D4784" t="inlineStr">
        <is>
          <t>Nov</t>
        </is>
      </c>
      <c r="E4784" t="inlineStr">
        <is>
          <t>Middle East</t>
        </is>
      </c>
      <c r="F4784" t="inlineStr">
        <is>
          <t>Saudi Arabia</t>
        </is>
      </c>
      <c r="G4784" t="inlineStr">
        <is>
          <t>Diesel</t>
        </is>
      </c>
      <c r="H4784" t="inlineStr">
        <is>
          <t>Domestic</t>
        </is>
      </c>
      <c r="I4784" t="inlineStr">
        <is>
          <t>Trader</t>
        </is>
      </c>
      <c r="J4784" t="inlineStr">
        <is>
          <t>Fatima Al-Saud</t>
        </is>
      </c>
      <c r="K4784" s="70" t="n">
        <v>559770</v>
      </c>
      <c r="L4784" s="71" t="n">
        <v>97.45</v>
      </c>
      <c r="M4784" s="71" t="n">
        <v>54549586.5</v>
      </c>
      <c r="N4784" s="71" t="n">
        <v>0</v>
      </c>
      <c r="O4784" s="71" t="n">
        <v>54549586.5</v>
      </c>
      <c r="P4784" s="71" t="n">
        <v>40316354.19</v>
      </c>
      <c r="Q4784" s="71" t="n">
        <v>14233232.31</v>
      </c>
      <c r="R4784" t="inlineStr">
        <is>
          <t>Refined</t>
        </is>
      </c>
      <c r="S4784" t="inlineStr">
        <is>
          <t>No</t>
        </is>
      </c>
      <c r="T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SA104776</t>
        </is>
      </c>
      <c r="B4785" s="68" t="n">
        <v>46353</v>
      </c>
      <c r="C4785" s="69" t="n">
        <v>2026</v>
      </c>
      <c r="D4785" t="inlineStr">
        <is>
          <t>Nov</t>
        </is>
      </c>
      <c r="E4785" t="inlineStr">
        <is>
          <t>Europe</t>
        </is>
      </c>
      <c r="F4785" t="inlineStr">
        <is>
          <t>Netherlands</t>
        </is>
      </c>
      <c r="G4785" t="inlineStr">
        <is>
          <t>Arab Light</t>
        </is>
      </c>
      <c r="H4785" t="inlineStr">
        <is>
          <t>Spot</t>
        </is>
      </c>
      <c r="I4785" t="inlineStr">
        <is>
          <t>Refiner</t>
        </is>
      </c>
      <c r="J4785" t="inlineStr">
        <is>
          <t>Omar Haddad</t>
        </is>
      </c>
      <c r="K4785" s="70" t="n">
        <v>430100</v>
      </c>
      <c r="L4785" s="71" t="n">
        <v>77.68000000000001</v>
      </c>
      <c r="M4785" s="71" t="n">
        <v>33410168</v>
      </c>
      <c r="N4785" s="71" t="n">
        <v>0</v>
      </c>
      <c r="O4785" s="71" t="n">
        <v>33410168</v>
      </c>
      <c r="P4785" s="71" t="n">
        <v>7781446.79</v>
      </c>
      <c r="Q4785" s="71" t="n">
        <v>25628721.21</v>
      </c>
      <c r="R4785" t="inlineStr">
        <is>
          <t>Crude</t>
        </is>
      </c>
      <c r="S4785" t="inlineStr">
        <is>
          <t>Yes</t>
        </is>
      </c>
      <c r="T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SA104777</t>
        </is>
      </c>
      <c r="B4786" s="68" t="n">
        <v>46353</v>
      </c>
      <c r="C4786" s="69" t="n">
        <v>2026</v>
      </c>
      <c r="D4786" t="inlineStr">
        <is>
          <t>Nov</t>
        </is>
      </c>
      <c r="E4786" t="inlineStr">
        <is>
          <t>Asia</t>
        </is>
      </c>
      <c r="F4786" t="inlineStr">
        <is>
          <t>Japan</t>
        </is>
      </c>
      <c r="G4786" t="inlineStr">
        <is>
          <t>Diesel</t>
        </is>
      </c>
      <c r="H4786" t="inlineStr">
        <is>
          <t>Term contract</t>
        </is>
      </c>
      <c r="I4786" t="inlineStr">
        <is>
          <t>Refiner</t>
        </is>
      </c>
      <c r="J4786" t="inlineStr">
        <is>
          <t>Ravindra Patil</t>
        </is>
      </c>
      <c r="K4786" s="70" t="n">
        <v>146954</v>
      </c>
      <c r="L4786" s="71" t="n">
        <v>92.48</v>
      </c>
      <c r="M4786" s="71" t="n">
        <v>13590305.92</v>
      </c>
      <c r="N4786" s="71" t="n">
        <v>135903.06</v>
      </c>
      <c r="O4786" s="71" t="n">
        <v>13454402.86</v>
      </c>
      <c r="P4786" s="71" t="n">
        <v>10237387.51</v>
      </c>
      <c r="Q4786" s="71" t="n">
        <v>3217015.35</v>
      </c>
      <c r="R4786" t="inlineStr">
        <is>
          <t>Refined</t>
        </is>
      </c>
      <c r="S4786" t="inlineStr">
        <is>
          <t>Yes</t>
        </is>
      </c>
      <c r="T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SA104778</t>
        </is>
      </c>
      <c r="B4787" s="68" t="n">
        <v>46354</v>
      </c>
      <c r="C4787" s="69" t="n">
        <v>2026</v>
      </c>
      <c r="D4787" t="inlineStr">
        <is>
          <t>Nov</t>
        </is>
      </c>
      <c r="E4787" t="inlineStr">
        <is>
          <t>Asia</t>
        </is>
      </c>
      <c r="F4787" t="inlineStr">
        <is>
          <t>China</t>
        </is>
      </c>
      <c r="G4787" t="inlineStr">
        <is>
          <t>Arab Light</t>
        </is>
      </c>
      <c r="H4787" t="inlineStr">
        <is>
          <t>Term contract</t>
        </is>
      </c>
      <c r="I4787" t="inlineStr">
        <is>
          <t>Refiner</t>
        </is>
      </c>
      <c r="J4787" t="inlineStr">
        <is>
          <t>Mei Lin</t>
        </is>
      </c>
      <c r="K4787" s="70" t="n">
        <v>775696</v>
      </c>
      <c r="L4787" s="71" t="n">
        <v>79.54000000000001</v>
      </c>
      <c r="M4787" s="71" t="n">
        <v>61698859.84</v>
      </c>
      <c r="N4787" s="71" t="n">
        <v>0</v>
      </c>
      <c r="O4787" s="71" t="n">
        <v>61698859.84</v>
      </c>
      <c r="P4787" s="71" t="n">
        <v>13474568.77</v>
      </c>
      <c r="Q4787" s="71" t="n">
        <v>48224291.07</v>
      </c>
      <c r="R4787" t="inlineStr">
        <is>
          <t>Crude</t>
        </is>
      </c>
      <c r="S4787" t="inlineStr">
        <is>
          <t>Yes</t>
        </is>
      </c>
      <c r="T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SA104779</t>
        </is>
      </c>
      <c r="B4788" s="68" t="n">
        <v>46354</v>
      </c>
      <c r="C4788" s="69" t="n">
        <v>2026</v>
      </c>
      <c r="D4788" t="inlineStr">
        <is>
          <t>Nov</t>
        </is>
      </c>
      <c r="E4788" t="inlineStr">
        <is>
          <t>Europe</t>
        </is>
      </c>
      <c r="F4788" t="inlineStr">
        <is>
          <t>France</t>
        </is>
      </c>
      <c r="G4788" t="inlineStr">
        <is>
          <t>Arab Extra Light</t>
        </is>
      </c>
      <c r="H4788" t="inlineStr">
        <is>
          <t>Term contract</t>
        </is>
      </c>
      <c r="I4788" t="inlineStr">
        <is>
          <t>Refiner</t>
        </is>
      </c>
      <c r="J4788" t="inlineStr">
        <is>
          <t>Mei Lin</t>
        </is>
      </c>
      <c r="K4788" s="70" t="n">
        <v>715027</v>
      </c>
      <c r="L4788" s="71" t="n">
        <v>79.70999999999999</v>
      </c>
      <c r="M4788" s="71" t="n">
        <v>56994802.17</v>
      </c>
      <c r="N4788" s="71" t="n">
        <v>0</v>
      </c>
      <c r="O4788" s="71" t="n">
        <v>56994802.17</v>
      </c>
      <c r="P4788" s="71" t="n">
        <v>13353391.47</v>
      </c>
      <c r="Q4788" s="71" t="n">
        <v>43641410.7</v>
      </c>
      <c r="R4788" t="inlineStr">
        <is>
          <t>Crude</t>
        </is>
      </c>
      <c r="S4788" t="inlineStr">
        <is>
          <t>Yes</t>
        </is>
      </c>
      <c r="T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SA104780</t>
        </is>
      </c>
      <c r="B4789" s="68" t="n">
        <v>46354</v>
      </c>
      <c r="C4789" s="69" t="n">
        <v>2026</v>
      </c>
      <c r="D4789" t="inlineStr">
        <is>
          <t>Nov</t>
        </is>
      </c>
      <c r="E4789" t="inlineStr">
        <is>
          <t>Middle East</t>
        </is>
      </c>
      <c r="F4789" t="inlineStr">
        <is>
          <t>Saudi Arabia</t>
        </is>
      </c>
      <c r="G4789" t="inlineStr">
        <is>
          <t>Arab Light</t>
        </is>
      </c>
      <c r="H4789" t="inlineStr">
        <is>
          <t>Domestic</t>
        </is>
      </c>
      <c r="I4789" t="inlineStr">
        <is>
          <t>Refiner</t>
        </is>
      </c>
      <c r="J4789" t="inlineStr">
        <is>
          <t>Aisha Bello</t>
        </is>
      </c>
      <c r="K4789" s="70" t="n">
        <v>2000992</v>
      </c>
      <c r="L4789" s="71" t="n">
        <v>83.86</v>
      </c>
      <c r="M4789" s="71" t="n">
        <v>167803189.12</v>
      </c>
      <c r="N4789" s="71" t="n">
        <v>0</v>
      </c>
      <c r="O4789" s="71" t="n">
        <v>167803189.12</v>
      </c>
      <c r="P4789" s="71" t="n">
        <v>35017113.57</v>
      </c>
      <c r="Q4789" s="71" t="n">
        <v>132786075.55</v>
      </c>
      <c r="R4789" t="inlineStr">
        <is>
          <t>Crude</t>
        </is>
      </c>
      <c r="S4789" t="inlineStr">
        <is>
          <t>No</t>
        </is>
      </c>
      <c r="T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SA104781</t>
        </is>
      </c>
      <c r="B4790" s="68" t="n">
        <v>46354</v>
      </c>
      <c r="C4790" s="69" t="n">
        <v>2026</v>
      </c>
      <c r="D4790" t="inlineStr">
        <is>
          <t>Nov</t>
        </is>
      </c>
      <c r="E4790" t="inlineStr">
        <is>
          <t>Asia</t>
        </is>
      </c>
      <c r="F4790" t="inlineStr">
        <is>
          <t>India</t>
        </is>
      </c>
      <c r="G4790" t="inlineStr">
        <is>
          <t>Arab Medium</t>
        </is>
      </c>
      <c r="H4790" t="inlineStr">
        <is>
          <t>Term contract</t>
        </is>
      </c>
      <c r="I4790" t="inlineStr">
        <is>
          <t>Trader</t>
        </is>
      </c>
      <c r="J4790" t="inlineStr">
        <is>
          <t>Ana Costa</t>
        </is>
      </c>
      <c r="K4790" s="70" t="n">
        <v>1384552</v>
      </c>
      <c r="L4790" s="71" t="n">
        <v>68.48</v>
      </c>
      <c r="M4790" s="71" t="n">
        <v>94814120.95999999</v>
      </c>
      <c r="N4790" s="71" t="n">
        <v>948141.21</v>
      </c>
      <c r="O4790" s="71" t="n">
        <v>93865979.75</v>
      </c>
      <c r="P4790" s="71" t="n">
        <v>25342505.44</v>
      </c>
      <c r="Q4790" s="71" t="n">
        <v>68523474.31</v>
      </c>
      <c r="R4790" t="inlineStr">
        <is>
          <t>Crude</t>
        </is>
      </c>
      <c r="S4790" t="inlineStr">
        <is>
          <t>Yes</t>
        </is>
      </c>
      <c r="T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SA104782</t>
        </is>
      </c>
      <c r="B4791" s="68" t="n">
        <v>46354</v>
      </c>
      <c r="C4791" s="69" t="n">
        <v>2026</v>
      </c>
      <c r="D4791" t="inlineStr">
        <is>
          <t>Nov</t>
        </is>
      </c>
      <c r="E4791" t="inlineStr">
        <is>
          <t>Asia</t>
        </is>
      </c>
      <c r="F4791" t="inlineStr">
        <is>
          <t>Japan</t>
        </is>
      </c>
      <c r="G4791" t="inlineStr">
        <is>
          <t>Gasoline</t>
        </is>
      </c>
      <c r="H4791" t="inlineStr">
        <is>
          <t>Spot</t>
        </is>
      </c>
      <c r="I4791" t="inlineStr">
        <is>
          <t>Trader</t>
        </is>
      </c>
      <c r="J4791" t="inlineStr">
        <is>
          <t>Ruhi Shaikh</t>
        </is>
      </c>
      <c r="K4791" s="70" t="n">
        <v>572022</v>
      </c>
      <c r="L4791" s="71" t="n">
        <v>92.92</v>
      </c>
      <c r="M4791" s="71" t="n">
        <v>53152284.24</v>
      </c>
      <c r="N4791" s="71" t="n">
        <v>531522.84</v>
      </c>
      <c r="O4791" s="71" t="n">
        <v>52620761.4</v>
      </c>
      <c r="P4791" s="71" t="n">
        <v>41225991.31</v>
      </c>
      <c r="Q4791" s="71" t="n">
        <v>11394770.09</v>
      </c>
      <c r="R4791" t="inlineStr">
        <is>
          <t>Refined</t>
        </is>
      </c>
      <c r="S4791" t="inlineStr">
        <is>
          <t>Yes</t>
        </is>
      </c>
      <c r="T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SA104783</t>
        </is>
      </c>
      <c r="B4792" s="68" t="n">
        <v>46354</v>
      </c>
      <c r="C4792" s="69" t="n">
        <v>2026</v>
      </c>
      <c r="D4792" t="inlineStr">
        <is>
          <t>Nov</t>
        </is>
      </c>
      <c r="E4792" t="inlineStr">
        <is>
          <t>Asia</t>
        </is>
      </c>
      <c r="F4792" t="inlineStr">
        <is>
          <t>Japan</t>
        </is>
      </c>
      <c r="G4792" t="inlineStr">
        <is>
          <t>Arab Heavy</t>
        </is>
      </c>
      <c r="H4792" t="inlineStr">
        <is>
          <t>Spot</t>
        </is>
      </c>
      <c r="I4792" t="inlineStr">
        <is>
          <t>Refiner</t>
        </is>
      </c>
      <c r="J4792" t="inlineStr">
        <is>
          <t>Mei Lin</t>
        </is>
      </c>
      <c r="K4792" s="70" t="n">
        <v>1459305</v>
      </c>
      <c r="L4792" s="71" t="n">
        <v>75.12</v>
      </c>
      <c r="M4792" s="71" t="n">
        <v>109622991.6</v>
      </c>
      <c r="N4792" s="71" t="n">
        <v>0</v>
      </c>
      <c r="O4792" s="71" t="n">
        <v>109622991.6</v>
      </c>
      <c r="P4792" s="71" t="n">
        <v>24882512.69</v>
      </c>
      <c r="Q4792" s="71" t="n">
        <v>84740478.91</v>
      </c>
      <c r="R4792" t="inlineStr">
        <is>
          <t>Crude</t>
        </is>
      </c>
      <c r="S4792" t="inlineStr">
        <is>
          <t>Yes</t>
        </is>
      </c>
      <c r="T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SA104784</t>
        </is>
      </c>
      <c r="B4793" s="68" t="n">
        <v>46357</v>
      </c>
      <c r="C4793" s="69" t="n">
        <v>2026</v>
      </c>
      <c r="D4793" t="inlineStr">
        <is>
          <t>Dec</t>
        </is>
      </c>
      <c r="E4793" t="inlineStr">
        <is>
          <t>Asia</t>
        </is>
      </c>
      <c r="F4793" t="inlineStr">
        <is>
          <t>India</t>
        </is>
      </c>
      <c r="G4793" t="inlineStr">
        <is>
          <t>Arab Light</t>
        </is>
      </c>
      <c r="H4793" t="inlineStr">
        <is>
          <t>Spot</t>
        </is>
      </c>
      <c r="I4793" t="inlineStr">
        <is>
          <t>Refiner</t>
        </is>
      </c>
      <c r="J4793" t="inlineStr">
        <is>
          <t>Kofi Mensah</t>
        </is>
      </c>
      <c r="K4793" s="70" t="n">
        <v>1259787</v>
      </c>
      <c r="L4793" s="71" t="n">
        <v>75.29000000000001</v>
      </c>
      <c r="M4793" s="71" t="n">
        <v>94849363.23</v>
      </c>
      <c r="N4793" s="71" t="n">
        <v>0</v>
      </c>
      <c r="O4793" s="71" t="n">
        <v>94849363.23</v>
      </c>
      <c r="P4793" s="71" t="n">
        <v>22372418.1</v>
      </c>
      <c r="Q4793" s="71" t="n">
        <v>72476945.13</v>
      </c>
      <c r="R4793" t="inlineStr">
        <is>
          <t>Crude</t>
        </is>
      </c>
      <c r="S4793" t="inlineStr">
        <is>
          <t>Yes</t>
        </is>
      </c>
      <c r="T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SA104785</t>
        </is>
      </c>
      <c r="B4794" s="68" t="n">
        <v>46357</v>
      </c>
      <c r="C4794" s="69" t="n">
        <v>2026</v>
      </c>
      <c r="D4794" t="inlineStr">
        <is>
          <t>Dec</t>
        </is>
      </c>
      <c r="E4794" t="inlineStr">
        <is>
          <t>Middle East</t>
        </is>
      </c>
      <c r="F4794" t="inlineStr">
        <is>
          <t>Bahrain</t>
        </is>
      </c>
      <c r="G4794" t="inlineStr">
        <is>
          <t>Arab Light</t>
        </is>
      </c>
      <c r="H4794" t="inlineStr">
        <is>
          <t>Term contract</t>
        </is>
      </c>
      <c r="I4794" t="inlineStr">
        <is>
          <t>National oil company</t>
        </is>
      </c>
      <c r="J4794" t="inlineStr">
        <is>
          <t>Emma Clarke</t>
        </is>
      </c>
      <c r="K4794" s="70" t="n">
        <v>2151168</v>
      </c>
      <c r="L4794" s="71" t="n">
        <v>79.06999999999999</v>
      </c>
      <c r="M4794" s="71" t="n">
        <v>170092853.76</v>
      </c>
      <c r="N4794" s="71" t="n">
        <v>0</v>
      </c>
      <c r="O4794" s="71" t="n">
        <v>170092853.76</v>
      </c>
      <c r="P4794" s="71" t="n">
        <v>37798417.74</v>
      </c>
      <c r="Q4794" s="71" t="n">
        <v>132294436.02</v>
      </c>
      <c r="R4794" t="inlineStr">
        <is>
          <t>Crude</t>
        </is>
      </c>
      <c r="S4794" t="inlineStr">
        <is>
          <t>Yes</t>
        </is>
      </c>
      <c r="T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SA104786</t>
        </is>
      </c>
      <c r="B4795" s="68" t="n">
        <v>46357</v>
      </c>
      <c r="C4795" s="69" t="n">
        <v>2026</v>
      </c>
      <c r="D4795" t="inlineStr">
        <is>
          <t>Dec</t>
        </is>
      </c>
      <c r="E4795" t="inlineStr">
        <is>
          <t>Europe</t>
        </is>
      </c>
      <c r="F4795" t="inlineStr">
        <is>
          <t>Netherlands</t>
        </is>
      </c>
      <c r="G4795" t="inlineStr">
        <is>
          <t>Arab Light</t>
        </is>
      </c>
      <c r="H4795" t="inlineStr">
        <is>
          <t>Term contract</t>
        </is>
      </c>
      <c r="I4795" t="inlineStr">
        <is>
          <t>National oil company</t>
        </is>
      </c>
      <c r="J4795" t="inlineStr">
        <is>
          <t>Kofi Mensah</t>
        </is>
      </c>
      <c r="K4795" s="70" t="n">
        <v>1381814</v>
      </c>
      <c r="L4795" s="71" t="n">
        <v>79.78</v>
      </c>
      <c r="M4795" s="71" t="n">
        <v>110241120.92</v>
      </c>
      <c r="N4795" s="71" t="n">
        <v>0</v>
      </c>
      <c r="O4795" s="71" t="n">
        <v>110241120.92</v>
      </c>
      <c r="P4795" s="71" t="n">
        <v>25195851.31</v>
      </c>
      <c r="Q4795" s="71" t="n">
        <v>85045269.61</v>
      </c>
      <c r="R4795" t="inlineStr">
        <is>
          <t>Crude</t>
        </is>
      </c>
      <c r="S4795" t="inlineStr">
        <is>
          <t>Yes</t>
        </is>
      </c>
      <c r="T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SA104787</t>
        </is>
      </c>
      <c r="B4796" s="68" t="n">
        <v>46357</v>
      </c>
      <c r="C4796" s="69" t="n">
        <v>2026</v>
      </c>
      <c r="D4796" t="inlineStr">
        <is>
          <t>Dec</t>
        </is>
      </c>
      <c r="E4796" t="inlineStr">
        <is>
          <t>Asia</t>
        </is>
      </c>
      <c r="F4796" t="inlineStr">
        <is>
          <t>South Korea</t>
        </is>
      </c>
      <c r="G4796" t="inlineStr">
        <is>
          <t>Diesel</t>
        </is>
      </c>
      <c r="H4796" t="inlineStr">
        <is>
          <t>Term contract</t>
        </is>
      </c>
      <c r="I4796" t="inlineStr">
        <is>
          <t>National oil company</t>
        </is>
      </c>
      <c r="J4796" t="inlineStr">
        <is>
          <t>Kofi Mensah</t>
        </is>
      </c>
      <c r="K4796" s="70" t="n">
        <v>518652</v>
      </c>
      <c r="L4796" s="71" t="n">
        <v>98.26000000000001</v>
      </c>
      <c r="M4796" s="71" t="n">
        <v>50962745.52</v>
      </c>
      <c r="N4796" s="71" t="n">
        <v>0</v>
      </c>
      <c r="O4796" s="71" t="n">
        <v>50962745.52</v>
      </c>
      <c r="P4796" s="71" t="n">
        <v>37550459.83</v>
      </c>
      <c r="Q4796" s="71" t="n">
        <v>13412285.69</v>
      </c>
      <c r="R4796" t="inlineStr">
        <is>
          <t>Refined</t>
        </is>
      </c>
      <c r="S4796" t="inlineStr">
        <is>
          <t>Yes</t>
        </is>
      </c>
      <c r="T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SA104788</t>
        </is>
      </c>
      <c r="B4797" s="68" t="n">
        <v>46357</v>
      </c>
      <c r="C4797" s="69" t="n">
        <v>2026</v>
      </c>
      <c r="D4797" t="inlineStr">
        <is>
          <t>Dec</t>
        </is>
      </c>
      <c r="E4797" t="inlineStr">
        <is>
          <t>Middle East</t>
        </is>
      </c>
      <c r="F4797" t="inlineStr">
        <is>
          <t>Saudi Arabia</t>
        </is>
      </c>
      <c r="G4797" t="inlineStr">
        <is>
          <t>Arab Light</t>
        </is>
      </c>
      <c r="H4797" t="inlineStr">
        <is>
          <t>Domestic</t>
        </is>
      </c>
      <c r="I4797" t="inlineStr">
        <is>
          <t>Refiner</t>
        </is>
      </c>
      <c r="J4797" t="inlineStr">
        <is>
          <t>Ruhi Shaikh</t>
        </is>
      </c>
      <c r="K4797" s="70" t="n">
        <v>969246</v>
      </c>
      <c r="L4797" s="71" t="n">
        <v>76.45</v>
      </c>
      <c r="M4797" s="71" t="n">
        <v>74098856.7</v>
      </c>
      <c r="N4797" s="71" t="n">
        <v>740988.5699999999</v>
      </c>
      <c r="O4797" s="71" t="n">
        <v>73357868.13</v>
      </c>
      <c r="P4797" s="71" t="n">
        <v>17002649.37</v>
      </c>
      <c r="Q4797" s="71" t="n">
        <v>56355218.76</v>
      </c>
      <c r="R4797" t="inlineStr">
        <is>
          <t>Crude</t>
        </is>
      </c>
      <c r="S4797" t="inlineStr">
        <is>
          <t>No</t>
        </is>
      </c>
      <c r="T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SA104789</t>
        </is>
      </c>
      <c r="B4798" s="68" t="n">
        <v>46357</v>
      </c>
      <c r="C4798" s="69" t="n">
        <v>2026</v>
      </c>
      <c r="D4798" t="inlineStr">
        <is>
          <t>Dec</t>
        </is>
      </c>
      <c r="E4798" t="inlineStr">
        <is>
          <t>Asia</t>
        </is>
      </c>
      <c r="F4798" t="inlineStr">
        <is>
          <t>Japan</t>
        </is>
      </c>
      <c r="G4798" t="inlineStr">
        <is>
          <t>Arab Light</t>
        </is>
      </c>
      <c r="H4798" t="inlineStr">
        <is>
          <t>Term contract</t>
        </is>
      </c>
      <c r="I4798" t="inlineStr">
        <is>
          <t>National oil company</t>
        </is>
      </c>
      <c r="J4798" t="inlineStr">
        <is>
          <t>Zoya Ahmed</t>
        </is>
      </c>
      <c r="K4798" s="70" t="n">
        <v>1157517</v>
      </c>
      <c r="L4798" s="71" t="n">
        <v>81.44</v>
      </c>
      <c r="M4798" s="71" t="n">
        <v>94268184.48</v>
      </c>
      <c r="N4798" s="71" t="n">
        <v>0</v>
      </c>
      <c r="O4798" s="71" t="n">
        <v>94268184.48</v>
      </c>
      <c r="P4798" s="71" t="n">
        <v>21620492.51</v>
      </c>
      <c r="Q4798" s="71" t="n">
        <v>72647691.97</v>
      </c>
      <c r="R4798" t="inlineStr">
        <is>
          <t>Crude</t>
        </is>
      </c>
      <c r="S4798" t="inlineStr">
        <is>
          <t>Yes</t>
        </is>
      </c>
      <c r="T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SA104790</t>
        </is>
      </c>
      <c r="B4799" s="68" t="n">
        <v>46357</v>
      </c>
      <c r="C4799" s="69" t="n">
        <v>2026</v>
      </c>
      <c r="D4799" t="inlineStr">
        <is>
          <t>Dec</t>
        </is>
      </c>
      <c r="E4799" t="inlineStr">
        <is>
          <t>Asia</t>
        </is>
      </c>
      <c r="F4799" t="inlineStr">
        <is>
          <t>China</t>
        </is>
      </c>
      <c r="G4799" t="inlineStr">
        <is>
          <t>Arab Medium</t>
        </is>
      </c>
      <c r="H4799" t="inlineStr">
        <is>
          <t>Spot</t>
        </is>
      </c>
      <c r="I4799" t="inlineStr">
        <is>
          <t>Trader</t>
        </is>
      </c>
      <c r="J4799" t="inlineStr">
        <is>
          <t>Aisha Bello</t>
        </is>
      </c>
      <c r="K4799" s="70" t="n">
        <v>828624</v>
      </c>
      <c r="L4799" s="71" t="n">
        <v>79.73999999999999</v>
      </c>
      <c r="M4799" s="71" t="n">
        <v>66074477.76</v>
      </c>
      <c r="N4799" s="71" t="n">
        <v>0</v>
      </c>
      <c r="O4799" s="71" t="n">
        <v>66074477.76</v>
      </c>
      <c r="P4799" s="71" t="n">
        <v>14796658.31</v>
      </c>
      <c r="Q4799" s="71" t="n">
        <v>51277819.45</v>
      </c>
      <c r="R4799" t="inlineStr">
        <is>
          <t>Crude</t>
        </is>
      </c>
      <c r="S4799" t="inlineStr">
        <is>
          <t>Yes</t>
        </is>
      </c>
      <c r="T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SA104791</t>
        </is>
      </c>
      <c r="B4800" s="68" t="n">
        <v>46357</v>
      </c>
      <c r="C4800" s="69" t="n">
        <v>2026</v>
      </c>
      <c r="D4800" t="inlineStr">
        <is>
          <t>Dec</t>
        </is>
      </c>
      <c r="E4800" t="inlineStr">
        <is>
          <t>Asia</t>
        </is>
      </c>
      <c r="F4800" t="inlineStr">
        <is>
          <t>China</t>
        </is>
      </c>
      <c r="G4800" t="inlineStr">
        <is>
          <t>Diesel</t>
        </is>
      </c>
      <c r="H4800" t="inlineStr">
        <is>
          <t>Term contract</t>
        </is>
      </c>
      <c r="I4800" t="inlineStr">
        <is>
          <t>National oil company</t>
        </is>
      </c>
      <c r="J4800" t="inlineStr">
        <is>
          <t>Shraddha Kulkarni</t>
        </is>
      </c>
      <c r="K4800" s="70" t="n">
        <v>215403</v>
      </c>
      <c r="L4800" s="71" t="n">
        <v>97.45999999999999</v>
      </c>
      <c r="M4800" s="71" t="n">
        <v>20993176.38</v>
      </c>
      <c r="N4800" s="71" t="n">
        <v>0</v>
      </c>
      <c r="O4800" s="71" t="n">
        <v>20993176.38</v>
      </c>
      <c r="P4800" s="71" t="n">
        <v>15041679.6</v>
      </c>
      <c r="Q4800" s="71" t="n">
        <v>5951496.78</v>
      </c>
      <c r="R4800" t="inlineStr">
        <is>
          <t>Refined</t>
        </is>
      </c>
      <c r="S4800" t="inlineStr">
        <is>
          <t>Yes</t>
        </is>
      </c>
      <c r="T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SA104792</t>
        </is>
      </c>
      <c r="B4801" s="68" t="n">
        <v>46358</v>
      </c>
      <c r="C4801" s="69" t="n">
        <v>2026</v>
      </c>
      <c r="D4801" t="inlineStr">
        <is>
          <t>Dec</t>
        </is>
      </c>
      <c r="E4801" t="inlineStr">
        <is>
          <t>North America</t>
        </is>
      </c>
      <c r="F4801" t="inlineStr">
        <is>
          <t>USA</t>
        </is>
      </c>
      <c r="G4801" t="inlineStr">
        <is>
          <t>Arab Heavy</t>
        </is>
      </c>
      <c r="H4801" t="inlineStr">
        <is>
          <t>Term contract</t>
        </is>
      </c>
      <c r="I4801" t="inlineStr">
        <is>
          <t>Refiner</t>
        </is>
      </c>
      <c r="J4801" t="inlineStr">
        <is>
          <t>Zoya Ahmed</t>
        </is>
      </c>
      <c r="K4801" s="70" t="n">
        <v>1263274</v>
      </c>
      <c r="L4801" s="71" t="n">
        <v>77.84999999999999</v>
      </c>
      <c r="M4801" s="71" t="n">
        <v>98345880.90000001</v>
      </c>
      <c r="N4801" s="71" t="n">
        <v>0</v>
      </c>
      <c r="O4801" s="71" t="n">
        <v>98345880.90000001</v>
      </c>
      <c r="P4801" s="71" t="n">
        <v>22577968.06</v>
      </c>
      <c r="Q4801" s="71" t="n">
        <v>75767912.84</v>
      </c>
      <c r="R4801" t="inlineStr">
        <is>
          <t>Crude</t>
        </is>
      </c>
      <c r="S4801" t="inlineStr">
        <is>
          <t>Yes</t>
        </is>
      </c>
      <c r="T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SA104793</t>
        </is>
      </c>
      <c r="B4802" s="68" t="n">
        <v>46358</v>
      </c>
      <c r="C4802" s="69" t="n">
        <v>2026</v>
      </c>
      <c r="D4802" t="inlineStr">
        <is>
          <t>Dec</t>
        </is>
      </c>
      <c r="E4802" t="inlineStr">
        <is>
          <t>North America</t>
        </is>
      </c>
      <c r="F4802" t="inlineStr">
        <is>
          <t>USA</t>
        </is>
      </c>
      <c r="G4802" t="inlineStr">
        <is>
          <t>Diesel</t>
        </is>
      </c>
      <c r="H4802" t="inlineStr">
        <is>
          <t>Term contract</t>
        </is>
      </c>
      <c r="I4802" t="inlineStr">
        <is>
          <t>Refiner</t>
        </is>
      </c>
      <c r="J4802" t="inlineStr">
        <is>
          <t>Lucas Martin</t>
        </is>
      </c>
      <c r="K4802" s="70" t="n">
        <v>564380</v>
      </c>
      <c r="L4802" s="71" t="n">
        <v>98.55</v>
      </c>
      <c r="M4802" s="71" t="n">
        <v>55619649</v>
      </c>
      <c r="N4802" s="71" t="n">
        <v>1112392.98</v>
      </c>
      <c r="O4802" s="71" t="n">
        <v>54507256.02</v>
      </c>
      <c r="P4802" s="71" t="n">
        <v>38254462.56</v>
      </c>
      <c r="Q4802" s="71" t="n">
        <v>16252793.46</v>
      </c>
      <c r="R4802" t="inlineStr">
        <is>
          <t>Refined</t>
        </is>
      </c>
      <c r="S4802" t="inlineStr">
        <is>
          <t>Yes</t>
        </is>
      </c>
      <c r="T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SA104794</t>
        </is>
      </c>
      <c r="B4803" s="68" t="n">
        <v>46358</v>
      </c>
      <c r="C4803" s="69" t="n">
        <v>2026</v>
      </c>
      <c r="D4803" t="inlineStr">
        <is>
          <t>Dec</t>
        </is>
      </c>
      <c r="E4803" t="inlineStr">
        <is>
          <t>Asia</t>
        </is>
      </c>
      <c r="F4803" t="inlineStr">
        <is>
          <t>India</t>
        </is>
      </c>
      <c r="G4803" t="inlineStr">
        <is>
          <t>Arab Light</t>
        </is>
      </c>
      <c r="H4803" t="inlineStr">
        <is>
          <t>Spot</t>
        </is>
      </c>
      <c r="I4803" t="inlineStr">
        <is>
          <t>National oil company</t>
        </is>
      </c>
      <c r="J4803" t="inlineStr">
        <is>
          <t>Ravindra Patil</t>
        </is>
      </c>
      <c r="K4803" s="70" t="n">
        <v>1892005</v>
      </c>
      <c r="L4803" s="71" t="n">
        <v>80.20999999999999</v>
      </c>
      <c r="M4803" s="71" t="n">
        <v>151757721.05</v>
      </c>
      <c r="N4803" s="71" t="n">
        <v>3035154.42</v>
      </c>
      <c r="O4803" s="71" t="n">
        <v>148722566.63</v>
      </c>
      <c r="P4803" s="71" t="n">
        <v>34408740</v>
      </c>
      <c r="Q4803" s="71" t="n">
        <v>114313826.63</v>
      </c>
      <c r="R4803" t="inlineStr">
        <is>
          <t>Crude</t>
        </is>
      </c>
      <c r="S4803" t="inlineStr">
        <is>
          <t>Yes</t>
        </is>
      </c>
      <c r="T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SA104795</t>
        </is>
      </c>
      <c r="B4804" s="68" t="n">
        <v>46358</v>
      </c>
      <c r="C4804" s="69" t="n">
        <v>2026</v>
      </c>
      <c r="D4804" t="inlineStr">
        <is>
          <t>Dec</t>
        </is>
      </c>
      <c r="E4804" t="inlineStr">
        <is>
          <t>North America</t>
        </is>
      </c>
      <c r="F4804" t="inlineStr">
        <is>
          <t>USA</t>
        </is>
      </c>
      <c r="G4804" t="inlineStr">
        <is>
          <t>Arab Light</t>
        </is>
      </c>
      <c r="H4804" t="inlineStr">
        <is>
          <t>Term contract</t>
        </is>
      </c>
      <c r="I4804" t="inlineStr">
        <is>
          <t>Trader</t>
        </is>
      </c>
      <c r="J4804" t="inlineStr">
        <is>
          <t>Olivia Brown</t>
        </is>
      </c>
      <c r="K4804" s="70" t="n">
        <v>754245</v>
      </c>
      <c r="L4804" s="71" t="n">
        <v>72.77</v>
      </c>
      <c r="M4804" s="71" t="n">
        <v>54886408.65</v>
      </c>
      <c r="N4804" s="71" t="n">
        <v>0</v>
      </c>
      <c r="O4804" s="71" t="n">
        <v>54886408.65</v>
      </c>
      <c r="P4804" s="71" t="n">
        <v>13326563.84</v>
      </c>
      <c r="Q4804" s="71" t="n">
        <v>41559844.81</v>
      </c>
      <c r="R4804" t="inlineStr">
        <is>
          <t>Crude</t>
        </is>
      </c>
      <c r="S4804" t="inlineStr">
        <is>
          <t>Yes</t>
        </is>
      </c>
      <c r="T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SA104796</t>
        </is>
      </c>
      <c r="B4805" s="68" t="n">
        <v>46358</v>
      </c>
      <c r="C4805" s="69" t="n">
        <v>2026</v>
      </c>
      <c r="D4805" t="inlineStr">
        <is>
          <t>Dec</t>
        </is>
      </c>
      <c r="E4805" t="inlineStr">
        <is>
          <t>Asia</t>
        </is>
      </c>
      <c r="F4805" t="inlineStr">
        <is>
          <t>India</t>
        </is>
      </c>
      <c r="G4805" t="inlineStr">
        <is>
          <t>Arab Light</t>
        </is>
      </c>
      <c r="H4805" t="inlineStr">
        <is>
          <t>Term contract</t>
        </is>
      </c>
      <c r="I4805" t="inlineStr">
        <is>
          <t>Refiner</t>
        </is>
      </c>
      <c r="J4805" t="inlineStr">
        <is>
          <t>Sara Rossi</t>
        </is>
      </c>
      <c r="K4805" s="70" t="n">
        <v>1639815</v>
      </c>
      <c r="L4805" s="71" t="n">
        <v>74.06</v>
      </c>
      <c r="M4805" s="71" t="n">
        <v>121444698.9</v>
      </c>
      <c r="N4805" s="71" t="n">
        <v>0</v>
      </c>
      <c r="O4805" s="71" t="n">
        <v>121444698.9</v>
      </c>
      <c r="P4805" s="71" t="n">
        <v>28587124.99</v>
      </c>
      <c r="Q4805" s="71" t="n">
        <v>92857573.91</v>
      </c>
      <c r="R4805" t="inlineStr">
        <is>
          <t>Crude</t>
        </is>
      </c>
      <c r="S4805" t="inlineStr">
        <is>
          <t>Yes</t>
        </is>
      </c>
      <c r="T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SA104797</t>
        </is>
      </c>
      <c r="B4806" s="68" t="n">
        <v>46358</v>
      </c>
      <c r="C4806" s="69" t="n">
        <v>2026</v>
      </c>
      <c r="D4806" t="inlineStr">
        <is>
          <t>Dec</t>
        </is>
      </c>
      <c r="E4806" t="inlineStr">
        <is>
          <t>Middle East</t>
        </is>
      </c>
      <c r="F4806" t="inlineStr">
        <is>
          <t>Bahrain</t>
        </is>
      </c>
      <c r="G4806" t="inlineStr">
        <is>
          <t>Diesel</t>
        </is>
      </c>
      <c r="H4806" t="inlineStr">
        <is>
          <t>Term contract</t>
        </is>
      </c>
      <c r="I4806" t="inlineStr">
        <is>
          <t>Refiner</t>
        </is>
      </c>
      <c r="J4806" t="inlineStr">
        <is>
          <t>Fatima Al-Saud</t>
        </is>
      </c>
      <c r="K4806" s="70" t="n">
        <v>638989</v>
      </c>
      <c r="L4806" s="71" t="n">
        <v>87.28</v>
      </c>
      <c r="M4806" s="71" t="n">
        <v>55770959.92</v>
      </c>
      <c r="N4806" s="71" t="n">
        <v>0</v>
      </c>
      <c r="O4806" s="71" t="n">
        <v>55770959.92</v>
      </c>
      <c r="P4806" s="71" t="n">
        <v>44872694.11</v>
      </c>
      <c r="Q4806" s="71" t="n">
        <v>10898265.81</v>
      </c>
      <c r="R4806" t="inlineStr">
        <is>
          <t>Refined</t>
        </is>
      </c>
      <c r="S4806" t="inlineStr">
        <is>
          <t>Yes</t>
        </is>
      </c>
      <c r="T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SA104798</t>
        </is>
      </c>
      <c r="B4807" s="68" t="n">
        <v>46358</v>
      </c>
      <c r="C4807" s="69" t="n">
        <v>2026</v>
      </c>
      <c r="D4807" t="inlineStr">
        <is>
          <t>Dec</t>
        </is>
      </c>
      <c r="E4807" t="inlineStr">
        <is>
          <t>North America</t>
        </is>
      </c>
      <c r="F4807" t="inlineStr">
        <is>
          <t>USA</t>
        </is>
      </c>
      <c r="G4807" t="inlineStr">
        <is>
          <t>Arab Extra Light</t>
        </is>
      </c>
      <c r="H4807" t="inlineStr">
        <is>
          <t>Term contract</t>
        </is>
      </c>
      <c r="I4807" t="inlineStr">
        <is>
          <t>Refiner</t>
        </is>
      </c>
      <c r="J4807" t="inlineStr">
        <is>
          <t>Carlos Silva</t>
        </is>
      </c>
      <c r="K4807" s="70" t="n">
        <v>2033789</v>
      </c>
      <c r="L4807" s="71" t="n">
        <v>76.98999999999999</v>
      </c>
      <c r="M4807" s="71" t="n">
        <v>156581415.11</v>
      </c>
      <c r="N4807" s="71" t="n">
        <v>1565814.15</v>
      </c>
      <c r="O4807" s="71" t="n">
        <v>155015600.96</v>
      </c>
      <c r="P4807" s="71" t="n">
        <v>37115549.76</v>
      </c>
      <c r="Q4807" s="71" t="n">
        <v>117900051.2</v>
      </c>
      <c r="R4807" t="inlineStr">
        <is>
          <t>Crude</t>
        </is>
      </c>
      <c r="S4807" t="inlineStr">
        <is>
          <t>Yes</t>
        </is>
      </c>
      <c r="T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SA104799</t>
        </is>
      </c>
      <c r="B4808" s="68" t="n">
        <v>46358</v>
      </c>
      <c r="C4808" s="69" t="n">
        <v>2026</v>
      </c>
      <c r="D4808" t="inlineStr">
        <is>
          <t>Dec</t>
        </is>
      </c>
      <c r="E4808" t="inlineStr">
        <is>
          <t>Middle East</t>
        </is>
      </c>
      <c r="F4808" t="inlineStr">
        <is>
          <t>UAE</t>
        </is>
      </c>
      <c r="G4808" t="inlineStr">
        <is>
          <t>Gasoline</t>
        </is>
      </c>
      <c r="H4808" t="inlineStr">
        <is>
          <t>Term contract</t>
        </is>
      </c>
      <c r="I4808" t="inlineStr">
        <is>
          <t>Refiner</t>
        </is>
      </c>
      <c r="J4808" t="inlineStr">
        <is>
          <t>Noah Smith</t>
        </is>
      </c>
      <c r="K4808" s="70" t="n">
        <v>462542</v>
      </c>
      <c r="L4808" s="71" t="n">
        <v>92.7</v>
      </c>
      <c r="M4808" s="71" t="n">
        <v>42877643.4</v>
      </c>
      <c r="N4808" s="71" t="n">
        <v>428776.43</v>
      </c>
      <c r="O4808" s="71" t="n">
        <v>42448866.97</v>
      </c>
      <c r="P4808" s="71" t="n">
        <v>33064530.87</v>
      </c>
      <c r="Q4808" s="71" t="n">
        <v>9384336.1</v>
      </c>
      <c r="R4808" t="inlineStr">
        <is>
          <t>Refined</t>
        </is>
      </c>
      <c r="S4808" t="inlineStr">
        <is>
          <t>Yes</t>
        </is>
      </c>
      <c r="T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SA104800</t>
        </is>
      </c>
      <c r="B4809" s="68" t="n">
        <v>46359</v>
      </c>
      <c r="C4809" s="69" t="n">
        <v>2026</v>
      </c>
      <c r="D4809" t="inlineStr">
        <is>
          <t>Dec</t>
        </is>
      </c>
      <c r="E4809" t="inlineStr">
        <is>
          <t>Europe</t>
        </is>
      </c>
      <c r="F4809" t="inlineStr">
        <is>
          <t>France</t>
        </is>
      </c>
      <c r="G4809" t="inlineStr">
        <is>
          <t>Arab Light</t>
        </is>
      </c>
      <c r="H4809" t="inlineStr">
        <is>
          <t>Term contract</t>
        </is>
      </c>
      <c r="I4809" t="inlineStr">
        <is>
          <t>Refiner</t>
        </is>
      </c>
      <c r="J4809" t="inlineStr">
        <is>
          <t>Priya Nair</t>
        </is>
      </c>
      <c r="K4809" s="70" t="n">
        <v>1955924</v>
      </c>
      <c r="L4809" s="71" t="n">
        <v>83.81999999999999</v>
      </c>
      <c r="M4809" s="71" t="n">
        <v>163945549.68</v>
      </c>
      <c r="N4809" s="71" t="n">
        <v>1639455.5</v>
      </c>
      <c r="O4809" s="71" t="n">
        <v>162306094.18</v>
      </c>
      <c r="P4809" s="71" t="n">
        <v>34582715.77</v>
      </c>
      <c r="Q4809" s="71" t="n">
        <v>127723378.41</v>
      </c>
      <c r="R4809" t="inlineStr">
        <is>
          <t>Crude</t>
        </is>
      </c>
      <c r="S4809" t="inlineStr">
        <is>
          <t>Yes</t>
        </is>
      </c>
      <c r="T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SA104801</t>
        </is>
      </c>
      <c r="B4810" s="68" t="n">
        <v>46359</v>
      </c>
      <c r="C4810" s="69" t="n">
        <v>2026</v>
      </c>
      <c r="D4810" t="inlineStr">
        <is>
          <t>Dec</t>
        </is>
      </c>
      <c r="E4810" t="inlineStr">
        <is>
          <t>Asia</t>
        </is>
      </c>
      <c r="F4810" t="inlineStr">
        <is>
          <t>South Korea</t>
        </is>
      </c>
      <c r="G4810" t="inlineStr">
        <is>
          <t>Arab Light</t>
        </is>
      </c>
      <c r="H4810" t="inlineStr">
        <is>
          <t>Term contract</t>
        </is>
      </c>
      <c r="I4810" t="inlineStr">
        <is>
          <t>Trader</t>
        </is>
      </c>
      <c r="J4810" t="inlineStr">
        <is>
          <t>Yuki Sato</t>
        </is>
      </c>
      <c r="K4810" s="70" t="n">
        <v>2282492</v>
      </c>
      <c r="L4810" s="71" t="n">
        <v>80.47</v>
      </c>
      <c r="M4810" s="71" t="n">
        <v>183672131.24</v>
      </c>
      <c r="N4810" s="71" t="n">
        <v>1836721.31</v>
      </c>
      <c r="O4810" s="71" t="n">
        <v>181835409.93</v>
      </c>
      <c r="P4810" s="71" t="n">
        <v>41449206.69</v>
      </c>
      <c r="Q4810" s="71" t="n">
        <v>140386203.24</v>
      </c>
      <c r="R4810" t="inlineStr">
        <is>
          <t>Crude</t>
        </is>
      </c>
      <c r="S4810" t="inlineStr">
        <is>
          <t>Yes</t>
        </is>
      </c>
      <c r="T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SA104802</t>
        </is>
      </c>
      <c r="B4811" s="68" t="n">
        <v>46359</v>
      </c>
      <c r="C4811" s="69" t="n">
        <v>2026</v>
      </c>
      <c r="D4811" t="inlineStr">
        <is>
          <t>Dec</t>
        </is>
      </c>
      <c r="E4811" t="inlineStr">
        <is>
          <t>North America</t>
        </is>
      </c>
      <c r="F4811" t="inlineStr">
        <is>
          <t>USA</t>
        </is>
      </c>
      <c r="G4811" t="inlineStr">
        <is>
          <t>Arab Heavy</t>
        </is>
      </c>
      <c r="H4811" t="inlineStr">
        <is>
          <t>Spot</t>
        </is>
      </c>
      <c r="I4811" t="inlineStr">
        <is>
          <t>Trader</t>
        </is>
      </c>
      <c r="J4811" t="inlineStr">
        <is>
          <t>Noah Smith</t>
        </is>
      </c>
      <c r="K4811" s="70" t="n">
        <v>1708383</v>
      </c>
      <c r="L4811" s="71" t="n">
        <v>79.62</v>
      </c>
      <c r="M4811" s="71" t="n">
        <v>136021454.46</v>
      </c>
      <c r="N4811" s="71" t="n">
        <v>2720429.09</v>
      </c>
      <c r="O4811" s="71" t="n">
        <v>133301025.37</v>
      </c>
      <c r="P4811" s="71" t="n">
        <v>30137745.81</v>
      </c>
      <c r="Q4811" s="71" t="n">
        <v>103163279.56</v>
      </c>
      <c r="R4811" t="inlineStr">
        <is>
          <t>Crude</t>
        </is>
      </c>
      <c r="S4811" t="inlineStr">
        <is>
          <t>Yes</t>
        </is>
      </c>
      <c r="T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SA104803</t>
        </is>
      </c>
      <c r="B4812" s="68" t="n">
        <v>46359</v>
      </c>
      <c r="C4812" s="69" t="n">
        <v>2026</v>
      </c>
      <c r="D4812" t="inlineStr">
        <is>
          <t>Dec</t>
        </is>
      </c>
      <c r="E4812" t="inlineStr">
        <is>
          <t>Asia</t>
        </is>
      </c>
      <c r="F4812" t="inlineStr">
        <is>
          <t>China</t>
        </is>
      </c>
      <c r="G4812" t="inlineStr">
        <is>
          <t>Arab Light</t>
        </is>
      </c>
      <c r="H4812" t="inlineStr">
        <is>
          <t>Spot</t>
        </is>
      </c>
      <c r="I4812" t="inlineStr">
        <is>
          <t>National oil company</t>
        </is>
      </c>
      <c r="J4812" t="inlineStr">
        <is>
          <t>Yuki Sato</t>
        </is>
      </c>
      <c r="K4812" s="70" t="n">
        <v>834435</v>
      </c>
      <c r="L4812" s="71" t="n">
        <v>74.01000000000001</v>
      </c>
      <c r="M4812" s="71" t="n">
        <v>61756534.35</v>
      </c>
      <c r="N4812" s="71" t="n">
        <v>1235130.69</v>
      </c>
      <c r="O4812" s="71" t="n">
        <v>60521403.66</v>
      </c>
      <c r="P4812" s="71" t="n">
        <v>15003218.17</v>
      </c>
      <c r="Q4812" s="71" t="n">
        <v>45518185.49</v>
      </c>
      <c r="R4812" t="inlineStr">
        <is>
          <t>Crude</t>
        </is>
      </c>
      <c r="S4812" t="inlineStr">
        <is>
          <t>Yes</t>
        </is>
      </c>
      <c r="T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SA104804</t>
        </is>
      </c>
      <c r="B4813" s="68" t="n">
        <v>46359</v>
      </c>
      <c r="C4813" s="69" t="n">
        <v>2026</v>
      </c>
      <c r="D4813" t="inlineStr">
        <is>
          <t>Dec</t>
        </is>
      </c>
      <c r="E4813" t="inlineStr">
        <is>
          <t>Asia</t>
        </is>
      </c>
      <c r="F4813" t="inlineStr">
        <is>
          <t>Japan</t>
        </is>
      </c>
      <c r="G4813" t="inlineStr">
        <is>
          <t>Jet fuel</t>
        </is>
      </c>
      <c r="H4813" t="inlineStr">
        <is>
          <t>Spot</t>
        </is>
      </c>
      <c r="I4813" t="inlineStr">
        <is>
          <t>Trader</t>
        </is>
      </c>
      <c r="J4813" t="inlineStr">
        <is>
          <t>Olivia Brown</t>
        </is>
      </c>
      <c r="K4813" s="70" t="n">
        <v>151861</v>
      </c>
      <c r="L4813" s="71" t="n">
        <v>102.82</v>
      </c>
      <c r="M4813" s="71" t="n">
        <v>15614348.02</v>
      </c>
      <c r="N4813" s="71" t="n">
        <v>0</v>
      </c>
      <c r="O4813" s="71" t="n">
        <v>15614348.02</v>
      </c>
      <c r="P4813" s="71" t="n">
        <v>11048415.62</v>
      </c>
      <c r="Q4813" s="71" t="n">
        <v>4565932.4</v>
      </c>
      <c r="R4813" t="inlineStr">
        <is>
          <t>Refined</t>
        </is>
      </c>
      <c r="S4813" t="inlineStr">
        <is>
          <t>Yes</t>
        </is>
      </c>
      <c r="T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SA104805</t>
        </is>
      </c>
      <c r="B4814" s="68" t="n">
        <v>46359</v>
      </c>
      <c r="C4814" s="69" t="n">
        <v>2026</v>
      </c>
      <c r="D4814" t="inlineStr">
        <is>
          <t>Dec</t>
        </is>
      </c>
      <c r="E4814" t="inlineStr">
        <is>
          <t>Middle East</t>
        </is>
      </c>
      <c r="F4814" t="inlineStr">
        <is>
          <t>Bahrain</t>
        </is>
      </c>
      <c r="G4814" t="inlineStr">
        <is>
          <t>Arab Heavy</t>
        </is>
      </c>
      <c r="H4814" t="inlineStr">
        <is>
          <t>Term contract</t>
        </is>
      </c>
      <c r="I4814" t="inlineStr">
        <is>
          <t>Trader</t>
        </is>
      </c>
      <c r="J4814" t="inlineStr">
        <is>
          <t>Shraddha Kulkarni</t>
        </is>
      </c>
      <c r="K4814" s="70" t="n">
        <v>640353</v>
      </c>
      <c r="L4814" s="71" t="n">
        <v>73.75</v>
      </c>
      <c r="M4814" s="71" t="n">
        <v>47226033.75</v>
      </c>
      <c r="N4814" s="71" t="n">
        <v>472260.34</v>
      </c>
      <c r="O4814" s="71" t="n">
        <v>46753773.41</v>
      </c>
      <c r="P4814" s="71" t="n">
        <v>10925631.51</v>
      </c>
      <c r="Q4814" s="71" t="n">
        <v>35828141.9</v>
      </c>
      <c r="R4814" t="inlineStr">
        <is>
          <t>Crude</t>
        </is>
      </c>
      <c r="S4814" t="inlineStr">
        <is>
          <t>Yes</t>
        </is>
      </c>
      <c r="T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SA104806</t>
        </is>
      </c>
      <c r="B4815" s="68" t="n">
        <v>46359</v>
      </c>
      <c r="C4815" s="69" t="n">
        <v>2026</v>
      </c>
      <c r="D4815" t="inlineStr">
        <is>
          <t>Dec</t>
        </is>
      </c>
      <c r="E4815" t="inlineStr">
        <is>
          <t>Asia</t>
        </is>
      </c>
      <c r="F4815" t="inlineStr">
        <is>
          <t>South Korea</t>
        </is>
      </c>
      <c r="G4815" t="inlineStr">
        <is>
          <t>Arab Heavy</t>
        </is>
      </c>
      <c r="H4815" t="inlineStr">
        <is>
          <t>Spot</t>
        </is>
      </c>
      <c r="I4815" t="inlineStr">
        <is>
          <t>National oil company</t>
        </is>
      </c>
      <c r="J4815" t="inlineStr">
        <is>
          <t>Fatima Al-Saud</t>
        </is>
      </c>
      <c r="K4815" s="70" t="n">
        <v>1678167</v>
      </c>
      <c r="L4815" s="71" t="n">
        <v>77.47</v>
      </c>
      <c r="M4815" s="71" t="n">
        <v>130007597.49</v>
      </c>
      <c r="N4815" s="71" t="n">
        <v>1300075.97</v>
      </c>
      <c r="O4815" s="71" t="n">
        <v>128707521.52</v>
      </c>
      <c r="P4815" s="71" t="n">
        <v>28723728.56</v>
      </c>
      <c r="Q4815" s="71" t="n">
        <v>99983792.95999999</v>
      </c>
      <c r="R4815" t="inlineStr">
        <is>
          <t>Crude</t>
        </is>
      </c>
      <c r="S4815" t="inlineStr">
        <is>
          <t>Yes</t>
        </is>
      </c>
      <c r="T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SA104807</t>
        </is>
      </c>
      <c r="B4816" s="68" t="n">
        <v>46359</v>
      </c>
      <c r="C4816" s="69" t="n">
        <v>2026</v>
      </c>
      <c r="D4816" t="inlineStr">
        <is>
          <t>Dec</t>
        </is>
      </c>
      <c r="E4816" t="inlineStr">
        <is>
          <t>North America</t>
        </is>
      </c>
      <c r="F4816" t="inlineStr">
        <is>
          <t>USA</t>
        </is>
      </c>
      <c r="G4816" t="inlineStr">
        <is>
          <t>Diesel</t>
        </is>
      </c>
      <c r="H4816" t="inlineStr">
        <is>
          <t>Term contract</t>
        </is>
      </c>
      <c r="I4816" t="inlineStr">
        <is>
          <t>National oil company</t>
        </is>
      </c>
      <c r="J4816" t="inlineStr">
        <is>
          <t>Fatima Al-Saud</t>
        </is>
      </c>
      <c r="K4816" s="70" t="n">
        <v>276775</v>
      </c>
      <c r="L4816" s="71" t="n">
        <v>96.67</v>
      </c>
      <c r="M4816" s="71" t="n">
        <v>26755839.25</v>
      </c>
      <c r="N4816" s="71" t="n">
        <v>0</v>
      </c>
      <c r="O4816" s="71" t="n">
        <v>26755839.25</v>
      </c>
      <c r="P4816" s="71" t="n">
        <v>20109173.48</v>
      </c>
      <c r="Q4816" s="71" t="n">
        <v>6646665.77</v>
      </c>
      <c r="R4816" t="inlineStr">
        <is>
          <t>Refined</t>
        </is>
      </c>
      <c r="S4816" t="inlineStr">
        <is>
          <t>Yes</t>
        </is>
      </c>
      <c r="T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SA104808</t>
        </is>
      </c>
      <c r="B4817" s="68" t="n">
        <v>46360</v>
      </c>
      <c r="C4817" s="69" t="n">
        <v>2026</v>
      </c>
      <c r="D4817" t="inlineStr">
        <is>
          <t>Dec</t>
        </is>
      </c>
      <c r="E4817" t="inlineStr">
        <is>
          <t>Middle East</t>
        </is>
      </c>
      <c r="F4817" t="inlineStr">
        <is>
          <t>Bahrain</t>
        </is>
      </c>
      <c r="G4817" t="inlineStr">
        <is>
          <t>Arab Medium</t>
        </is>
      </c>
      <c r="H4817" t="inlineStr">
        <is>
          <t>Term contract</t>
        </is>
      </c>
      <c r="I4817" t="inlineStr">
        <is>
          <t>Trader</t>
        </is>
      </c>
      <c r="J4817" t="inlineStr">
        <is>
          <t>Omar Haddad</t>
        </is>
      </c>
      <c r="K4817" s="70" t="n">
        <v>1363220</v>
      </c>
      <c r="L4817" s="71" t="n">
        <v>69.45</v>
      </c>
      <c r="M4817" s="71" t="n">
        <v>94675629</v>
      </c>
      <c r="N4817" s="71" t="n">
        <v>0</v>
      </c>
      <c r="O4817" s="71" t="n">
        <v>94675629</v>
      </c>
      <c r="P4817" s="71" t="n">
        <v>23102831.37</v>
      </c>
      <c r="Q4817" s="71" t="n">
        <v>71572797.63</v>
      </c>
      <c r="R4817" t="inlineStr">
        <is>
          <t>Crude</t>
        </is>
      </c>
      <c r="S4817" t="inlineStr">
        <is>
          <t>Yes</t>
        </is>
      </c>
      <c r="T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SA104809</t>
        </is>
      </c>
      <c r="B4818" s="68" t="n">
        <v>46360</v>
      </c>
      <c r="C4818" s="69" t="n">
        <v>2026</v>
      </c>
      <c r="D4818" t="inlineStr">
        <is>
          <t>Dec</t>
        </is>
      </c>
      <c r="E4818" t="inlineStr">
        <is>
          <t>Europe</t>
        </is>
      </c>
      <c r="F4818" t="inlineStr">
        <is>
          <t>Netherlands</t>
        </is>
      </c>
      <c r="G4818" t="inlineStr">
        <is>
          <t>Arab Light</t>
        </is>
      </c>
      <c r="H4818" t="inlineStr">
        <is>
          <t>Spot</t>
        </is>
      </c>
      <c r="I4818" t="inlineStr">
        <is>
          <t>Refiner</t>
        </is>
      </c>
      <c r="J4818" t="inlineStr">
        <is>
          <t>Carlos Silva</t>
        </is>
      </c>
      <c r="K4818" s="70" t="n">
        <v>2146519</v>
      </c>
      <c r="L4818" s="71" t="n">
        <v>75.98</v>
      </c>
      <c r="M4818" s="71" t="n">
        <v>163092513.62</v>
      </c>
      <c r="N4818" s="71" t="n">
        <v>3261850.27</v>
      </c>
      <c r="O4818" s="71" t="n">
        <v>159830663.35</v>
      </c>
      <c r="P4818" s="71" t="n">
        <v>37855742.94</v>
      </c>
      <c r="Q4818" s="71" t="n">
        <v>121974920.41</v>
      </c>
      <c r="R4818" t="inlineStr">
        <is>
          <t>Crude</t>
        </is>
      </c>
      <c r="S4818" t="inlineStr">
        <is>
          <t>Yes</t>
        </is>
      </c>
      <c r="T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SA104810</t>
        </is>
      </c>
      <c r="B4819" s="68" t="n">
        <v>46360</v>
      </c>
      <c r="C4819" s="69" t="n">
        <v>2026</v>
      </c>
      <c r="D4819" t="inlineStr">
        <is>
          <t>Dec</t>
        </is>
      </c>
      <c r="E4819" t="inlineStr">
        <is>
          <t>Europe</t>
        </is>
      </c>
      <c r="F4819" t="inlineStr">
        <is>
          <t>Italy</t>
        </is>
      </c>
      <c r="G4819" t="inlineStr">
        <is>
          <t>Arab Light</t>
        </is>
      </c>
      <c r="H4819" t="inlineStr">
        <is>
          <t>Term contract</t>
        </is>
      </c>
      <c r="I4819" t="inlineStr">
        <is>
          <t>Refiner</t>
        </is>
      </c>
      <c r="J4819" t="inlineStr">
        <is>
          <t>Kofi Mensah</t>
        </is>
      </c>
      <c r="K4819" s="70" t="n">
        <v>1165652</v>
      </c>
      <c r="L4819" s="71" t="n">
        <v>83.29000000000001</v>
      </c>
      <c r="M4819" s="71" t="n">
        <v>97087155.08</v>
      </c>
      <c r="N4819" s="71" t="n">
        <v>0</v>
      </c>
      <c r="O4819" s="71" t="n">
        <v>97087155.08</v>
      </c>
      <c r="P4819" s="71" t="n">
        <v>20502980.72</v>
      </c>
      <c r="Q4819" s="71" t="n">
        <v>76584174.36</v>
      </c>
      <c r="R4819" t="inlineStr">
        <is>
          <t>Crude</t>
        </is>
      </c>
      <c r="S4819" t="inlineStr">
        <is>
          <t>Yes</t>
        </is>
      </c>
      <c r="T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SA104811</t>
        </is>
      </c>
      <c r="B4820" s="68" t="n">
        <v>46360</v>
      </c>
      <c r="C4820" s="69" t="n">
        <v>2026</v>
      </c>
      <c r="D4820" t="inlineStr">
        <is>
          <t>Dec</t>
        </is>
      </c>
      <c r="E4820" t="inlineStr">
        <is>
          <t>Asia</t>
        </is>
      </c>
      <c r="F4820" t="inlineStr">
        <is>
          <t>South Korea</t>
        </is>
      </c>
      <c r="G4820" t="inlineStr">
        <is>
          <t>Arab Light</t>
        </is>
      </c>
      <c r="H4820" t="inlineStr">
        <is>
          <t>Spot</t>
        </is>
      </c>
      <c r="I4820" t="inlineStr">
        <is>
          <t>Trader</t>
        </is>
      </c>
      <c r="J4820" t="inlineStr">
        <is>
          <t>Kofi Mensah</t>
        </is>
      </c>
      <c r="K4820" s="70" t="n">
        <v>2187195</v>
      </c>
      <c r="L4820" s="71" t="n">
        <v>82.93000000000001</v>
      </c>
      <c r="M4820" s="71" t="n">
        <v>181384081.35</v>
      </c>
      <c r="N4820" s="71" t="n">
        <v>0</v>
      </c>
      <c r="O4820" s="71" t="n">
        <v>181384081.35</v>
      </c>
      <c r="P4820" s="71" t="n">
        <v>38145541.06</v>
      </c>
      <c r="Q4820" s="71" t="n">
        <v>143238540.29</v>
      </c>
      <c r="R4820" t="inlineStr">
        <is>
          <t>Crude</t>
        </is>
      </c>
      <c r="S4820" t="inlineStr">
        <is>
          <t>Yes</t>
        </is>
      </c>
      <c r="T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SA104812</t>
        </is>
      </c>
      <c r="B4821" s="68" t="n">
        <v>46360</v>
      </c>
      <c r="C4821" s="69" t="n">
        <v>2026</v>
      </c>
      <c r="D4821" t="inlineStr">
        <is>
          <t>Dec</t>
        </is>
      </c>
      <c r="E4821" t="inlineStr">
        <is>
          <t>North America</t>
        </is>
      </c>
      <c r="F4821" t="inlineStr">
        <is>
          <t>USA</t>
        </is>
      </c>
      <c r="G4821" t="inlineStr">
        <is>
          <t>Arab Heavy</t>
        </is>
      </c>
      <c r="H4821" t="inlineStr">
        <is>
          <t>Term contract</t>
        </is>
      </c>
      <c r="I4821" t="inlineStr">
        <is>
          <t>National oil company</t>
        </is>
      </c>
      <c r="J4821" t="inlineStr">
        <is>
          <t>Emma Clarke</t>
        </is>
      </c>
      <c r="K4821" s="70" t="n">
        <v>1432950</v>
      </c>
      <c r="L4821" s="71" t="n">
        <v>77.05</v>
      </c>
      <c r="M4821" s="71" t="n">
        <v>110408797.5</v>
      </c>
      <c r="N4821" s="71" t="n">
        <v>0</v>
      </c>
      <c r="O4821" s="71" t="n">
        <v>110408797.5</v>
      </c>
      <c r="P4821" s="71" t="n">
        <v>25059952.72</v>
      </c>
      <c r="Q4821" s="71" t="n">
        <v>85348844.78</v>
      </c>
      <c r="R4821" t="inlineStr">
        <is>
          <t>Crude</t>
        </is>
      </c>
      <c r="S4821" t="inlineStr">
        <is>
          <t>Yes</t>
        </is>
      </c>
      <c r="T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SA104813</t>
        </is>
      </c>
      <c r="B4822" s="68" t="n">
        <v>46360</v>
      </c>
      <c r="C4822" s="69" t="n">
        <v>2026</v>
      </c>
      <c r="D4822" t="inlineStr">
        <is>
          <t>Dec</t>
        </is>
      </c>
      <c r="E4822" t="inlineStr">
        <is>
          <t>Middle East</t>
        </is>
      </c>
      <c r="F4822" t="inlineStr">
        <is>
          <t>UAE</t>
        </is>
      </c>
      <c r="G4822" t="inlineStr">
        <is>
          <t>Arab Medium</t>
        </is>
      </c>
      <c r="H4822" t="inlineStr">
        <is>
          <t>Spot</t>
        </is>
      </c>
      <c r="I4822" t="inlineStr">
        <is>
          <t>National oil company</t>
        </is>
      </c>
      <c r="J4822" t="inlineStr">
        <is>
          <t>Mei Lin</t>
        </is>
      </c>
      <c r="K4822" s="70" t="n">
        <v>1803680</v>
      </c>
      <c r="L4822" s="71" t="n">
        <v>71.95999999999999</v>
      </c>
      <c r="M4822" s="71" t="n">
        <v>129792812.8</v>
      </c>
      <c r="N4822" s="71" t="n">
        <v>0</v>
      </c>
      <c r="O4822" s="71" t="n">
        <v>129792812.8</v>
      </c>
      <c r="P4822" s="71" t="n">
        <v>32882363.09</v>
      </c>
      <c r="Q4822" s="71" t="n">
        <v>96910449.70999999</v>
      </c>
      <c r="R4822" t="inlineStr">
        <is>
          <t>Crude</t>
        </is>
      </c>
      <c r="S4822" t="inlineStr">
        <is>
          <t>Yes</t>
        </is>
      </c>
      <c r="T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SA104814</t>
        </is>
      </c>
      <c r="B4823" s="68" t="n">
        <v>46360</v>
      </c>
      <c r="C4823" s="69" t="n">
        <v>2026</v>
      </c>
      <c r="D4823" t="inlineStr">
        <is>
          <t>Dec</t>
        </is>
      </c>
      <c r="E4823" t="inlineStr">
        <is>
          <t>Europe</t>
        </is>
      </c>
      <c r="F4823" t="inlineStr">
        <is>
          <t>Netherlands</t>
        </is>
      </c>
      <c r="G4823" t="inlineStr">
        <is>
          <t>Gasoline</t>
        </is>
      </c>
      <c r="H4823" t="inlineStr">
        <is>
          <t>Term contract</t>
        </is>
      </c>
      <c r="I4823" t="inlineStr">
        <is>
          <t>Refiner</t>
        </is>
      </c>
      <c r="J4823" t="inlineStr">
        <is>
          <t>Kofi Mensah</t>
        </is>
      </c>
      <c r="K4823" s="70" t="n">
        <v>555515</v>
      </c>
      <c r="L4823" s="71" t="n">
        <v>84.40000000000001</v>
      </c>
      <c r="M4823" s="71" t="n">
        <v>46885466</v>
      </c>
      <c r="N4823" s="71" t="n">
        <v>0</v>
      </c>
      <c r="O4823" s="71" t="n">
        <v>46885466</v>
      </c>
      <c r="P4823" s="71" t="n">
        <v>40525499.58</v>
      </c>
      <c r="Q4823" s="71" t="n">
        <v>6359966.42</v>
      </c>
      <c r="R4823" t="inlineStr">
        <is>
          <t>Refined</t>
        </is>
      </c>
      <c r="S4823" t="inlineStr">
        <is>
          <t>Yes</t>
        </is>
      </c>
      <c r="T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SA104815</t>
        </is>
      </c>
      <c r="B4824" s="68" t="n">
        <v>46360</v>
      </c>
      <c r="C4824" s="69" t="n">
        <v>2026</v>
      </c>
      <c r="D4824" t="inlineStr">
        <is>
          <t>Dec</t>
        </is>
      </c>
      <c r="E4824" t="inlineStr">
        <is>
          <t>Middle East</t>
        </is>
      </c>
      <c r="F4824" t="inlineStr">
        <is>
          <t>Saudi Arabia</t>
        </is>
      </c>
      <c r="G4824" t="inlineStr">
        <is>
          <t>Diesel</t>
        </is>
      </c>
      <c r="H4824" t="inlineStr">
        <is>
          <t>Domestic</t>
        </is>
      </c>
      <c r="I4824" t="inlineStr">
        <is>
          <t>Refiner</t>
        </is>
      </c>
      <c r="J4824" t="inlineStr">
        <is>
          <t>Wei Chen</t>
        </is>
      </c>
      <c r="K4824" s="70" t="n">
        <v>714801</v>
      </c>
      <c r="L4824" s="71" t="n">
        <v>90.98</v>
      </c>
      <c r="M4824" s="71" t="n">
        <v>65032594.98</v>
      </c>
      <c r="N4824" s="71" t="n">
        <v>0</v>
      </c>
      <c r="O4824" s="71" t="n">
        <v>65032594.98</v>
      </c>
      <c r="P4824" s="71" t="n">
        <v>50178515.67</v>
      </c>
      <c r="Q4824" s="71" t="n">
        <v>14854079.31</v>
      </c>
      <c r="R4824" t="inlineStr">
        <is>
          <t>Refined</t>
        </is>
      </c>
      <c r="S4824" t="inlineStr">
        <is>
          <t>No</t>
        </is>
      </c>
      <c r="T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SA104816</t>
        </is>
      </c>
      <c r="B4825" s="68" t="n">
        <v>46360</v>
      </c>
      <c r="C4825" s="69" t="n">
        <v>2026</v>
      </c>
      <c r="D4825" t="inlineStr">
        <is>
          <t>Dec</t>
        </is>
      </c>
      <c r="E4825" t="inlineStr">
        <is>
          <t>Asia</t>
        </is>
      </c>
      <c r="F4825" t="inlineStr">
        <is>
          <t>South Korea</t>
        </is>
      </c>
      <c r="G4825" t="inlineStr">
        <is>
          <t>Diesel</t>
        </is>
      </c>
      <c r="H4825" t="inlineStr">
        <is>
          <t>Term contract</t>
        </is>
      </c>
      <c r="I4825" t="inlineStr">
        <is>
          <t>Refiner</t>
        </is>
      </c>
      <c r="J4825" t="inlineStr">
        <is>
          <t>Lucas Martin</t>
        </is>
      </c>
      <c r="K4825" s="70" t="n">
        <v>417569</v>
      </c>
      <c r="L4825" s="71" t="n">
        <v>92.34</v>
      </c>
      <c r="M4825" s="71" t="n">
        <v>38558321.46</v>
      </c>
      <c r="N4825" s="71" t="n">
        <v>771166.4300000001</v>
      </c>
      <c r="O4825" s="71" t="n">
        <v>37787155.03</v>
      </c>
      <c r="P4825" s="71" t="n">
        <v>29377617.31</v>
      </c>
      <c r="Q4825" s="71" t="n">
        <v>8409537.720000001</v>
      </c>
      <c r="R4825" t="inlineStr">
        <is>
          <t>Refined</t>
        </is>
      </c>
      <c r="S4825" t="inlineStr">
        <is>
          <t>Yes</t>
        </is>
      </c>
      <c r="T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SA104817</t>
        </is>
      </c>
      <c r="B4826" s="68" t="n">
        <v>46361</v>
      </c>
      <c r="C4826" s="69" t="n">
        <v>2026</v>
      </c>
      <c r="D4826" t="inlineStr">
        <is>
          <t>Dec</t>
        </is>
      </c>
      <c r="E4826" t="inlineStr">
        <is>
          <t>Asia</t>
        </is>
      </c>
      <c r="F4826" t="inlineStr">
        <is>
          <t>South Korea</t>
        </is>
      </c>
      <c r="G4826" t="inlineStr">
        <is>
          <t>Arab Heavy</t>
        </is>
      </c>
      <c r="H4826" t="inlineStr">
        <is>
          <t>Term contract</t>
        </is>
      </c>
      <c r="I4826" t="inlineStr">
        <is>
          <t>Refiner</t>
        </is>
      </c>
      <c r="J4826" t="inlineStr">
        <is>
          <t>Olivia Brown</t>
        </is>
      </c>
      <c r="K4826" s="70" t="n">
        <v>1728140</v>
      </c>
      <c r="L4826" s="71" t="n">
        <v>73</v>
      </c>
      <c r="M4826" s="71" t="n">
        <v>126154220</v>
      </c>
      <c r="N4826" s="71" t="n">
        <v>0</v>
      </c>
      <c r="O4826" s="71" t="n">
        <v>126154220</v>
      </c>
      <c r="P4826" s="71" t="n">
        <v>31801922.89</v>
      </c>
      <c r="Q4826" s="71" t="n">
        <v>94352297.11</v>
      </c>
      <c r="R4826" t="inlineStr">
        <is>
          <t>Crude</t>
        </is>
      </c>
      <c r="S4826" t="inlineStr">
        <is>
          <t>Yes</t>
        </is>
      </c>
      <c r="T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SA104818</t>
        </is>
      </c>
      <c r="B4827" s="68" t="n">
        <v>46361</v>
      </c>
      <c r="C4827" s="69" t="n">
        <v>2026</v>
      </c>
      <c r="D4827" t="inlineStr">
        <is>
          <t>Dec</t>
        </is>
      </c>
      <c r="E4827" t="inlineStr">
        <is>
          <t>Middle East</t>
        </is>
      </c>
      <c r="F4827" t="inlineStr">
        <is>
          <t>UAE</t>
        </is>
      </c>
      <c r="G4827" t="inlineStr">
        <is>
          <t>Arab Heavy</t>
        </is>
      </c>
      <c r="H4827" t="inlineStr">
        <is>
          <t>Spot</t>
        </is>
      </c>
      <c r="I4827" t="inlineStr">
        <is>
          <t>National oil company</t>
        </is>
      </c>
      <c r="J4827" t="inlineStr">
        <is>
          <t>Olivia Brown</t>
        </is>
      </c>
      <c r="K4827" s="70" t="n">
        <v>1378328</v>
      </c>
      <c r="L4827" s="71" t="n">
        <v>78.47</v>
      </c>
      <c r="M4827" s="71" t="n">
        <v>108157398.16</v>
      </c>
      <c r="N4827" s="71" t="n">
        <v>2163147.96</v>
      </c>
      <c r="O4827" s="71" t="n">
        <v>105994250.2</v>
      </c>
      <c r="P4827" s="71" t="n">
        <v>23586852.52</v>
      </c>
      <c r="Q4827" s="71" t="n">
        <v>82407397.68000001</v>
      </c>
      <c r="R4827" t="inlineStr">
        <is>
          <t>Crude</t>
        </is>
      </c>
      <c r="S4827" t="inlineStr">
        <is>
          <t>Yes</t>
        </is>
      </c>
      <c r="T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SA104819</t>
        </is>
      </c>
      <c r="B4828" s="68" t="n">
        <v>46361</v>
      </c>
      <c r="C4828" s="69" t="n">
        <v>2026</v>
      </c>
      <c r="D4828" t="inlineStr">
        <is>
          <t>Dec</t>
        </is>
      </c>
      <c r="E4828" t="inlineStr">
        <is>
          <t>Asia</t>
        </is>
      </c>
      <c r="F4828" t="inlineStr">
        <is>
          <t>South Korea</t>
        </is>
      </c>
      <c r="G4828" t="inlineStr">
        <is>
          <t>Arab Light</t>
        </is>
      </c>
      <c r="H4828" t="inlineStr">
        <is>
          <t>Term contract</t>
        </is>
      </c>
      <c r="I4828" t="inlineStr">
        <is>
          <t>National oil company</t>
        </is>
      </c>
      <c r="J4828" t="inlineStr">
        <is>
          <t>Amir Khan</t>
        </is>
      </c>
      <c r="K4828" s="70" t="n">
        <v>1114516</v>
      </c>
      <c r="L4828" s="71" t="n">
        <v>72.33</v>
      </c>
      <c r="M4828" s="71" t="n">
        <v>80612942.28</v>
      </c>
      <c r="N4828" s="71" t="n">
        <v>806129.42</v>
      </c>
      <c r="O4828" s="71" t="n">
        <v>79806812.86</v>
      </c>
      <c r="P4828" s="71" t="n">
        <v>19353127.68</v>
      </c>
      <c r="Q4828" s="71" t="n">
        <v>60453685.18</v>
      </c>
      <c r="R4828" t="inlineStr">
        <is>
          <t>Crude</t>
        </is>
      </c>
      <c r="S4828" t="inlineStr">
        <is>
          <t>Yes</t>
        </is>
      </c>
      <c r="T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SA104820</t>
        </is>
      </c>
      <c r="B4829" s="68" t="n">
        <v>46361</v>
      </c>
      <c r="C4829" s="69" t="n">
        <v>2026</v>
      </c>
      <c r="D4829" t="inlineStr">
        <is>
          <t>Dec</t>
        </is>
      </c>
      <c r="E4829" t="inlineStr">
        <is>
          <t>Europe</t>
        </is>
      </c>
      <c r="F4829" t="inlineStr">
        <is>
          <t>France</t>
        </is>
      </c>
      <c r="G4829" t="inlineStr">
        <is>
          <t>Jet fuel</t>
        </is>
      </c>
      <c r="H4829" t="inlineStr">
        <is>
          <t>Spot</t>
        </is>
      </c>
      <c r="I4829" t="inlineStr">
        <is>
          <t>National oil company</t>
        </is>
      </c>
      <c r="J4829" t="inlineStr">
        <is>
          <t>Carlos Silva</t>
        </is>
      </c>
      <c r="K4829" s="70" t="n">
        <v>558847</v>
      </c>
      <c r="L4829" s="71" t="n">
        <v>97.34999999999999</v>
      </c>
      <c r="M4829" s="71" t="n">
        <v>54403755.45</v>
      </c>
      <c r="N4829" s="71" t="n">
        <v>0</v>
      </c>
      <c r="O4829" s="71" t="n">
        <v>54403755.45</v>
      </c>
      <c r="P4829" s="71" t="n">
        <v>39385818.03</v>
      </c>
      <c r="Q4829" s="71" t="n">
        <v>15017937.42</v>
      </c>
      <c r="R4829" t="inlineStr">
        <is>
          <t>Refined</t>
        </is>
      </c>
      <c r="S4829" t="inlineStr">
        <is>
          <t>Yes</t>
        </is>
      </c>
      <c r="T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SA104821</t>
        </is>
      </c>
      <c r="B4830" s="68" t="n">
        <v>46361</v>
      </c>
      <c r="C4830" s="69" t="n">
        <v>2026</v>
      </c>
      <c r="D4830" t="inlineStr">
        <is>
          <t>Dec</t>
        </is>
      </c>
      <c r="E4830" t="inlineStr">
        <is>
          <t>Asia</t>
        </is>
      </c>
      <c r="F4830" t="inlineStr">
        <is>
          <t>China</t>
        </is>
      </c>
      <c r="G4830" t="inlineStr">
        <is>
          <t>Arab Heavy</t>
        </is>
      </c>
      <c r="H4830" t="inlineStr">
        <is>
          <t>Spot</t>
        </is>
      </c>
      <c r="I4830" t="inlineStr">
        <is>
          <t>National oil company</t>
        </is>
      </c>
      <c r="J4830" t="inlineStr">
        <is>
          <t>Hiroshi Tanaka</t>
        </is>
      </c>
      <c r="K4830" s="70" t="n">
        <v>1714194</v>
      </c>
      <c r="L4830" s="71" t="n">
        <v>66.73999999999999</v>
      </c>
      <c r="M4830" s="71" t="n">
        <v>114405307.56</v>
      </c>
      <c r="N4830" s="71" t="n">
        <v>0</v>
      </c>
      <c r="O4830" s="71" t="n">
        <v>114405307.56</v>
      </c>
      <c r="P4830" s="71" t="n">
        <v>29397831.14</v>
      </c>
      <c r="Q4830" s="71" t="n">
        <v>85007476.42</v>
      </c>
      <c r="R4830" t="inlineStr">
        <is>
          <t>Crude</t>
        </is>
      </c>
      <c r="S4830" t="inlineStr">
        <is>
          <t>Yes</t>
        </is>
      </c>
      <c r="T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SA104822</t>
        </is>
      </c>
      <c r="B4831" s="68" t="n">
        <v>46361</v>
      </c>
      <c r="C4831" s="69" t="n">
        <v>2026</v>
      </c>
      <c r="D4831" t="inlineStr">
        <is>
          <t>Dec</t>
        </is>
      </c>
      <c r="E4831" t="inlineStr">
        <is>
          <t>Middle East</t>
        </is>
      </c>
      <c r="F4831" t="inlineStr">
        <is>
          <t>Saudi Arabia</t>
        </is>
      </c>
      <c r="G4831" t="inlineStr">
        <is>
          <t>Arab Light</t>
        </is>
      </c>
      <c r="H4831" t="inlineStr">
        <is>
          <t>Domestic</t>
        </is>
      </c>
      <c r="I4831" t="inlineStr">
        <is>
          <t>Refiner</t>
        </is>
      </c>
      <c r="J4831" t="inlineStr">
        <is>
          <t>Aisha Bello</t>
        </is>
      </c>
      <c r="K4831" s="70" t="n">
        <v>1403896</v>
      </c>
      <c r="L4831" s="71" t="n">
        <v>81.84999999999999</v>
      </c>
      <c r="M4831" s="71" t="n">
        <v>114908887.6</v>
      </c>
      <c r="N4831" s="71" t="n">
        <v>2298177.75</v>
      </c>
      <c r="O4831" s="71" t="n">
        <v>112610709.85</v>
      </c>
      <c r="P4831" s="71" t="n">
        <v>25752150.37</v>
      </c>
      <c r="Q4831" s="71" t="n">
        <v>86858559.48</v>
      </c>
      <c r="R4831" t="inlineStr">
        <is>
          <t>Crude</t>
        </is>
      </c>
      <c r="S4831" t="inlineStr">
        <is>
          <t>No</t>
        </is>
      </c>
      <c r="T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SA104823</t>
        </is>
      </c>
      <c r="B4832" s="68" t="n">
        <v>46361</v>
      </c>
      <c r="C4832" s="69" t="n">
        <v>2026</v>
      </c>
      <c r="D4832" t="inlineStr">
        <is>
          <t>Dec</t>
        </is>
      </c>
      <c r="E4832" t="inlineStr">
        <is>
          <t>Middle East</t>
        </is>
      </c>
      <c r="F4832" t="inlineStr">
        <is>
          <t>Bahrain</t>
        </is>
      </c>
      <c r="G4832" t="inlineStr">
        <is>
          <t>Arab Light</t>
        </is>
      </c>
      <c r="H4832" t="inlineStr">
        <is>
          <t>Term contract</t>
        </is>
      </c>
      <c r="I4832" t="inlineStr">
        <is>
          <t>Trader</t>
        </is>
      </c>
      <c r="J4832" t="inlineStr">
        <is>
          <t>Hiroshi Tanaka</t>
        </is>
      </c>
      <c r="K4832" s="70" t="n">
        <v>877435</v>
      </c>
      <c r="L4832" s="71" t="n">
        <v>74.34999999999999</v>
      </c>
      <c r="M4832" s="71" t="n">
        <v>65237292.25</v>
      </c>
      <c r="N4832" s="71" t="n">
        <v>1304745.84</v>
      </c>
      <c r="O4832" s="71" t="n">
        <v>63932546.41</v>
      </c>
      <c r="P4832" s="71" t="n">
        <v>15531017.66</v>
      </c>
      <c r="Q4832" s="71" t="n">
        <v>48401528.75</v>
      </c>
      <c r="R4832" t="inlineStr">
        <is>
          <t>Crude</t>
        </is>
      </c>
      <c r="S4832" t="inlineStr">
        <is>
          <t>Yes</t>
        </is>
      </c>
      <c r="T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SA104824</t>
        </is>
      </c>
      <c r="B4833" s="68" t="n">
        <v>46361</v>
      </c>
      <c r="C4833" s="69" t="n">
        <v>2026</v>
      </c>
      <c r="D4833" t="inlineStr">
        <is>
          <t>Dec</t>
        </is>
      </c>
      <c r="E4833" t="inlineStr">
        <is>
          <t>Asia</t>
        </is>
      </c>
      <c r="F4833" t="inlineStr">
        <is>
          <t>India</t>
        </is>
      </c>
      <c r="G4833" t="inlineStr">
        <is>
          <t>Jet fuel</t>
        </is>
      </c>
      <c r="H4833" t="inlineStr">
        <is>
          <t>Term contract</t>
        </is>
      </c>
      <c r="I4833" t="inlineStr">
        <is>
          <t>National oil company</t>
        </is>
      </c>
      <c r="J4833" t="inlineStr">
        <is>
          <t>Yuki Sato</t>
        </is>
      </c>
      <c r="K4833" s="70" t="n">
        <v>351102</v>
      </c>
      <c r="L4833" s="71" t="n">
        <v>95.52</v>
      </c>
      <c r="M4833" s="71" t="n">
        <v>33537263.04</v>
      </c>
      <c r="N4833" s="71" t="n">
        <v>335372.63</v>
      </c>
      <c r="O4833" s="71" t="n">
        <v>33201890.41</v>
      </c>
      <c r="P4833" s="71" t="n">
        <v>25989113.97</v>
      </c>
      <c r="Q4833" s="71" t="n">
        <v>7212776.44</v>
      </c>
      <c r="R4833" t="inlineStr">
        <is>
          <t>Refined</t>
        </is>
      </c>
      <c r="S4833" t="inlineStr">
        <is>
          <t>Yes</t>
        </is>
      </c>
      <c r="T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SA104825</t>
        </is>
      </c>
      <c r="B4834" s="68" t="n">
        <v>46361</v>
      </c>
      <c r="C4834" s="69" t="n">
        <v>2026</v>
      </c>
      <c r="D4834" t="inlineStr">
        <is>
          <t>Dec</t>
        </is>
      </c>
      <c r="E4834" t="inlineStr">
        <is>
          <t>Europe</t>
        </is>
      </c>
      <c r="F4834" t="inlineStr">
        <is>
          <t>Italy</t>
        </is>
      </c>
      <c r="G4834" t="inlineStr">
        <is>
          <t>Arab Medium</t>
        </is>
      </c>
      <c r="H4834" t="inlineStr">
        <is>
          <t>Term contract</t>
        </is>
      </c>
      <c r="I4834" t="inlineStr">
        <is>
          <t>Trader</t>
        </is>
      </c>
      <c r="J4834" t="inlineStr">
        <is>
          <t>Wei Chen</t>
        </is>
      </c>
      <c r="K4834" s="70" t="n">
        <v>510191</v>
      </c>
      <c r="L4834" s="71" t="n">
        <v>81.69</v>
      </c>
      <c r="M4834" s="71" t="n">
        <v>41677502.79</v>
      </c>
      <c r="N4834" s="71" t="n">
        <v>833550.0600000001</v>
      </c>
      <c r="O4834" s="71" t="n">
        <v>40843952.73</v>
      </c>
      <c r="P4834" s="71" t="n">
        <v>9057088.310000001</v>
      </c>
      <c r="Q4834" s="71" t="n">
        <v>31786864.42</v>
      </c>
      <c r="R4834" t="inlineStr">
        <is>
          <t>Crude</t>
        </is>
      </c>
      <c r="S4834" t="inlineStr">
        <is>
          <t>Yes</t>
        </is>
      </c>
      <c r="T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SA104826</t>
        </is>
      </c>
      <c r="B4835" s="68" t="n">
        <v>46361</v>
      </c>
      <c r="C4835" s="69" t="n">
        <v>2026</v>
      </c>
      <c r="D4835" t="inlineStr">
        <is>
          <t>Dec</t>
        </is>
      </c>
      <c r="E4835" t="inlineStr">
        <is>
          <t>Asia</t>
        </is>
      </c>
      <c r="F4835" t="inlineStr">
        <is>
          <t>South Korea</t>
        </is>
      </c>
      <c r="G4835" t="inlineStr">
        <is>
          <t>Gasoline</t>
        </is>
      </c>
      <c r="H4835" t="inlineStr">
        <is>
          <t>Term contract</t>
        </is>
      </c>
      <c r="I4835" t="inlineStr">
        <is>
          <t>Refiner</t>
        </is>
      </c>
      <c r="J4835" t="inlineStr">
        <is>
          <t>Emma Clarke</t>
        </is>
      </c>
      <c r="K4835" s="70" t="n">
        <v>527623</v>
      </c>
      <c r="L4835" s="71" t="n">
        <v>83.78</v>
      </c>
      <c r="M4835" s="71" t="n">
        <v>44204254.94</v>
      </c>
      <c r="N4835" s="71" t="n">
        <v>442042.55</v>
      </c>
      <c r="O4835" s="71" t="n">
        <v>43762212.39</v>
      </c>
      <c r="P4835" s="71" t="n">
        <v>36133427.54</v>
      </c>
      <c r="Q4835" s="71" t="n">
        <v>7628784.85</v>
      </c>
      <c r="R4835" t="inlineStr">
        <is>
          <t>Refined</t>
        </is>
      </c>
      <c r="S4835" t="inlineStr">
        <is>
          <t>Yes</t>
        </is>
      </c>
      <c r="T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SA104827</t>
        </is>
      </c>
      <c r="B4836" s="68" t="n">
        <v>46361</v>
      </c>
      <c r="C4836" s="69" t="n">
        <v>2026</v>
      </c>
      <c r="D4836" t="inlineStr">
        <is>
          <t>Dec</t>
        </is>
      </c>
      <c r="E4836" t="inlineStr">
        <is>
          <t>Asia</t>
        </is>
      </c>
      <c r="F4836" t="inlineStr">
        <is>
          <t>India</t>
        </is>
      </c>
      <c r="G4836" t="inlineStr">
        <is>
          <t>Arab Light</t>
        </is>
      </c>
      <c r="H4836" t="inlineStr">
        <is>
          <t>Term contract</t>
        </is>
      </c>
      <c r="I4836" t="inlineStr">
        <is>
          <t>National oil company</t>
        </is>
      </c>
      <c r="J4836" t="inlineStr">
        <is>
          <t>Ana Costa</t>
        </is>
      </c>
      <c r="K4836" s="70" t="n">
        <v>871624</v>
      </c>
      <c r="L4836" s="71" t="n">
        <v>72.48999999999999</v>
      </c>
      <c r="M4836" s="71" t="n">
        <v>63184023.76</v>
      </c>
      <c r="N4836" s="71" t="n">
        <v>0</v>
      </c>
      <c r="O4836" s="71" t="n">
        <v>63184023.76</v>
      </c>
      <c r="P4836" s="71" t="n">
        <v>15528804.89</v>
      </c>
      <c r="Q4836" s="71" t="n">
        <v>47655218.87</v>
      </c>
      <c r="R4836" t="inlineStr">
        <is>
          <t>Crude</t>
        </is>
      </c>
      <c r="S4836" t="inlineStr">
        <is>
          <t>Yes</t>
        </is>
      </c>
      <c r="T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SA104828</t>
        </is>
      </c>
      <c r="B4837" s="68" t="n">
        <v>46361</v>
      </c>
      <c r="C4837" s="69" t="n">
        <v>2026</v>
      </c>
      <c r="D4837" t="inlineStr">
        <is>
          <t>Dec</t>
        </is>
      </c>
      <c r="E4837" t="inlineStr">
        <is>
          <t>Middle East</t>
        </is>
      </c>
      <c r="F4837" t="inlineStr">
        <is>
          <t>Saudi Arabia</t>
        </is>
      </c>
      <c r="G4837" t="inlineStr">
        <is>
          <t>Arab Medium</t>
        </is>
      </c>
      <c r="H4837" t="inlineStr">
        <is>
          <t>Domestic</t>
        </is>
      </c>
      <c r="I4837" t="inlineStr">
        <is>
          <t>National oil company</t>
        </is>
      </c>
      <c r="J4837" t="inlineStr">
        <is>
          <t>Aisha Bello</t>
        </is>
      </c>
      <c r="K4837" s="70" t="n">
        <v>1983816</v>
      </c>
      <c r="L4837" s="71" t="n">
        <v>72.04000000000001</v>
      </c>
      <c r="M4837" s="71" t="n">
        <v>142914104.64</v>
      </c>
      <c r="N4837" s="71" t="n">
        <v>0</v>
      </c>
      <c r="O4837" s="71" t="n">
        <v>142914104.64</v>
      </c>
      <c r="P4837" s="71" t="n">
        <v>34805036.09</v>
      </c>
      <c r="Q4837" s="71" t="n">
        <v>108109068.55</v>
      </c>
      <c r="R4837" t="inlineStr">
        <is>
          <t>Crude</t>
        </is>
      </c>
      <c r="S4837" t="inlineStr">
        <is>
          <t>No</t>
        </is>
      </c>
      <c r="T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SA104829</t>
        </is>
      </c>
      <c r="B4838" s="68" t="n">
        <v>46362</v>
      </c>
      <c r="C4838" s="69" t="n">
        <v>2026</v>
      </c>
      <c r="D4838" t="inlineStr">
        <is>
          <t>Dec</t>
        </is>
      </c>
      <c r="E4838" t="inlineStr">
        <is>
          <t>Asia</t>
        </is>
      </c>
      <c r="F4838" t="inlineStr">
        <is>
          <t>India</t>
        </is>
      </c>
      <c r="G4838" t="inlineStr">
        <is>
          <t>Arab Extra Light</t>
        </is>
      </c>
      <c r="H4838" t="inlineStr">
        <is>
          <t>Term contract</t>
        </is>
      </c>
      <c r="I4838" t="inlineStr">
        <is>
          <t>Refiner</t>
        </is>
      </c>
      <c r="J4838" t="inlineStr">
        <is>
          <t>Ravindra Patil</t>
        </is>
      </c>
      <c r="K4838" s="70" t="n">
        <v>1309760</v>
      </c>
      <c r="L4838" s="71" t="n">
        <v>77.59</v>
      </c>
      <c r="M4838" s="71" t="n">
        <v>101624278.4</v>
      </c>
      <c r="N4838" s="71" t="n">
        <v>0</v>
      </c>
      <c r="O4838" s="71" t="n">
        <v>101624278.4</v>
      </c>
      <c r="P4838" s="71" t="n">
        <v>23387611.87</v>
      </c>
      <c r="Q4838" s="71" t="n">
        <v>78236666.53</v>
      </c>
      <c r="R4838" t="inlineStr">
        <is>
          <t>Crude</t>
        </is>
      </c>
      <c r="S4838" t="inlineStr">
        <is>
          <t>Yes</t>
        </is>
      </c>
      <c r="T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SA104830</t>
        </is>
      </c>
      <c r="B4839" s="68" t="n">
        <v>46362</v>
      </c>
      <c r="C4839" s="69" t="n">
        <v>2026</v>
      </c>
      <c r="D4839" t="inlineStr">
        <is>
          <t>Dec</t>
        </is>
      </c>
      <c r="E4839" t="inlineStr">
        <is>
          <t>Asia</t>
        </is>
      </c>
      <c r="F4839" t="inlineStr">
        <is>
          <t>Japan</t>
        </is>
      </c>
      <c r="G4839" t="inlineStr">
        <is>
          <t>Arab Light</t>
        </is>
      </c>
      <c r="H4839" t="inlineStr">
        <is>
          <t>Term contract</t>
        </is>
      </c>
      <c r="I4839" t="inlineStr">
        <is>
          <t>Refiner</t>
        </is>
      </c>
      <c r="J4839" t="inlineStr">
        <is>
          <t>Fatima Al-Saud</t>
        </is>
      </c>
      <c r="K4839" s="70" t="n">
        <v>632218</v>
      </c>
      <c r="L4839" s="71" t="n">
        <v>82.62</v>
      </c>
      <c r="M4839" s="71" t="n">
        <v>52233851.16</v>
      </c>
      <c r="N4839" s="71" t="n">
        <v>0</v>
      </c>
      <c r="O4839" s="71" t="n">
        <v>52233851.16</v>
      </c>
      <c r="P4839" s="71" t="n">
        <v>11493942.27</v>
      </c>
      <c r="Q4839" s="71" t="n">
        <v>40739908.89</v>
      </c>
      <c r="R4839" t="inlineStr">
        <is>
          <t>Crude</t>
        </is>
      </c>
      <c r="S4839" t="inlineStr">
        <is>
          <t>Yes</t>
        </is>
      </c>
      <c r="T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SA104831</t>
        </is>
      </c>
      <c r="B4840" s="68" t="n">
        <v>46362</v>
      </c>
      <c r="C4840" s="69" t="n">
        <v>2026</v>
      </c>
      <c r="D4840" t="inlineStr">
        <is>
          <t>Dec</t>
        </is>
      </c>
      <c r="E4840" t="inlineStr">
        <is>
          <t>Asia</t>
        </is>
      </c>
      <c r="F4840" t="inlineStr">
        <is>
          <t>South Korea</t>
        </is>
      </c>
      <c r="G4840" t="inlineStr">
        <is>
          <t>Diesel</t>
        </is>
      </c>
      <c r="H4840" t="inlineStr">
        <is>
          <t>Term contract</t>
        </is>
      </c>
      <c r="I4840" t="inlineStr">
        <is>
          <t>Trader</t>
        </is>
      </c>
      <c r="J4840" t="inlineStr">
        <is>
          <t>Olivia Brown</t>
        </is>
      </c>
      <c r="K4840" s="70" t="n">
        <v>711191</v>
      </c>
      <c r="L4840" s="71" t="n">
        <v>105.11</v>
      </c>
      <c r="M4840" s="71" t="n">
        <v>74753286.01000001</v>
      </c>
      <c r="N4840" s="71" t="n">
        <v>1495065.72</v>
      </c>
      <c r="O4840" s="71" t="n">
        <v>73258220.29000001</v>
      </c>
      <c r="P4840" s="71" t="n">
        <v>50101928.01</v>
      </c>
      <c r="Q4840" s="71" t="n">
        <v>23156292.28</v>
      </c>
      <c r="R4840" t="inlineStr">
        <is>
          <t>Refined</t>
        </is>
      </c>
      <c r="S4840" t="inlineStr">
        <is>
          <t>Yes</t>
        </is>
      </c>
      <c r="T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SA104832</t>
        </is>
      </c>
      <c r="B4841" s="68" t="n">
        <v>46362</v>
      </c>
      <c r="C4841" s="69" t="n">
        <v>2026</v>
      </c>
      <c r="D4841" t="inlineStr">
        <is>
          <t>Dec</t>
        </is>
      </c>
      <c r="E4841" t="inlineStr">
        <is>
          <t>Asia</t>
        </is>
      </c>
      <c r="F4841" t="inlineStr">
        <is>
          <t>Japan</t>
        </is>
      </c>
      <c r="G4841" t="inlineStr">
        <is>
          <t>Arab Medium</t>
        </is>
      </c>
      <c r="H4841" t="inlineStr">
        <is>
          <t>Term contract</t>
        </is>
      </c>
      <c r="I4841" t="inlineStr">
        <is>
          <t>Refiner</t>
        </is>
      </c>
      <c r="J4841" t="inlineStr">
        <is>
          <t>Arjun Mehta</t>
        </is>
      </c>
      <c r="K4841" s="70" t="n">
        <v>384677</v>
      </c>
      <c r="L4841" s="71" t="n">
        <v>78.91</v>
      </c>
      <c r="M4841" s="71" t="n">
        <v>30354862.07</v>
      </c>
      <c r="N4841" s="71" t="n">
        <v>0</v>
      </c>
      <c r="O4841" s="71" t="n">
        <v>30354862.07</v>
      </c>
      <c r="P4841" s="71" t="n">
        <v>6875966.63</v>
      </c>
      <c r="Q4841" s="71" t="n">
        <v>23478895.44</v>
      </c>
      <c r="R4841" t="inlineStr">
        <is>
          <t>Crude</t>
        </is>
      </c>
      <c r="S4841" t="inlineStr">
        <is>
          <t>Yes</t>
        </is>
      </c>
      <c r="T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SA104833</t>
        </is>
      </c>
      <c r="B4842" s="68" t="n">
        <v>46362</v>
      </c>
      <c r="C4842" s="69" t="n">
        <v>2026</v>
      </c>
      <c r="D4842" t="inlineStr">
        <is>
          <t>Dec</t>
        </is>
      </c>
      <c r="E4842" t="inlineStr">
        <is>
          <t>Asia</t>
        </is>
      </c>
      <c r="F4842" t="inlineStr">
        <is>
          <t>China</t>
        </is>
      </c>
      <c r="G4842" t="inlineStr">
        <is>
          <t>Arab Extra Light</t>
        </is>
      </c>
      <c r="H4842" t="inlineStr">
        <is>
          <t>Term contract</t>
        </is>
      </c>
      <c r="I4842" t="inlineStr">
        <is>
          <t>National oil company</t>
        </is>
      </c>
      <c r="J4842" t="inlineStr">
        <is>
          <t>Sara Rossi</t>
        </is>
      </c>
      <c r="K4842" s="70" t="n">
        <v>1553815</v>
      </c>
      <c r="L4842" s="71" t="n">
        <v>77.27</v>
      </c>
      <c r="M4842" s="71" t="n">
        <v>120063285.05</v>
      </c>
      <c r="N4842" s="71" t="n">
        <v>2401265.7</v>
      </c>
      <c r="O4842" s="71" t="n">
        <v>117662019.35</v>
      </c>
      <c r="P4842" s="71" t="n">
        <v>29853240.04</v>
      </c>
      <c r="Q4842" s="71" t="n">
        <v>87808779.31</v>
      </c>
      <c r="R4842" t="inlineStr">
        <is>
          <t>Crude</t>
        </is>
      </c>
      <c r="S4842" t="inlineStr">
        <is>
          <t>Yes</t>
        </is>
      </c>
      <c r="T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SA104834</t>
        </is>
      </c>
      <c r="B4843" s="68" t="n">
        <v>46362</v>
      </c>
      <c r="C4843" s="69" t="n">
        <v>2026</v>
      </c>
      <c r="D4843" t="inlineStr">
        <is>
          <t>Dec</t>
        </is>
      </c>
      <c r="E4843" t="inlineStr">
        <is>
          <t>Middle East</t>
        </is>
      </c>
      <c r="F4843" t="inlineStr">
        <is>
          <t>Saudi Arabia</t>
        </is>
      </c>
      <c r="G4843" t="inlineStr">
        <is>
          <t>Arab Light</t>
        </is>
      </c>
      <c r="H4843" t="inlineStr">
        <is>
          <t>Domestic</t>
        </is>
      </c>
      <c r="I4843" t="inlineStr">
        <is>
          <t>Refiner</t>
        </is>
      </c>
      <c r="J4843" t="inlineStr">
        <is>
          <t>Omar Haddad</t>
        </is>
      </c>
      <c r="K4843" s="70" t="n">
        <v>1513139</v>
      </c>
      <c r="L4843" s="71" t="n">
        <v>75.64</v>
      </c>
      <c r="M4843" s="71" t="n">
        <v>114453833.96</v>
      </c>
      <c r="N4843" s="71" t="n">
        <v>0</v>
      </c>
      <c r="O4843" s="71" t="n">
        <v>114453833.96</v>
      </c>
      <c r="P4843" s="71" t="n">
        <v>26604759.8</v>
      </c>
      <c r="Q4843" s="71" t="n">
        <v>87849074.16</v>
      </c>
      <c r="R4843" t="inlineStr">
        <is>
          <t>Crude</t>
        </is>
      </c>
      <c r="S4843" t="inlineStr">
        <is>
          <t>No</t>
        </is>
      </c>
      <c r="T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SA104835</t>
        </is>
      </c>
      <c r="B4844" s="68" t="n">
        <v>46362</v>
      </c>
      <c r="C4844" s="69" t="n">
        <v>2026</v>
      </c>
      <c r="D4844" t="inlineStr">
        <is>
          <t>Dec</t>
        </is>
      </c>
      <c r="E4844" t="inlineStr">
        <is>
          <t>Asia</t>
        </is>
      </c>
      <c r="F4844" t="inlineStr">
        <is>
          <t>Japan</t>
        </is>
      </c>
      <c r="G4844" t="inlineStr">
        <is>
          <t>Arab Light</t>
        </is>
      </c>
      <c r="H4844" t="inlineStr">
        <is>
          <t>Term contract</t>
        </is>
      </c>
      <c r="I4844" t="inlineStr">
        <is>
          <t>Trader</t>
        </is>
      </c>
      <c r="J4844" t="inlineStr">
        <is>
          <t>Arjun Mehta</t>
        </is>
      </c>
      <c r="K4844" s="70" t="n">
        <v>1126138</v>
      </c>
      <c r="L4844" s="71" t="n">
        <v>79.97</v>
      </c>
      <c r="M4844" s="71" t="n">
        <v>90057255.86</v>
      </c>
      <c r="N4844" s="71" t="n">
        <v>900572.5600000001</v>
      </c>
      <c r="O4844" s="71" t="n">
        <v>89156683.3</v>
      </c>
      <c r="P4844" s="71" t="n">
        <v>20987811.39</v>
      </c>
      <c r="Q4844" s="71" t="n">
        <v>68168871.91</v>
      </c>
      <c r="R4844" t="inlineStr">
        <is>
          <t>Crude</t>
        </is>
      </c>
      <c r="S4844" t="inlineStr">
        <is>
          <t>Yes</t>
        </is>
      </c>
      <c r="T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SA104836</t>
        </is>
      </c>
      <c r="B4845" s="68" t="n">
        <v>46362</v>
      </c>
      <c r="C4845" s="69" t="n">
        <v>2026</v>
      </c>
      <c r="D4845" t="inlineStr">
        <is>
          <t>Dec</t>
        </is>
      </c>
      <c r="E4845" t="inlineStr">
        <is>
          <t>North America</t>
        </is>
      </c>
      <c r="F4845" t="inlineStr">
        <is>
          <t>USA</t>
        </is>
      </c>
      <c r="G4845" t="inlineStr">
        <is>
          <t>Diesel</t>
        </is>
      </c>
      <c r="H4845" t="inlineStr">
        <is>
          <t>Term contract</t>
        </is>
      </c>
      <c r="I4845" t="inlineStr">
        <is>
          <t>Refiner</t>
        </is>
      </c>
      <c r="J4845" t="inlineStr">
        <is>
          <t>Ravindra Patil</t>
        </is>
      </c>
      <c r="K4845" s="70" t="n">
        <v>429603</v>
      </c>
      <c r="L4845" s="71" t="n">
        <v>96.8</v>
      </c>
      <c r="M4845" s="71" t="n">
        <v>41585570.4</v>
      </c>
      <c r="N4845" s="71" t="n">
        <v>831711.41</v>
      </c>
      <c r="O4845" s="71" t="n">
        <v>40753858.99</v>
      </c>
      <c r="P4845" s="71" t="n">
        <v>31265719.28</v>
      </c>
      <c r="Q4845" s="71" t="n">
        <v>9488139.710000001</v>
      </c>
      <c r="R4845" t="inlineStr">
        <is>
          <t>Refined</t>
        </is>
      </c>
      <c r="S4845" t="inlineStr">
        <is>
          <t>Yes</t>
        </is>
      </c>
      <c r="T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SA104837</t>
        </is>
      </c>
      <c r="B4846" s="68" t="n">
        <v>46363</v>
      </c>
      <c r="C4846" s="69" t="n">
        <v>2026</v>
      </c>
      <c r="D4846" t="inlineStr">
        <is>
          <t>Dec</t>
        </is>
      </c>
      <c r="E4846" t="inlineStr">
        <is>
          <t>North America</t>
        </is>
      </c>
      <c r="F4846" t="inlineStr">
        <is>
          <t>USA</t>
        </is>
      </c>
      <c r="G4846" t="inlineStr">
        <is>
          <t>Gasoline</t>
        </is>
      </c>
      <c r="H4846" t="inlineStr">
        <is>
          <t>Spot</t>
        </is>
      </c>
      <c r="I4846" t="inlineStr">
        <is>
          <t>Trader</t>
        </is>
      </c>
      <c r="J4846" t="inlineStr">
        <is>
          <t>Ruhi Shaikh</t>
        </is>
      </c>
      <c r="K4846" s="70" t="n">
        <v>591542</v>
      </c>
      <c r="L4846" s="71" t="n">
        <v>97.22</v>
      </c>
      <c r="M4846" s="71" t="n">
        <v>57509713.24</v>
      </c>
      <c r="N4846" s="71" t="n">
        <v>575097.13</v>
      </c>
      <c r="O4846" s="71" t="n">
        <v>56934616.11</v>
      </c>
      <c r="P4846" s="71" t="n">
        <v>41758708.15</v>
      </c>
      <c r="Q4846" s="71" t="n">
        <v>15175907.96</v>
      </c>
      <c r="R4846" t="inlineStr">
        <is>
          <t>Refined</t>
        </is>
      </c>
      <c r="S4846" t="inlineStr">
        <is>
          <t>Yes</t>
        </is>
      </c>
      <c r="T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SA104838</t>
        </is>
      </c>
      <c r="B4847" s="68" t="n">
        <v>46363</v>
      </c>
      <c r="C4847" s="69" t="n">
        <v>2026</v>
      </c>
      <c r="D4847" t="inlineStr">
        <is>
          <t>Dec</t>
        </is>
      </c>
      <c r="E4847" t="inlineStr">
        <is>
          <t>Asia</t>
        </is>
      </c>
      <c r="F4847" t="inlineStr">
        <is>
          <t>Japan</t>
        </is>
      </c>
      <c r="G4847" t="inlineStr">
        <is>
          <t>Arab Extra Light</t>
        </is>
      </c>
      <c r="H4847" t="inlineStr">
        <is>
          <t>Spot</t>
        </is>
      </c>
      <c r="I4847" t="inlineStr">
        <is>
          <t>Trader</t>
        </is>
      </c>
      <c r="J4847" t="inlineStr">
        <is>
          <t>Amir Khan</t>
        </is>
      </c>
      <c r="K4847" s="70" t="n">
        <v>1028516</v>
      </c>
      <c r="L4847" s="71" t="n">
        <v>85.36</v>
      </c>
      <c r="M4847" s="71" t="n">
        <v>87794125.76000001</v>
      </c>
      <c r="N4847" s="71" t="n">
        <v>0</v>
      </c>
      <c r="O4847" s="71" t="n">
        <v>87794125.76000001</v>
      </c>
      <c r="P4847" s="71" t="n">
        <v>19619728.81</v>
      </c>
      <c r="Q4847" s="71" t="n">
        <v>68174396.95</v>
      </c>
      <c r="R4847" t="inlineStr">
        <is>
          <t>Crude</t>
        </is>
      </c>
      <c r="S4847" t="inlineStr">
        <is>
          <t>Yes</t>
        </is>
      </c>
      <c r="T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SA104839</t>
        </is>
      </c>
      <c r="B4848" s="68" t="n">
        <v>46363</v>
      </c>
      <c r="C4848" s="69" t="n">
        <v>2026</v>
      </c>
      <c r="D4848" t="inlineStr">
        <is>
          <t>Dec</t>
        </is>
      </c>
      <c r="E4848" t="inlineStr">
        <is>
          <t>Asia</t>
        </is>
      </c>
      <c r="F4848" t="inlineStr">
        <is>
          <t>South Korea</t>
        </is>
      </c>
      <c r="G4848" t="inlineStr">
        <is>
          <t>Arab Medium</t>
        </is>
      </c>
      <c r="H4848" t="inlineStr">
        <is>
          <t>Term contract</t>
        </is>
      </c>
      <c r="I4848" t="inlineStr">
        <is>
          <t>Refiner</t>
        </is>
      </c>
      <c r="J4848" t="inlineStr">
        <is>
          <t>Hiroshi Tanaka</t>
        </is>
      </c>
      <c r="K4848" s="70" t="n">
        <v>1438761</v>
      </c>
      <c r="L4848" s="71" t="n">
        <v>74.77</v>
      </c>
      <c r="M4848" s="71" t="n">
        <v>107576159.97</v>
      </c>
      <c r="N4848" s="71" t="n">
        <v>0</v>
      </c>
      <c r="O4848" s="71" t="n">
        <v>107576159.97</v>
      </c>
      <c r="P4848" s="71" t="n">
        <v>25124495.38</v>
      </c>
      <c r="Q4848" s="71" t="n">
        <v>82451664.59</v>
      </c>
      <c r="R4848" t="inlineStr">
        <is>
          <t>Crude</t>
        </is>
      </c>
      <c r="S4848" t="inlineStr">
        <is>
          <t>Yes</t>
        </is>
      </c>
      <c r="T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SA104840</t>
        </is>
      </c>
      <c r="B4849" s="68" t="n">
        <v>46363</v>
      </c>
      <c r="C4849" s="69" t="n">
        <v>2026</v>
      </c>
      <c r="D4849" t="inlineStr">
        <is>
          <t>Dec</t>
        </is>
      </c>
      <c r="E4849" t="inlineStr">
        <is>
          <t>Asia</t>
        </is>
      </c>
      <c r="F4849" t="inlineStr">
        <is>
          <t>India</t>
        </is>
      </c>
      <c r="G4849" t="inlineStr">
        <is>
          <t>Diesel</t>
        </is>
      </c>
      <c r="H4849" t="inlineStr">
        <is>
          <t>Term contract</t>
        </is>
      </c>
      <c r="I4849" t="inlineStr">
        <is>
          <t>Trader</t>
        </is>
      </c>
      <c r="J4849" t="inlineStr">
        <is>
          <t>Sara Rossi</t>
        </is>
      </c>
      <c r="K4849" s="70" t="n">
        <v>158845</v>
      </c>
      <c r="L4849" s="71" t="n">
        <v>104.98</v>
      </c>
      <c r="M4849" s="71" t="n">
        <v>16675548.1</v>
      </c>
      <c r="N4849" s="71" t="n">
        <v>333510.96</v>
      </c>
      <c r="O4849" s="71" t="n">
        <v>16342037.14</v>
      </c>
      <c r="P4849" s="71" t="n">
        <v>10803835.21</v>
      </c>
      <c r="Q4849" s="71" t="n">
        <v>5538201.93</v>
      </c>
      <c r="R4849" t="inlineStr">
        <is>
          <t>Refined</t>
        </is>
      </c>
      <c r="S4849" t="inlineStr">
        <is>
          <t>Yes</t>
        </is>
      </c>
      <c r="T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SA104841</t>
        </is>
      </c>
      <c r="B4850" s="68" t="n">
        <v>46363</v>
      </c>
      <c r="C4850" s="69" t="n">
        <v>2026</v>
      </c>
      <c r="D4850" t="inlineStr">
        <is>
          <t>Dec</t>
        </is>
      </c>
      <c r="E4850" t="inlineStr">
        <is>
          <t>Asia</t>
        </is>
      </c>
      <c r="F4850" t="inlineStr">
        <is>
          <t>China</t>
        </is>
      </c>
      <c r="G4850" t="inlineStr">
        <is>
          <t>Arab Light</t>
        </is>
      </c>
      <c r="H4850" t="inlineStr">
        <is>
          <t>Spot</t>
        </is>
      </c>
      <c r="I4850" t="inlineStr">
        <is>
          <t>National oil company</t>
        </is>
      </c>
      <c r="J4850" t="inlineStr">
        <is>
          <t>Sara Rossi</t>
        </is>
      </c>
      <c r="K4850" s="70" t="n">
        <v>834435</v>
      </c>
      <c r="L4850" s="71" t="n">
        <v>76.56</v>
      </c>
      <c r="M4850" s="71" t="n">
        <v>63884343.6</v>
      </c>
      <c r="N4850" s="71" t="n">
        <v>0</v>
      </c>
      <c r="O4850" s="71" t="n">
        <v>63884343.6</v>
      </c>
      <c r="P4850" s="71" t="n">
        <v>14862245.01</v>
      </c>
      <c r="Q4850" s="71" t="n">
        <v>49022098.59</v>
      </c>
      <c r="R4850" t="inlineStr">
        <is>
          <t>Crude</t>
        </is>
      </c>
      <c r="S4850" t="inlineStr">
        <is>
          <t>Yes</t>
        </is>
      </c>
      <c r="T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SA104842</t>
        </is>
      </c>
      <c r="B4851" s="68" t="n">
        <v>46363</v>
      </c>
      <c r="C4851" s="69" t="n">
        <v>2026</v>
      </c>
      <c r="D4851" t="inlineStr">
        <is>
          <t>Dec</t>
        </is>
      </c>
      <c r="E4851" t="inlineStr">
        <is>
          <t>Asia</t>
        </is>
      </c>
      <c r="F4851" t="inlineStr">
        <is>
          <t>India</t>
        </is>
      </c>
      <c r="G4851" t="inlineStr">
        <is>
          <t>Arab Medium</t>
        </is>
      </c>
      <c r="H4851" t="inlineStr">
        <is>
          <t>Spot</t>
        </is>
      </c>
      <c r="I4851" t="inlineStr">
        <is>
          <t>Refiner</t>
        </is>
      </c>
      <c r="J4851" t="inlineStr">
        <is>
          <t>Amir Khan</t>
        </is>
      </c>
      <c r="K4851" s="70" t="n">
        <v>2245303</v>
      </c>
      <c r="L4851" s="71" t="n">
        <v>69.17</v>
      </c>
      <c r="M4851" s="71" t="n">
        <v>155307608.51</v>
      </c>
      <c r="N4851" s="71" t="n">
        <v>0</v>
      </c>
      <c r="O4851" s="71" t="n">
        <v>155307608.51</v>
      </c>
      <c r="P4851" s="71" t="n">
        <v>40721009.66</v>
      </c>
      <c r="Q4851" s="71" t="n">
        <v>114586598.85</v>
      </c>
      <c r="R4851" t="inlineStr">
        <is>
          <t>Crude</t>
        </is>
      </c>
      <c r="S4851" t="inlineStr">
        <is>
          <t>Yes</t>
        </is>
      </c>
      <c r="T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SA104843</t>
        </is>
      </c>
      <c r="B4852" s="68" t="n">
        <v>46363</v>
      </c>
      <c r="C4852" s="69" t="n">
        <v>2026</v>
      </c>
      <c r="D4852" t="inlineStr">
        <is>
          <t>Dec</t>
        </is>
      </c>
      <c r="E4852" t="inlineStr">
        <is>
          <t>Asia</t>
        </is>
      </c>
      <c r="F4852" t="inlineStr">
        <is>
          <t>India</t>
        </is>
      </c>
      <c r="G4852" t="inlineStr">
        <is>
          <t>Jet fuel</t>
        </is>
      </c>
      <c r="H4852" t="inlineStr">
        <is>
          <t>Term contract</t>
        </is>
      </c>
      <c r="I4852" t="inlineStr">
        <is>
          <t>Refiner</t>
        </is>
      </c>
      <c r="J4852" t="inlineStr">
        <is>
          <t>Amir Khan</t>
        </is>
      </c>
      <c r="K4852" s="70" t="n">
        <v>375399</v>
      </c>
      <c r="L4852" s="71" t="n">
        <v>100.87</v>
      </c>
      <c r="M4852" s="71" t="n">
        <v>37866497.13</v>
      </c>
      <c r="N4852" s="71" t="n">
        <v>757329.9399999999</v>
      </c>
      <c r="O4852" s="71" t="n">
        <v>37109167.19</v>
      </c>
      <c r="P4852" s="71" t="n">
        <v>28452732.69</v>
      </c>
      <c r="Q4852" s="71" t="n">
        <v>8656434.5</v>
      </c>
      <c r="R4852" t="inlineStr">
        <is>
          <t>Refined</t>
        </is>
      </c>
      <c r="S4852" t="inlineStr">
        <is>
          <t>Yes</t>
        </is>
      </c>
      <c r="T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SA104844</t>
        </is>
      </c>
      <c r="B4853" s="68" t="n">
        <v>46363</v>
      </c>
      <c r="C4853" s="69" t="n">
        <v>2026</v>
      </c>
      <c r="D4853" t="inlineStr">
        <is>
          <t>Dec</t>
        </is>
      </c>
      <c r="E4853" t="inlineStr">
        <is>
          <t>Asia</t>
        </is>
      </c>
      <c r="F4853" t="inlineStr">
        <is>
          <t>India</t>
        </is>
      </c>
      <c r="G4853" t="inlineStr">
        <is>
          <t>Arab Light</t>
        </is>
      </c>
      <c r="H4853" t="inlineStr">
        <is>
          <t>Spot</t>
        </is>
      </c>
      <c r="I4853" t="inlineStr">
        <is>
          <t>Refiner</t>
        </is>
      </c>
      <c r="J4853" t="inlineStr">
        <is>
          <t>Ana Costa</t>
        </is>
      </c>
      <c r="K4853" s="70" t="n">
        <v>1264436</v>
      </c>
      <c r="L4853" s="71" t="n">
        <v>76.81999999999999</v>
      </c>
      <c r="M4853" s="71" t="n">
        <v>97133973.52</v>
      </c>
      <c r="N4853" s="71" t="n">
        <v>0</v>
      </c>
      <c r="O4853" s="71" t="n">
        <v>97133973.52</v>
      </c>
      <c r="P4853" s="71" t="n">
        <v>23029107.29</v>
      </c>
      <c r="Q4853" s="71" t="n">
        <v>74104866.23</v>
      </c>
      <c r="R4853" t="inlineStr">
        <is>
          <t>Crude</t>
        </is>
      </c>
      <c r="S4853" t="inlineStr">
        <is>
          <t>Yes</t>
        </is>
      </c>
      <c r="T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SA104845</t>
        </is>
      </c>
      <c r="B4854" s="68" t="n">
        <v>46363</v>
      </c>
      <c r="C4854" s="69" t="n">
        <v>2026</v>
      </c>
      <c r="D4854" t="inlineStr">
        <is>
          <t>Dec</t>
        </is>
      </c>
      <c r="E4854" t="inlineStr">
        <is>
          <t>Middle East</t>
        </is>
      </c>
      <c r="F4854" t="inlineStr">
        <is>
          <t>UAE</t>
        </is>
      </c>
      <c r="G4854" t="inlineStr">
        <is>
          <t>Arab Heavy</t>
        </is>
      </c>
      <c r="H4854" t="inlineStr">
        <is>
          <t>Term contract</t>
        </is>
      </c>
      <c r="I4854" t="inlineStr">
        <is>
          <t>Trader</t>
        </is>
      </c>
      <c r="J4854" t="inlineStr">
        <is>
          <t>Ravindra Patil</t>
        </is>
      </c>
      <c r="K4854" s="70" t="n">
        <v>761218</v>
      </c>
      <c r="L4854" s="71" t="n">
        <v>68.25</v>
      </c>
      <c r="M4854" s="71" t="n">
        <v>51953128.5</v>
      </c>
      <c r="N4854" s="71" t="n">
        <v>0</v>
      </c>
      <c r="O4854" s="71" t="n">
        <v>51953128.5</v>
      </c>
      <c r="P4854" s="71" t="n">
        <v>13895435.7</v>
      </c>
      <c r="Q4854" s="71" t="n">
        <v>38057692.8</v>
      </c>
      <c r="R4854" t="inlineStr">
        <is>
          <t>Crude</t>
        </is>
      </c>
      <c r="S4854" t="inlineStr">
        <is>
          <t>Yes</t>
        </is>
      </c>
      <c r="T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SA104846</t>
        </is>
      </c>
      <c r="B4855" s="68" t="n">
        <v>46363</v>
      </c>
      <c r="C4855" s="69" t="n">
        <v>2026</v>
      </c>
      <c r="D4855" t="inlineStr">
        <is>
          <t>Dec</t>
        </is>
      </c>
      <c r="E4855" t="inlineStr">
        <is>
          <t>North America</t>
        </is>
      </c>
      <c r="F4855" t="inlineStr">
        <is>
          <t>USA</t>
        </is>
      </c>
      <c r="G4855" t="inlineStr">
        <is>
          <t>Arab Light</t>
        </is>
      </c>
      <c r="H4855" t="inlineStr">
        <is>
          <t>Spot</t>
        </is>
      </c>
      <c r="I4855" t="inlineStr">
        <is>
          <t>Trader</t>
        </is>
      </c>
      <c r="J4855" t="inlineStr">
        <is>
          <t>Aisha Bello</t>
        </is>
      </c>
      <c r="K4855" s="70" t="n">
        <v>1789734</v>
      </c>
      <c r="L4855" s="71" t="n">
        <v>82.59999999999999</v>
      </c>
      <c r="M4855" s="71" t="n">
        <v>147832028.4</v>
      </c>
      <c r="N4855" s="71" t="n">
        <v>2956640.57</v>
      </c>
      <c r="O4855" s="71" t="n">
        <v>144875387.83</v>
      </c>
      <c r="P4855" s="71" t="n">
        <v>31968475.98</v>
      </c>
      <c r="Q4855" s="71" t="n">
        <v>112906911.85</v>
      </c>
      <c r="R4855" t="inlineStr">
        <is>
          <t>Crude</t>
        </is>
      </c>
      <c r="S4855" t="inlineStr">
        <is>
          <t>Yes</t>
        </is>
      </c>
      <c r="T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SA104847</t>
        </is>
      </c>
      <c r="B4856" s="68" t="n">
        <v>46363</v>
      </c>
      <c r="C4856" s="69" t="n">
        <v>2026</v>
      </c>
      <c r="D4856" t="inlineStr">
        <is>
          <t>Dec</t>
        </is>
      </c>
      <c r="E4856" t="inlineStr">
        <is>
          <t>Middle East</t>
        </is>
      </c>
      <c r="F4856" t="inlineStr">
        <is>
          <t>UAE</t>
        </is>
      </c>
      <c r="G4856" t="inlineStr">
        <is>
          <t>Diesel</t>
        </is>
      </c>
      <c r="H4856" t="inlineStr">
        <is>
          <t>Term contract</t>
        </is>
      </c>
      <c r="I4856" t="inlineStr">
        <is>
          <t>Trader</t>
        </is>
      </c>
      <c r="J4856" t="inlineStr">
        <is>
          <t>Wei Chen</t>
        </is>
      </c>
      <c r="K4856" s="70" t="n">
        <v>417569</v>
      </c>
      <c r="L4856" s="71" t="n">
        <v>100.75</v>
      </c>
      <c r="M4856" s="71" t="n">
        <v>42070076.75</v>
      </c>
      <c r="N4856" s="71" t="n">
        <v>0</v>
      </c>
      <c r="O4856" s="71" t="n">
        <v>42070076.75</v>
      </c>
      <c r="P4856" s="71" t="n">
        <v>28809105.5</v>
      </c>
      <c r="Q4856" s="71" t="n">
        <v>13260971.25</v>
      </c>
      <c r="R4856" t="inlineStr">
        <is>
          <t>Refined</t>
        </is>
      </c>
      <c r="S4856" t="inlineStr">
        <is>
          <t>Yes</t>
        </is>
      </c>
      <c r="T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SA104848</t>
        </is>
      </c>
      <c r="B4857" s="68" t="n">
        <v>46364</v>
      </c>
      <c r="C4857" s="69" t="n">
        <v>2026</v>
      </c>
      <c r="D4857" t="inlineStr">
        <is>
          <t>Dec</t>
        </is>
      </c>
      <c r="E4857" t="inlineStr">
        <is>
          <t>Europe</t>
        </is>
      </c>
      <c r="F4857" t="inlineStr">
        <is>
          <t>Italy</t>
        </is>
      </c>
      <c r="G4857" t="inlineStr">
        <is>
          <t>Arab Heavy</t>
        </is>
      </c>
      <c r="H4857" t="inlineStr">
        <is>
          <t>Term contract</t>
        </is>
      </c>
      <c r="I4857" t="inlineStr">
        <is>
          <t>National oil company</t>
        </is>
      </c>
      <c r="J4857" t="inlineStr">
        <is>
          <t>Sara Rossi</t>
        </is>
      </c>
      <c r="K4857" s="70" t="n">
        <v>1586356</v>
      </c>
      <c r="L4857" s="71" t="n">
        <v>70.59999999999999</v>
      </c>
      <c r="M4857" s="71" t="n">
        <v>111996733.6</v>
      </c>
      <c r="N4857" s="71" t="n">
        <v>0</v>
      </c>
      <c r="O4857" s="71" t="n">
        <v>111996733.6</v>
      </c>
      <c r="P4857" s="71" t="n">
        <v>27706842.69</v>
      </c>
      <c r="Q4857" s="71" t="n">
        <v>84289890.91</v>
      </c>
      <c r="R4857" t="inlineStr">
        <is>
          <t>Crude</t>
        </is>
      </c>
      <c r="S4857" t="inlineStr">
        <is>
          <t>Yes</t>
        </is>
      </c>
      <c r="T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SA104849</t>
        </is>
      </c>
      <c r="B4858" s="68" t="n">
        <v>46364</v>
      </c>
      <c r="C4858" s="69" t="n">
        <v>2026</v>
      </c>
      <c r="D4858" t="inlineStr">
        <is>
          <t>Dec</t>
        </is>
      </c>
      <c r="E4858" t="inlineStr">
        <is>
          <t>Asia</t>
        </is>
      </c>
      <c r="F4858" t="inlineStr">
        <is>
          <t>China</t>
        </is>
      </c>
      <c r="G4858" t="inlineStr">
        <is>
          <t>Diesel</t>
        </is>
      </c>
      <c r="H4858" t="inlineStr">
        <is>
          <t>Term contract</t>
        </is>
      </c>
      <c r="I4858" t="inlineStr">
        <is>
          <t>National oil company</t>
        </is>
      </c>
      <c r="J4858" t="inlineStr">
        <is>
          <t>Hiroshi Tanaka</t>
        </is>
      </c>
      <c r="K4858" s="70" t="n">
        <v>314079</v>
      </c>
      <c r="L4858" s="71" t="n">
        <v>93.16</v>
      </c>
      <c r="M4858" s="71" t="n">
        <v>29259599.64</v>
      </c>
      <c r="N4858" s="71" t="n">
        <v>292596</v>
      </c>
      <c r="O4858" s="71" t="n">
        <v>28967003.64</v>
      </c>
      <c r="P4858" s="71" t="n">
        <v>22512124.5</v>
      </c>
      <c r="Q4858" s="71" t="n">
        <v>6454879.14</v>
      </c>
      <c r="R4858" t="inlineStr">
        <is>
          <t>Refined</t>
        </is>
      </c>
      <c r="S4858" t="inlineStr">
        <is>
          <t>Yes</t>
        </is>
      </c>
      <c r="T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SA104850</t>
        </is>
      </c>
      <c r="B4859" s="68" t="n">
        <v>46364</v>
      </c>
      <c r="C4859" s="69" t="n">
        <v>2026</v>
      </c>
      <c r="D4859" t="inlineStr">
        <is>
          <t>Dec</t>
        </is>
      </c>
      <c r="E4859" t="inlineStr">
        <is>
          <t>Asia</t>
        </is>
      </c>
      <c r="F4859" t="inlineStr">
        <is>
          <t>India</t>
        </is>
      </c>
      <c r="G4859" t="inlineStr">
        <is>
          <t>Arab Light</t>
        </is>
      </c>
      <c r="H4859" t="inlineStr">
        <is>
          <t>Term contract</t>
        </is>
      </c>
      <c r="I4859" t="inlineStr">
        <is>
          <t>National oil company</t>
        </is>
      </c>
      <c r="J4859" t="inlineStr">
        <is>
          <t>Emma Clarke</t>
        </is>
      </c>
      <c r="K4859" s="70" t="n">
        <v>420704</v>
      </c>
      <c r="L4859" s="71" t="n">
        <v>84.69</v>
      </c>
      <c r="M4859" s="71" t="n">
        <v>35629421.76</v>
      </c>
      <c r="N4859" s="71" t="n">
        <v>0</v>
      </c>
      <c r="O4859" s="71" t="n">
        <v>35629421.76</v>
      </c>
      <c r="P4859" s="71" t="n">
        <v>7528064.83</v>
      </c>
      <c r="Q4859" s="71" t="n">
        <v>28101356.93</v>
      </c>
      <c r="R4859" t="inlineStr">
        <is>
          <t>Crude</t>
        </is>
      </c>
      <c r="S4859" t="inlineStr">
        <is>
          <t>Yes</t>
        </is>
      </c>
      <c r="T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SA104851</t>
        </is>
      </c>
      <c r="B4860" s="68" t="n">
        <v>46364</v>
      </c>
      <c r="C4860" s="69" t="n">
        <v>2026</v>
      </c>
      <c r="D4860" t="inlineStr">
        <is>
          <t>Dec</t>
        </is>
      </c>
      <c r="E4860" t="inlineStr">
        <is>
          <t>North America</t>
        </is>
      </c>
      <c r="F4860" t="inlineStr">
        <is>
          <t>USA</t>
        </is>
      </c>
      <c r="G4860" t="inlineStr">
        <is>
          <t>Arab Extra Light</t>
        </is>
      </c>
      <c r="H4860" t="inlineStr">
        <is>
          <t>Term contract</t>
        </is>
      </c>
      <c r="I4860" t="inlineStr">
        <is>
          <t>Refiner</t>
        </is>
      </c>
      <c r="J4860" t="inlineStr">
        <is>
          <t>Emma Clarke</t>
        </is>
      </c>
      <c r="K4860" s="70" t="n">
        <v>648488</v>
      </c>
      <c r="L4860" s="71" t="n">
        <v>78.73</v>
      </c>
      <c r="M4860" s="71" t="n">
        <v>51055460.24</v>
      </c>
      <c r="N4860" s="71" t="n">
        <v>510554.6</v>
      </c>
      <c r="O4860" s="71" t="n">
        <v>50544905.64</v>
      </c>
      <c r="P4860" s="71" t="n">
        <v>12365722.66</v>
      </c>
      <c r="Q4860" s="71" t="n">
        <v>38179182.98</v>
      </c>
      <c r="R4860" t="inlineStr">
        <is>
          <t>Crude</t>
        </is>
      </c>
      <c r="S4860" t="inlineStr">
        <is>
          <t>Yes</t>
        </is>
      </c>
      <c r="T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SA104852</t>
        </is>
      </c>
      <c r="B4861" s="68" t="n">
        <v>46364</v>
      </c>
      <c r="C4861" s="69" t="n">
        <v>2026</v>
      </c>
      <c r="D4861" t="inlineStr">
        <is>
          <t>Dec</t>
        </is>
      </c>
      <c r="E4861" t="inlineStr">
        <is>
          <t>Middle East</t>
        </is>
      </c>
      <c r="F4861" t="inlineStr">
        <is>
          <t>Saudi Arabia</t>
        </is>
      </c>
      <c r="G4861" t="inlineStr">
        <is>
          <t>Diesel</t>
        </is>
      </c>
      <c r="H4861" t="inlineStr">
        <is>
          <t>Domestic</t>
        </is>
      </c>
      <c r="I4861" t="inlineStr">
        <is>
          <t>Refiner</t>
        </is>
      </c>
      <c r="J4861" t="inlineStr">
        <is>
          <t>Olivia Brown</t>
        </is>
      </c>
      <c r="K4861" s="70" t="n">
        <v>367027</v>
      </c>
      <c r="L4861" s="71" t="n">
        <v>95.64</v>
      </c>
      <c r="M4861" s="71" t="n">
        <v>35102462.28</v>
      </c>
      <c r="N4861" s="71" t="n">
        <v>0</v>
      </c>
      <c r="O4861" s="71" t="n">
        <v>35102462.28</v>
      </c>
      <c r="P4861" s="71" t="n">
        <v>25612028.02</v>
      </c>
      <c r="Q4861" s="71" t="n">
        <v>9490434.26</v>
      </c>
      <c r="R4861" t="inlineStr">
        <is>
          <t>Refined</t>
        </is>
      </c>
      <c r="S4861" t="inlineStr">
        <is>
          <t>No</t>
        </is>
      </c>
      <c r="T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SA104853</t>
        </is>
      </c>
      <c r="B4862" s="68" t="n">
        <v>46365</v>
      </c>
      <c r="C4862" s="69" t="n">
        <v>2026</v>
      </c>
      <c r="D4862" t="inlineStr">
        <is>
          <t>Dec</t>
        </is>
      </c>
      <c r="E4862" t="inlineStr">
        <is>
          <t>Asia</t>
        </is>
      </c>
      <c r="F4862" t="inlineStr">
        <is>
          <t>India</t>
        </is>
      </c>
      <c r="G4862" t="inlineStr">
        <is>
          <t>Arab Heavy</t>
        </is>
      </c>
      <c r="H4862" t="inlineStr">
        <is>
          <t>Term contract</t>
        </is>
      </c>
      <c r="I4862" t="inlineStr">
        <is>
          <t>National oil company</t>
        </is>
      </c>
      <c r="J4862" t="inlineStr">
        <is>
          <t>Zoya Ahmed</t>
        </is>
      </c>
      <c r="K4862" s="70" t="n">
        <v>651975</v>
      </c>
      <c r="L4862" s="71" t="n">
        <v>73.26000000000001</v>
      </c>
      <c r="M4862" s="71" t="n">
        <v>47763688.5</v>
      </c>
      <c r="N4862" s="71" t="n">
        <v>0</v>
      </c>
      <c r="O4862" s="71" t="n">
        <v>47763688.5</v>
      </c>
      <c r="P4862" s="71" t="n">
        <v>11283500.25</v>
      </c>
      <c r="Q4862" s="71" t="n">
        <v>36480188.25</v>
      </c>
      <c r="R4862" t="inlineStr">
        <is>
          <t>Crude</t>
        </is>
      </c>
      <c r="S4862" t="inlineStr">
        <is>
          <t>Yes</t>
        </is>
      </c>
      <c r="T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SA104854</t>
        </is>
      </c>
      <c r="B4863" s="68" t="n">
        <v>46365</v>
      </c>
      <c r="C4863" s="69" t="n">
        <v>2026</v>
      </c>
      <c r="D4863" t="inlineStr">
        <is>
          <t>Dec</t>
        </is>
      </c>
      <c r="E4863" t="inlineStr">
        <is>
          <t>Middle East</t>
        </is>
      </c>
      <c r="F4863" t="inlineStr">
        <is>
          <t>Bahrain</t>
        </is>
      </c>
      <c r="G4863" t="inlineStr">
        <is>
          <t>Arab Light</t>
        </is>
      </c>
      <c r="H4863" t="inlineStr">
        <is>
          <t>Spot</t>
        </is>
      </c>
      <c r="I4863" t="inlineStr">
        <is>
          <t>Trader</t>
        </is>
      </c>
      <c r="J4863" t="inlineStr">
        <is>
          <t>Hiroshi Tanaka</t>
        </is>
      </c>
      <c r="K4863" s="70" t="n">
        <v>790272</v>
      </c>
      <c r="L4863" s="71" t="n">
        <v>75.94</v>
      </c>
      <c r="M4863" s="71" t="n">
        <v>60013255.68</v>
      </c>
      <c r="N4863" s="71" t="n">
        <v>1200265.11</v>
      </c>
      <c r="O4863" s="71" t="n">
        <v>58812990.57</v>
      </c>
      <c r="P4863" s="71" t="n">
        <v>14551928.67</v>
      </c>
      <c r="Q4863" s="71" t="n">
        <v>44261061.9</v>
      </c>
      <c r="R4863" t="inlineStr">
        <is>
          <t>Crude</t>
        </is>
      </c>
      <c r="S4863" t="inlineStr">
        <is>
          <t>Yes</t>
        </is>
      </c>
      <c r="T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SA104855</t>
        </is>
      </c>
      <c r="B4864" s="68" t="n">
        <v>46365</v>
      </c>
      <c r="C4864" s="69" t="n">
        <v>2026</v>
      </c>
      <c r="D4864" t="inlineStr">
        <is>
          <t>Dec</t>
        </is>
      </c>
      <c r="E4864" t="inlineStr">
        <is>
          <t>Middle East</t>
        </is>
      </c>
      <c r="F4864" t="inlineStr">
        <is>
          <t>Bahrain</t>
        </is>
      </c>
      <c r="G4864" t="inlineStr">
        <is>
          <t>Arab Medium</t>
        </is>
      </c>
      <c r="H4864" t="inlineStr">
        <is>
          <t>Term contract</t>
        </is>
      </c>
      <c r="I4864" t="inlineStr">
        <is>
          <t>Trader</t>
        </is>
      </c>
      <c r="J4864" t="inlineStr">
        <is>
          <t>Amir Khan</t>
        </is>
      </c>
      <c r="K4864" s="70" t="n">
        <v>1604950</v>
      </c>
      <c r="L4864" s="71" t="n">
        <v>74.37</v>
      </c>
      <c r="M4864" s="71" t="n">
        <v>119360131.5</v>
      </c>
      <c r="N4864" s="71" t="n">
        <v>2387202.63</v>
      </c>
      <c r="O4864" s="71" t="n">
        <v>116972928.87</v>
      </c>
      <c r="P4864" s="71" t="n">
        <v>27885497.39</v>
      </c>
      <c r="Q4864" s="71" t="n">
        <v>89087431.48</v>
      </c>
      <c r="R4864" t="inlineStr">
        <is>
          <t>Crude</t>
        </is>
      </c>
      <c r="S4864" t="inlineStr">
        <is>
          <t>Yes</t>
        </is>
      </c>
      <c r="T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SA104856</t>
        </is>
      </c>
      <c r="B4865" s="68" t="n">
        <v>46365</v>
      </c>
      <c r="C4865" s="69" t="n">
        <v>2026</v>
      </c>
      <c r="D4865" t="inlineStr">
        <is>
          <t>Dec</t>
        </is>
      </c>
      <c r="E4865" t="inlineStr">
        <is>
          <t>Asia</t>
        </is>
      </c>
      <c r="F4865" t="inlineStr">
        <is>
          <t>China</t>
        </is>
      </c>
      <c r="G4865" t="inlineStr">
        <is>
          <t>Arab Light</t>
        </is>
      </c>
      <c r="H4865" t="inlineStr">
        <is>
          <t>Term contract</t>
        </is>
      </c>
      <c r="I4865" t="inlineStr">
        <is>
          <t>National oil company</t>
        </is>
      </c>
      <c r="J4865" t="inlineStr">
        <is>
          <t>Olivia Brown</t>
        </is>
      </c>
      <c r="K4865" s="70" t="n">
        <v>2061681</v>
      </c>
      <c r="L4865" s="71" t="n">
        <v>74.76000000000001</v>
      </c>
      <c r="M4865" s="71" t="n">
        <v>154131271.56</v>
      </c>
      <c r="N4865" s="71" t="n">
        <v>0</v>
      </c>
      <c r="O4865" s="71" t="n">
        <v>154131271.56</v>
      </c>
      <c r="P4865" s="71" t="n">
        <v>37795046.7</v>
      </c>
      <c r="Q4865" s="71" t="n">
        <v>116336224.86</v>
      </c>
      <c r="R4865" t="inlineStr">
        <is>
          <t>Crude</t>
        </is>
      </c>
      <c r="S4865" t="inlineStr">
        <is>
          <t>Yes</t>
        </is>
      </c>
      <c r="T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SA104857</t>
        </is>
      </c>
      <c r="B4866" s="68" t="n">
        <v>46365</v>
      </c>
      <c r="C4866" s="69" t="n">
        <v>2026</v>
      </c>
      <c r="D4866" t="inlineStr">
        <is>
          <t>Dec</t>
        </is>
      </c>
      <c r="E4866" t="inlineStr">
        <is>
          <t>Asia</t>
        </is>
      </c>
      <c r="F4866" t="inlineStr">
        <is>
          <t>South Korea</t>
        </is>
      </c>
      <c r="G4866" t="inlineStr">
        <is>
          <t>Arab Light</t>
        </is>
      </c>
      <c r="H4866" t="inlineStr">
        <is>
          <t>Spot</t>
        </is>
      </c>
      <c r="I4866" t="inlineStr">
        <is>
          <t>Refiner</t>
        </is>
      </c>
      <c r="J4866" t="inlineStr">
        <is>
          <t>Olivia Brown</t>
        </is>
      </c>
      <c r="K4866" s="70" t="n">
        <v>1918735</v>
      </c>
      <c r="L4866" s="71" t="n">
        <v>83.51000000000001</v>
      </c>
      <c r="M4866" s="71" t="n">
        <v>160233559.85</v>
      </c>
      <c r="N4866" s="71" t="n">
        <v>3204671.2</v>
      </c>
      <c r="O4866" s="71" t="n">
        <v>157028888.65</v>
      </c>
      <c r="P4866" s="71" t="n">
        <v>33561249.85</v>
      </c>
      <c r="Q4866" s="71" t="n">
        <v>123467638.8</v>
      </c>
      <c r="R4866" t="inlineStr">
        <is>
          <t>Crude</t>
        </is>
      </c>
      <c r="S4866" t="inlineStr">
        <is>
          <t>Yes</t>
        </is>
      </c>
      <c r="T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SA104858</t>
        </is>
      </c>
      <c r="B4867" s="68" t="n">
        <v>46366</v>
      </c>
      <c r="C4867" s="69" t="n">
        <v>2026</v>
      </c>
      <c r="D4867" t="inlineStr">
        <is>
          <t>Dec</t>
        </is>
      </c>
      <c r="E4867" t="inlineStr">
        <is>
          <t>Europe</t>
        </is>
      </c>
      <c r="F4867" t="inlineStr">
        <is>
          <t>France</t>
        </is>
      </c>
      <c r="G4867" t="inlineStr">
        <is>
          <t>Arab Light</t>
        </is>
      </c>
      <c r="H4867" t="inlineStr">
        <is>
          <t>Spot</t>
        </is>
      </c>
      <c r="I4867" t="inlineStr">
        <is>
          <t>Trader</t>
        </is>
      </c>
      <c r="J4867" t="inlineStr">
        <is>
          <t>Lucas Martin</t>
        </is>
      </c>
      <c r="K4867" s="70" t="n">
        <v>811191</v>
      </c>
      <c r="L4867" s="71" t="n">
        <v>71.37</v>
      </c>
      <c r="M4867" s="71" t="n">
        <v>57894701.67</v>
      </c>
      <c r="N4867" s="71" t="n">
        <v>578947.02</v>
      </c>
      <c r="O4867" s="71" t="n">
        <v>57315754.65</v>
      </c>
      <c r="P4867" s="71" t="n">
        <v>14438250.78</v>
      </c>
      <c r="Q4867" s="71" t="n">
        <v>42877503.87</v>
      </c>
      <c r="R4867" t="inlineStr">
        <is>
          <t>Crude</t>
        </is>
      </c>
      <c r="S4867" t="inlineStr">
        <is>
          <t>Yes</t>
        </is>
      </c>
      <c r="T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SA104859</t>
        </is>
      </c>
      <c r="B4868" s="68" t="n">
        <v>46366</v>
      </c>
      <c r="C4868" s="69" t="n">
        <v>2026</v>
      </c>
      <c r="D4868" t="inlineStr">
        <is>
          <t>Dec</t>
        </is>
      </c>
      <c r="E4868" t="inlineStr">
        <is>
          <t>Asia</t>
        </is>
      </c>
      <c r="F4868" t="inlineStr">
        <is>
          <t>Japan</t>
        </is>
      </c>
      <c r="G4868" t="inlineStr">
        <is>
          <t>Diesel</t>
        </is>
      </c>
      <c r="H4868" t="inlineStr">
        <is>
          <t>Spot</t>
        </is>
      </c>
      <c r="I4868" t="inlineStr">
        <is>
          <t>Trader</t>
        </is>
      </c>
      <c r="J4868" t="inlineStr">
        <is>
          <t>Ruhi Shaikh</t>
        </is>
      </c>
      <c r="K4868" s="70" t="n">
        <v>373044</v>
      </c>
      <c r="L4868" s="71" t="n">
        <v>102.52</v>
      </c>
      <c r="M4868" s="71" t="n">
        <v>38244470.88</v>
      </c>
      <c r="N4868" s="71" t="n">
        <v>0</v>
      </c>
      <c r="O4868" s="71" t="n">
        <v>38244470.88</v>
      </c>
      <c r="P4868" s="71" t="n">
        <v>25873763.08</v>
      </c>
      <c r="Q4868" s="71" t="n">
        <v>12370707.8</v>
      </c>
      <c r="R4868" t="inlineStr">
        <is>
          <t>Refined</t>
        </is>
      </c>
      <c r="S4868" t="inlineStr">
        <is>
          <t>Yes</t>
        </is>
      </c>
      <c r="T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SA104860</t>
        </is>
      </c>
      <c r="B4869" s="68" t="n">
        <v>46366</v>
      </c>
      <c r="C4869" s="69" t="n">
        <v>2026</v>
      </c>
      <c r="D4869" t="inlineStr">
        <is>
          <t>Dec</t>
        </is>
      </c>
      <c r="E4869" t="inlineStr">
        <is>
          <t>Middle East</t>
        </is>
      </c>
      <c r="F4869" t="inlineStr">
        <is>
          <t>Bahrain</t>
        </is>
      </c>
      <c r="G4869" t="inlineStr">
        <is>
          <t>Arab Extra Light</t>
        </is>
      </c>
      <c r="H4869" t="inlineStr">
        <is>
          <t>Spot</t>
        </is>
      </c>
      <c r="I4869" t="inlineStr">
        <is>
          <t>Refiner</t>
        </is>
      </c>
      <c r="J4869" t="inlineStr">
        <is>
          <t>Shraddha Kulkarni</t>
        </is>
      </c>
      <c r="K4869" s="70" t="n">
        <v>746110</v>
      </c>
      <c r="L4869" s="71" t="n">
        <v>82.13</v>
      </c>
      <c r="M4869" s="71" t="n">
        <v>61278014.3</v>
      </c>
      <c r="N4869" s="71" t="n">
        <v>0</v>
      </c>
      <c r="O4869" s="71" t="n">
        <v>61278014.3</v>
      </c>
      <c r="P4869" s="71" t="n">
        <v>14209670.36</v>
      </c>
      <c r="Q4869" s="71" t="n">
        <v>47068343.94</v>
      </c>
      <c r="R4869" t="inlineStr">
        <is>
          <t>Crude</t>
        </is>
      </c>
      <c r="S4869" t="inlineStr">
        <is>
          <t>Yes</t>
        </is>
      </c>
      <c r="T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SA104861</t>
        </is>
      </c>
      <c r="B4870" s="68" t="n">
        <v>46366</v>
      </c>
      <c r="C4870" s="69" t="n">
        <v>2026</v>
      </c>
      <c r="D4870" t="inlineStr">
        <is>
          <t>Dec</t>
        </is>
      </c>
      <c r="E4870" t="inlineStr">
        <is>
          <t>Middle East</t>
        </is>
      </c>
      <c r="F4870" t="inlineStr">
        <is>
          <t>Saudi Arabia</t>
        </is>
      </c>
      <c r="G4870" t="inlineStr">
        <is>
          <t>Arab Heavy</t>
        </is>
      </c>
      <c r="H4870" t="inlineStr">
        <is>
          <t>Domestic</t>
        </is>
      </c>
      <c r="I4870" t="inlineStr">
        <is>
          <t>Trader</t>
        </is>
      </c>
      <c r="J4870" t="inlineStr">
        <is>
          <t>Sara Rossi</t>
        </is>
      </c>
      <c r="K4870" s="70" t="n">
        <v>1163327</v>
      </c>
      <c r="L4870" s="71" t="n">
        <v>75.16</v>
      </c>
      <c r="M4870" s="71" t="n">
        <v>87435657.31999999</v>
      </c>
      <c r="N4870" s="71" t="n">
        <v>0</v>
      </c>
      <c r="O4870" s="71" t="n">
        <v>87435657.31999999</v>
      </c>
      <c r="P4870" s="71" t="n">
        <v>21323935.05</v>
      </c>
      <c r="Q4870" s="71" t="n">
        <v>66111722.27</v>
      </c>
      <c r="R4870" t="inlineStr">
        <is>
          <t>Crude</t>
        </is>
      </c>
      <c r="S4870" t="inlineStr">
        <is>
          <t>No</t>
        </is>
      </c>
      <c r="T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SA104862</t>
        </is>
      </c>
      <c r="B4871" s="68" t="n">
        <v>46366</v>
      </c>
      <c r="C4871" s="69" t="n">
        <v>2026</v>
      </c>
      <c r="D4871" t="inlineStr">
        <is>
          <t>Dec</t>
        </is>
      </c>
      <c r="E4871" t="inlineStr">
        <is>
          <t>Asia</t>
        </is>
      </c>
      <c r="F4871" t="inlineStr">
        <is>
          <t>India</t>
        </is>
      </c>
      <c r="G4871" t="inlineStr">
        <is>
          <t>Arab Light</t>
        </is>
      </c>
      <c r="H4871" t="inlineStr">
        <is>
          <t>Spot</t>
        </is>
      </c>
      <c r="I4871" t="inlineStr">
        <is>
          <t>Refiner</t>
        </is>
      </c>
      <c r="J4871" t="inlineStr">
        <is>
          <t>Noah Smith</t>
        </is>
      </c>
      <c r="K4871" s="70" t="n">
        <v>2305736</v>
      </c>
      <c r="L4871" s="71" t="n">
        <v>79.47</v>
      </c>
      <c r="M4871" s="71" t="n">
        <v>183236839.92</v>
      </c>
      <c r="N4871" s="71" t="n">
        <v>0</v>
      </c>
      <c r="O4871" s="71" t="n">
        <v>183236839.92</v>
      </c>
      <c r="P4871" s="71" t="n">
        <v>40924320.77</v>
      </c>
      <c r="Q4871" s="71" t="n">
        <v>142312519.15</v>
      </c>
      <c r="R4871" t="inlineStr">
        <is>
          <t>Crude</t>
        </is>
      </c>
      <c r="S4871" t="inlineStr">
        <is>
          <t>Yes</t>
        </is>
      </c>
      <c r="T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SA104863</t>
        </is>
      </c>
      <c r="B4872" s="68" t="n">
        <v>46366</v>
      </c>
      <c r="C4872" s="69" t="n">
        <v>2026</v>
      </c>
      <c r="D4872" t="inlineStr">
        <is>
          <t>Dec</t>
        </is>
      </c>
      <c r="E4872" t="inlineStr">
        <is>
          <t>Europe</t>
        </is>
      </c>
      <c r="F4872" t="inlineStr">
        <is>
          <t>France</t>
        </is>
      </c>
      <c r="G4872" t="inlineStr">
        <is>
          <t>Arab Light</t>
        </is>
      </c>
      <c r="H4872" t="inlineStr">
        <is>
          <t>Term contract</t>
        </is>
      </c>
      <c r="I4872" t="inlineStr">
        <is>
          <t>Refiner</t>
        </is>
      </c>
      <c r="J4872" t="inlineStr">
        <is>
          <t>Ruhi Shaikh</t>
        </is>
      </c>
      <c r="K4872" s="70" t="n">
        <v>1413193</v>
      </c>
      <c r="L4872" s="71" t="n">
        <v>82.31</v>
      </c>
      <c r="M4872" s="71" t="n">
        <v>116319915.83</v>
      </c>
      <c r="N4872" s="71" t="n">
        <v>0</v>
      </c>
      <c r="O4872" s="71" t="n">
        <v>116319915.83</v>
      </c>
      <c r="P4872" s="71" t="n">
        <v>25966727.02</v>
      </c>
      <c r="Q4872" s="71" t="n">
        <v>90353188.81</v>
      </c>
      <c r="R4872" t="inlineStr">
        <is>
          <t>Crude</t>
        </is>
      </c>
      <c r="S4872" t="inlineStr">
        <is>
          <t>Yes</t>
        </is>
      </c>
      <c r="T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SA104864</t>
        </is>
      </c>
      <c r="B4873" s="68" t="n">
        <v>46366</v>
      </c>
      <c r="C4873" s="69" t="n">
        <v>2026</v>
      </c>
      <c r="D4873" t="inlineStr">
        <is>
          <t>Dec</t>
        </is>
      </c>
      <c r="E4873" t="inlineStr">
        <is>
          <t>Europe</t>
        </is>
      </c>
      <c r="F4873" t="inlineStr">
        <is>
          <t>Italy</t>
        </is>
      </c>
      <c r="G4873" t="inlineStr">
        <is>
          <t>Arab Light</t>
        </is>
      </c>
      <c r="H4873" t="inlineStr">
        <is>
          <t>Term contract</t>
        </is>
      </c>
      <c r="I4873" t="inlineStr">
        <is>
          <t>Refiner</t>
        </is>
      </c>
      <c r="J4873" t="inlineStr">
        <is>
          <t>Noah Smith</t>
        </is>
      </c>
      <c r="K4873" s="70" t="n">
        <v>1646788</v>
      </c>
      <c r="L4873" s="71" t="n">
        <v>74.29000000000001</v>
      </c>
      <c r="M4873" s="71" t="n">
        <v>122339880.52</v>
      </c>
      <c r="N4873" s="71" t="n">
        <v>0</v>
      </c>
      <c r="O4873" s="71" t="n">
        <v>122339880.52</v>
      </c>
      <c r="P4873" s="71" t="n">
        <v>29379266.35</v>
      </c>
      <c r="Q4873" s="71" t="n">
        <v>92960614.17</v>
      </c>
      <c r="R4873" t="inlineStr">
        <is>
          <t>Crude</t>
        </is>
      </c>
      <c r="S4873" t="inlineStr">
        <is>
          <t>Yes</t>
        </is>
      </c>
      <c r="T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SA104865</t>
        </is>
      </c>
      <c r="B4874" s="68" t="n">
        <v>46366</v>
      </c>
      <c r="C4874" s="69" t="n">
        <v>2026</v>
      </c>
      <c r="D4874" t="inlineStr">
        <is>
          <t>Dec</t>
        </is>
      </c>
      <c r="E4874" t="inlineStr">
        <is>
          <t>North America</t>
        </is>
      </c>
      <c r="F4874" t="inlineStr">
        <is>
          <t>USA</t>
        </is>
      </c>
      <c r="G4874" t="inlineStr">
        <is>
          <t>Jet fuel</t>
        </is>
      </c>
      <c r="H4874" t="inlineStr">
        <is>
          <t>Term contract</t>
        </is>
      </c>
      <c r="I4874" t="inlineStr">
        <is>
          <t>Refiner</t>
        </is>
      </c>
      <c r="J4874" t="inlineStr">
        <is>
          <t>Ana Costa</t>
        </is>
      </c>
      <c r="K4874" s="70" t="n">
        <v>306151</v>
      </c>
      <c r="L4874" s="71" t="n">
        <v>102.62</v>
      </c>
      <c r="M4874" s="71" t="n">
        <v>31417215.62</v>
      </c>
      <c r="N4874" s="71" t="n">
        <v>314172.16</v>
      </c>
      <c r="O4874" s="71" t="n">
        <v>31103043.46</v>
      </c>
      <c r="P4874" s="71" t="n">
        <v>22033495.2</v>
      </c>
      <c r="Q4874" s="71" t="n">
        <v>9069548.26</v>
      </c>
      <c r="R4874" t="inlineStr">
        <is>
          <t>Refined</t>
        </is>
      </c>
      <c r="S4874" t="inlineStr">
        <is>
          <t>Yes</t>
        </is>
      </c>
      <c r="T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SA104866</t>
        </is>
      </c>
      <c r="B4875" s="68" t="n">
        <v>46366</v>
      </c>
      <c r="C4875" s="69" t="n">
        <v>2026</v>
      </c>
      <c r="D4875" t="inlineStr">
        <is>
          <t>Dec</t>
        </is>
      </c>
      <c r="E4875" t="inlineStr">
        <is>
          <t>Asia</t>
        </is>
      </c>
      <c r="F4875" t="inlineStr">
        <is>
          <t>Japan</t>
        </is>
      </c>
      <c r="G4875" t="inlineStr">
        <is>
          <t>Arab Extra Light</t>
        </is>
      </c>
      <c r="H4875" t="inlineStr">
        <is>
          <t>Spot</t>
        </is>
      </c>
      <c r="I4875" t="inlineStr">
        <is>
          <t>National oil company</t>
        </is>
      </c>
      <c r="J4875" t="inlineStr">
        <is>
          <t>Shraddha Kulkarni</t>
        </is>
      </c>
      <c r="K4875" s="70" t="n">
        <v>539245</v>
      </c>
      <c r="L4875" s="71" t="n">
        <v>71.54000000000001</v>
      </c>
      <c r="M4875" s="71" t="n">
        <v>38577587.3</v>
      </c>
      <c r="N4875" s="71" t="n">
        <v>771551.75</v>
      </c>
      <c r="O4875" s="71" t="n">
        <v>37806035.55</v>
      </c>
      <c r="P4875" s="71" t="n">
        <v>9605192.220000001</v>
      </c>
      <c r="Q4875" s="71" t="n">
        <v>28200843.33</v>
      </c>
      <c r="R4875" t="inlineStr">
        <is>
          <t>Crude</t>
        </is>
      </c>
      <c r="S4875" t="inlineStr">
        <is>
          <t>Yes</t>
        </is>
      </c>
      <c r="T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SA104867</t>
        </is>
      </c>
      <c r="B4876" s="68" t="n">
        <v>46366</v>
      </c>
      <c r="C4876" s="69" t="n">
        <v>2026</v>
      </c>
      <c r="D4876" t="inlineStr">
        <is>
          <t>Dec</t>
        </is>
      </c>
      <c r="E4876" t="inlineStr">
        <is>
          <t>Asia</t>
        </is>
      </c>
      <c r="F4876" t="inlineStr">
        <is>
          <t>Japan</t>
        </is>
      </c>
      <c r="G4876" t="inlineStr">
        <is>
          <t>Arab Extra Light</t>
        </is>
      </c>
      <c r="H4876" t="inlineStr">
        <is>
          <t>Term contract</t>
        </is>
      </c>
      <c r="I4876" t="inlineStr">
        <is>
          <t>Trader</t>
        </is>
      </c>
      <c r="J4876" t="inlineStr">
        <is>
          <t>Noah Smith</t>
        </is>
      </c>
      <c r="K4876" s="70" t="n">
        <v>1872248</v>
      </c>
      <c r="L4876" s="71" t="n">
        <v>81.20999999999999</v>
      </c>
      <c r="M4876" s="71" t="n">
        <v>152045260.08</v>
      </c>
      <c r="N4876" s="71" t="n">
        <v>0</v>
      </c>
      <c r="O4876" s="71" t="n">
        <v>152045260.08</v>
      </c>
      <c r="P4876" s="71" t="n">
        <v>33690880.17</v>
      </c>
      <c r="Q4876" s="71" t="n">
        <v>118354379.91</v>
      </c>
      <c r="R4876" t="inlineStr">
        <is>
          <t>Crude</t>
        </is>
      </c>
      <c r="S4876" t="inlineStr">
        <is>
          <t>Yes</t>
        </is>
      </c>
      <c r="T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SA104868</t>
        </is>
      </c>
      <c r="B4877" s="68" t="n">
        <v>46367</v>
      </c>
      <c r="C4877" s="69" t="n">
        <v>2026</v>
      </c>
      <c r="D4877" t="inlineStr">
        <is>
          <t>Dec</t>
        </is>
      </c>
      <c r="E4877" t="inlineStr">
        <is>
          <t>North America</t>
        </is>
      </c>
      <c r="F4877" t="inlineStr">
        <is>
          <t>USA</t>
        </is>
      </c>
      <c r="G4877" t="inlineStr">
        <is>
          <t>Gasoline</t>
        </is>
      </c>
      <c r="H4877" t="inlineStr">
        <is>
          <t>Term contract</t>
        </is>
      </c>
      <c r="I4877" t="inlineStr">
        <is>
          <t>Trader</t>
        </is>
      </c>
      <c r="J4877" t="inlineStr">
        <is>
          <t>Omar Haddad</t>
        </is>
      </c>
      <c r="K4877" s="70" t="n">
        <v>375379</v>
      </c>
      <c r="L4877" s="71" t="n">
        <v>94.28</v>
      </c>
      <c r="M4877" s="71" t="n">
        <v>35390732.12</v>
      </c>
      <c r="N4877" s="71" t="n">
        <v>0</v>
      </c>
      <c r="O4877" s="71" t="n">
        <v>35390732.12</v>
      </c>
      <c r="P4877" s="71" t="n">
        <v>26151884.06</v>
      </c>
      <c r="Q4877" s="71" t="n">
        <v>9238848.060000001</v>
      </c>
      <c r="R4877" t="inlineStr">
        <is>
          <t>Refined</t>
        </is>
      </c>
      <c r="S4877" t="inlineStr">
        <is>
          <t>Yes</t>
        </is>
      </c>
      <c r="T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SA104869</t>
        </is>
      </c>
      <c r="B4878" s="68" t="n">
        <v>46367</v>
      </c>
      <c r="C4878" s="69" t="n">
        <v>2026</v>
      </c>
      <c r="D4878" t="inlineStr">
        <is>
          <t>Dec</t>
        </is>
      </c>
      <c r="E4878" t="inlineStr">
        <is>
          <t>Asia</t>
        </is>
      </c>
      <c r="F4878" t="inlineStr">
        <is>
          <t>India</t>
        </is>
      </c>
      <c r="G4878" t="inlineStr">
        <is>
          <t>Gasoline</t>
        </is>
      </c>
      <c r="H4878" t="inlineStr">
        <is>
          <t>Term contract</t>
        </is>
      </c>
      <c r="I4878" t="inlineStr">
        <is>
          <t>Refiner</t>
        </is>
      </c>
      <c r="J4878" t="inlineStr">
        <is>
          <t>Wei Chen</t>
        </is>
      </c>
      <c r="K4878" s="70" t="n">
        <v>513677</v>
      </c>
      <c r="L4878" s="71" t="n">
        <v>82.56999999999999</v>
      </c>
      <c r="M4878" s="71" t="n">
        <v>42414309.89</v>
      </c>
      <c r="N4878" s="71" t="n">
        <v>0</v>
      </c>
      <c r="O4878" s="71" t="n">
        <v>42414309.89</v>
      </c>
      <c r="P4878" s="71" t="n">
        <v>35225903.47</v>
      </c>
      <c r="Q4878" s="71" t="n">
        <v>7188406.42</v>
      </c>
      <c r="R4878" t="inlineStr">
        <is>
          <t>Refined</t>
        </is>
      </c>
      <c r="S4878" t="inlineStr">
        <is>
          <t>Yes</t>
        </is>
      </c>
      <c r="T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SA104870</t>
        </is>
      </c>
      <c r="B4879" s="68" t="n">
        <v>46367</v>
      </c>
      <c r="C4879" s="69" t="n">
        <v>2026</v>
      </c>
      <c r="D4879" t="inlineStr">
        <is>
          <t>Dec</t>
        </is>
      </c>
      <c r="E4879" t="inlineStr">
        <is>
          <t>Middle East</t>
        </is>
      </c>
      <c r="F4879" t="inlineStr">
        <is>
          <t>Saudi Arabia</t>
        </is>
      </c>
      <c r="G4879" t="inlineStr">
        <is>
          <t>Arab Light</t>
        </is>
      </c>
      <c r="H4879" t="inlineStr">
        <is>
          <t>Domestic</t>
        </is>
      </c>
      <c r="I4879" t="inlineStr">
        <is>
          <t>National oil company</t>
        </is>
      </c>
      <c r="J4879" t="inlineStr">
        <is>
          <t>Emma Clarke</t>
        </is>
      </c>
      <c r="K4879" s="70" t="n">
        <v>746110</v>
      </c>
      <c r="L4879" s="71" t="n">
        <v>73.7</v>
      </c>
      <c r="M4879" s="71" t="n">
        <v>54988307</v>
      </c>
      <c r="N4879" s="71" t="n">
        <v>549883.0699999999</v>
      </c>
      <c r="O4879" s="71" t="n">
        <v>54438423.93</v>
      </c>
      <c r="P4879" s="71" t="n">
        <v>13815021.55</v>
      </c>
      <c r="Q4879" s="71" t="n">
        <v>40623402.38</v>
      </c>
      <c r="R4879" t="inlineStr">
        <is>
          <t>Crude</t>
        </is>
      </c>
      <c r="S4879" t="inlineStr">
        <is>
          <t>No</t>
        </is>
      </c>
      <c r="T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SA104871</t>
        </is>
      </c>
      <c r="B4880" s="68" t="n">
        <v>46367</v>
      </c>
      <c r="C4880" s="69" t="n">
        <v>2026</v>
      </c>
      <c r="D4880" t="inlineStr">
        <is>
          <t>Dec</t>
        </is>
      </c>
      <c r="E4880" t="inlineStr">
        <is>
          <t>Europe</t>
        </is>
      </c>
      <c r="F4880" t="inlineStr">
        <is>
          <t>Netherlands</t>
        </is>
      </c>
      <c r="G4880" t="inlineStr">
        <is>
          <t>Jet fuel</t>
        </is>
      </c>
      <c r="H4880" t="inlineStr">
        <is>
          <t>Term contract</t>
        </is>
      </c>
      <c r="I4880" t="inlineStr">
        <is>
          <t>Refiner</t>
        </is>
      </c>
      <c r="J4880" t="inlineStr">
        <is>
          <t>Yuki Sato</t>
        </is>
      </c>
      <c r="K4880" s="70" t="n">
        <v>184662</v>
      </c>
      <c r="L4880" s="71" t="n">
        <v>91.88</v>
      </c>
      <c r="M4880" s="71" t="n">
        <v>16966744.56</v>
      </c>
      <c r="N4880" s="71" t="n">
        <v>339334.89</v>
      </c>
      <c r="O4880" s="71" t="n">
        <v>16627409.67</v>
      </c>
      <c r="P4880" s="71" t="n">
        <v>13461552.21</v>
      </c>
      <c r="Q4880" s="71" t="n">
        <v>3165857.46</v>
      </c>
      <c r="R4880" t="inlineStr">
        <is>
          <t>Refined</t>
        </is>
      </c>
      <c r="S4880" t="inlineStr">
        <is>
          <t>Yes</t>
        </is>
      </c>
      <c r="T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SA104872</t>
        </is>
      </c>
      <c r="B4881" s="68" t="n">
        <v>46367</v>
      </c>
      <c r="C4881" s="69" t="n">
        <v>2026</v>
      </c>
      <c r="D4881" t="inlineStr">
        <is>
          <t>Dec</t>
        </is>
      </c>
      <c r="E4881" t="inlineStr">
        <is>
          <t>Europe</t>
        </is>
      </c>
      <c r="F4881" t="inlineStr">
        <is>
          <t>Netherlands</t>
        </is>
      </c>
      <c r="G4881" t="inlineStr">
        <is>
          <t>Arab Medium</t>
        </is>
      </c>
      <c r="H4881" t="inlineStr">
        <is>
          <t>Spot</t>
        </is>
      </c>
      <c r="I4881" t="inlineStr">
        <is>
          <t>Refiner</t>
        </is>
      </c>
      <c r="J4881" t="inlineStr">
        <is>
          <t>Ravindra Patil</t>
        </is>
      </c>
      <c r="K4881" s="70" t="n">
        <v>1481761</v>
      </c>
      <c r="L4881" s="71" t="n">
        <v>82.51000000000001</v>
      </c>
      <c r="M4881" s="71" t="n">
        <v>122260100.11</v>
      </c>
      <c r="N4881" s="71" t="n">
        <v>0</v>
      </c>
      <c r="O4881" s="71" t="n">
        <v>122260100.11</v>
      </c>
      <c r="P4881" s="71" t="n">
        <v>26144515.39</v>
      </c>
      <c r="Q4881" s="71" t="n">
        <v>96115584.72</v>
      </c>
      <c r="R4881" t="inlineStr">
        <is>
          <t>Crude</t>
        </is>
      </c>
      <c r="S4881" t="inlineStr">
        <is>
          <t>Yes</t>
        </is>
      </c>
      <c r="T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SA104873</t>
        </is>
      </c>
      <c r="B4882" s="68" t="n">
        <v>46368</v>
      </c>
      <c r="C4882" s="69" t="n">
        <v>2026</v>
      </c>
      <c r="D4882" t="inlineStr">
        <is>
          <t>Dec</t>
        </is>
      </c>
      <c r="E4882" t="inlineStr">
        <is>
          <t>Europe</t>
        </is>
      </c>
      <c r="F4882" t="inlineStr">
        <is>
          <t>Netherlands</t>
        </is>
      </c>
      <c r="G4882" t="inlineStr">
        <is>
          <t>Diesel</t>
        </is>
      </c>
      <c r="H4882" t="inlineStr">
        <is>
          <t>Term contract</t>
        </is>
      </c>
      <c r="I4882" t="inlineStr">
        <is>
          <t>National oil company</t>
        </is>
      </c>
      <c r="J4882" t="inlineStr">
        <is>
          <t>Sophie Müller</t>
        </is>
      </c>
      <c r="K4882" s="70" t="n">
        <v>583634</v>
      </c>
      <c r="L4882" s="71" t="n">
        <v>95.65000000000001</v>
      </c>
      <c r="M4882" s="71" t="n">
        <v>55824592.1</v>
      </c>
      <c r="N4882" s="71" t="n">
        <v>0</v>
      </c>
      <c r="O4882" s="71" t="n">
        <v>55824592.1</v>
      </c>
      <c r="P4882" s="71" t="n">
        <v>39802699.1</v>
      </c>
      <c r="Q4882" s="71" t="n">
        <v>16021893</v>
      </c>
      <c r="R4882" t="inlineStr">
        <is>
          <t>Refined</t>
        </is>
      </c>
      <c r="S4882" t="inlineStr">
        <is>
          <t>Yes</t>
        </is>
      </c>
      <c r="T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SA104874</t>
        </is>
      </c>
      <c r="B4883" s="68" t="n">
        <v>46368</v>
      </c>
      <c r="C4883" s="69" t="n">
        <v>2026</v>
      </c>
      <c r="D4883" t="inlineStr">
        <is>
          <t>Dec</t>
        </is>
      </c>
      <c r="E4883" t="inlineStr">
        <is>
          <t>Middle East</t>
        </is>
      </c>
      <c r="F4883" t="inlineStr">
        <is>
          <t>UAE</t>
        </is>
      </c>
      <c r="G4883" t="inlineStr">
        <is>
          <t>Arab Light</t>
        </is>
      </c>
      <c r="H4883" t="inlineStr">
        <is>
          <t>Term contract</t>
        </is>
      </c>
      <c r="I4883" t="inlineStr">
        <is>
          <t>Refiner</t>
        </is>
      </c>
      <c r="J4883" t="inlineStr">
        <is>
          <t>Sophie Müller</t>
        </is>
      </c>
      <c r="K4883" s="70" t="n">
        <v>1821113</v>
      </c>
      <c r="L4883" s="71" t="n">
        <v>85.23</v>
      </c>
      <c r="M4883" s="71" t="n">
        <v>155213460.99</v>
      </c>
      <c r="N4883" s="71" t="n">
        <v>1552134.61</v>
      </c>
      <c r="O4883" s="71" t="n">
        <v>153661326.38</v>
      </c>
      <c r="P4883" s="71" t="n">
        <v>32882281.63</v>
      </c>
      <c r="Q4883" s="71" t="n">
        <v>120779044.75</v>
      </c>
      <c r="R4883" t="inlineStr">
        <is>
          <t>Crude</t>
        </is>
      </c>
      <c r="S4883" t="inlineStr">
        <is>
          <t>Yes</t>
        </is>
      </c>
      <c r="T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SA104875</t>
        </is>
      </c>
      <c r="B4884" s="68" t="n">
        <v>46368</v>
      </c>
      <c r="C4884" s="69" t="n">
        <v>2026</v>
      </c>
      <c r="D4884" t="inlineStr">
        <is>
          <t>Dec</t>
        </is>
      </c>
      <c r="E4884" t="inlineStr">
        <is>
          <t>North America</t>
        </is>
      </c>
      <c r="F4884" t="inlineStr">
        <is>
          <t>USA</t>
        </is>
      </c>
      <c r="G4884" t="inlineStr">
        <is>
          <t>Arab Heavy</t>
        </is>
      </c>
      <c r="H4884" t="inlineStr">
        <is>
          <t>Term contract</t>
        </is>
      </c>
      <c r="I4884" t="inlineStr">
        <is>
          <t>National oil company</t>
        </is>
      </c>
      <c r="J4884" t="inlineStr">
        <is>
          <t>Ravindra Patil</t>
        </is>
      </c>
      <c r="K4884" s="70" t="n">
        <v>2298763</v>
      </c>
      <c r="L4884" s="71" t="n">
        <v>74.91</v>
      </c>
      <c r="M4884" s="71" t="n">
        <v>172200336.33</v>
      </c>
      <c r="N4884" s="71" t="n">
        <v>0</v>
      </c>
      <c r="O4884" s="71" t="n">
        <v>172200336.33</v>
      </c>
      <c r="P4884" s="71" t="n">
        <v>39194663.3</v>
      </c>
      <c r="Q4884" s="71" t="n">
        <v>133005673.03</v>
      </c>
      <c r="R4884" t="inlineStr">
        <is>
          <t>Crude</t>
        </is>
      </c>
      <c r="S4884" t="inlineStr">
        <is>
          <t>Yes</t>
        </is>
      </c>
      <c r="T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SA104876</t>
        </is>
      </c>
      <c r="B4885" s="68" t="n">
        <v>46368</v>
      </c>
      <c r="C4885" s="69" t="n">
        <v>2026</v>
      </c>
      <c r="D4885" t="inlineStr">
        <is>
          <t>Dec</t>
        </is>
      </c>
      <c r="E4885" t="inlineStr">
        <is>
          <t>Asia</t>
        </is>
      </c>
      <c r="F4885" t="inlineStr">
        <is>
          <t>Japan</t>
        </is>
      </c>
      <c r="G4885" t="inlineStr">
        <is>
          <t>Arab Light</t>
        </is>
      </c>
      <c r="H4885" t="inlineStr">
        <is>
          <t>Term contract</t>
        </is>
      </c>
      <c r="I4885" t="inlineStr">
        <is>
          <t>Refiner</t>
        </is>
      </c>
      <c r="J4885" t="inlineStr">
        <is>
          <t>Amir Khan</t>
        </is>
      </c>
      <c r="K4885" s="70" t="n">
        <v>2125600</v>
      </c>
      <c r="L4885" s="71" t="n">
        <v>76.75</v>
      </c>
      <c r="M4885" s="71" t="n">
        <v>163139800</v>
      </c>
      <c r="N4885" s="71" t="n">
        <v>1631398</v>
      </c>
      <c r="O4885" s="71" t="n">
        <v>161508402</v>
      </c>
      <c r="P4885" s="71" t="n">
        <v>37030935.19</v>
      </c>
      <c r="Q4885" s="71" t="n">
        <v>124477466.81</v>
      </c>
      <c r="R4885" t="inlineStr">
        <is>
          <t>Crude</t>
        </is>
      </c>
      <c r="S4885" t="inlineStr">
        <is>
          <t>Yes</t>
        </is>
      </c>
      <c r="T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SA104877</t>
        </is>
      </c>
      <c r="B4886" s="68" t="n">
        <v>46369</v>
      </c>
      <c r="C4886" s="69" t="n">
        <v>2026</v>
      </c>
      <c r="D4886" t="inlineStr">
        <is>
          <t>Dec</t>
        </is>
      </c>
      <c r="E4886" t="inlineStr">
        <is>
          <t>Asia</t>
        </is>
      </c>
      <c r="F4886" t="inlineStr">
        <is>
          <t>Japan</t>
        </is>
      </c>
      <c r="G4886" t="inlineStr">
        <is>
          <t>Arab Heavy</t>
        </is>
      </c>
      <c r="H4886" t="inlineStr">
        <is>
          <t>Term contract</t>
        </is>
      </c>
      <c r="I4886" t="inlineStr">
        <is>
          <t>National oil company</t>
        </is>
      </c>
      <c r="J4886" t="inlineStr">
        <is>
          <t>Lucas Martin</t>
        </is>
      </c>
      <c r="K4886" s="70" t="n">
        <v>1979167</v>
      </c>
      <c r="L4886" s="71" t="n">
        <v>68.64</v>
      </c>
      <c r="M4886" s="71" t="n">
        <v>135850022.88</v>
      </c>
      <c r="N4886" s="71" t="n">
        <v>1358500.23</v>
      </c>
      <c r="O4886" s="71" t="n">
        <v>134491522.65</v>
      </c>
      <c r="P4886" s="71" t="n">
        <v>34358594.76</v>
      </c>
      <c r="Q4886" s="71" t="n">
        <v>100132927.89</v>
      </c>
      <c r="R4886" t="inlineStr">
        <is>
          <t>Crude</t>
        </is>
      </c>
      <c r="S4886" t="inlineStr">
        <is>
          <t>Yes</t>
        </is>
      </c>
      <c r="T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SA104878</t>
        </is>
      </c>
      <c r="B4887" s="68" t="n">
        <v>46369</v>
      </c>
      <c r="C4887" s="69" t="n">
        <v>2026</v>
      </c>
      <c r="D4887" t="inlineStr">
        <is>
          <t>Dec</t>
        </is>
      </c>
      <c r="E4887" t="inlineStr">
        <is>
          <t>Asia</t>
        </is>
      </c>
      <c r="F4887" t="inlineStr">
        <is>
          <t>South Korea</t>
        </is>
      </c>
      <c r="G4887" t="inlineStr">
        <is>
          <t>Arab Medium</t>
        </is>
      </c>
      <c r="H4887" t="inlineStr">
        <is>
          <t>Spot</t>
        </is>
      </c>
      <c r="I4887" t="inlineStr">
        <is>
          <t>National oil company</t>
        </is>
      </c>
      <c r="J4887" t="inlineStr">
        <is>
          <t>Olivia Brown</t>
        </is>
      </c>
      <c r="K4887" s="70" t="n">
        <v>1520112</v>
      </c>
      <c r="L4887" s="71" t="n">
        <v>75.09999999999999</v>
      </c>
      <c r="M4887" s="71" t="n">
        <v>114160411.2</v>
      </c>
      <c r="N4887" s="71" t="n">
        <v>2283208.22</v>
      </c>
      <c r="O4887" s="71" t="n">
        <v>111877202.98</v>
      </c>
      <c r="P4887" s="71" t="n">
        <v>27203575.08</v>
      </c>
      <c r="Q4887" s="71" t="n">
        <v>84673627.90000001</v>
      </c>
      <c r="R4887" t="inlineStr">
        <is>
          <t>Crude</t>
        </is>
      </c>
      <c r="S4887" t="inlineStr">
        <is>
          <t>Yes</t>
        </is>
      </c>
      <c r="T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SA104879</t>
        </is>
      </c>
      <c r="B4888" s="68" t="n">
        <v>46369</v>
      </c>
      <c r="C4888" s="69" t="n">
        <v>2026</v>
      </c>
      <c r="D4888" t="inlineStr">
        <is>
          <t>Dec</t>
        </is>
      </c>
      <c r="E4888" t="inlineStr">
        <is>
          <t>Middle East</t>
        </is>
      </c>
      <c r="F4888" t="inlineStr">
        <is>
          <t>Saudi Arabia</t>
        </is>
      </c>
      <c r="G4888" t="inlineStr">
        <is>
          <t>Arab Heavy</t>
        </is>
      </c>
      <c r="H4888" t="inlineStr">
        <is>
          <t>Domestic</t>
        </is>
      </c>
      <c r="I4888" t="inlineStr">
        <is>
          <t>Refiner</t>
        </is>
      </c>
      <c r="J4888" t="inlineStr">
        <is>
          <t>Shraddha Kulkarni</t>
        </is>
      </c>
      <c r="K4888" s="70" t="n">
        <v>771678</v>
      </c>
      <c r="L4888" s="71" t="n">
        <v>66.42</v>
      </c>
      <c r="M4888" s="71" t="n">
        <v>51254852.76</v>
      </c>
      <c r="N4888" s="71" t="n">
        <v>0</v>
      </c>
      <c r="O4888" s="71" t="n">
        <v>51254852.76</v>
      </c>
      <c r="P4888" s="71" t="n">
        <v>13844654.73</v>
      </c>
      <c r="Q4888" s="71" t="n">
        <v>37410198.03</v>
      </c>
      <c r="R4888" t="inlineStr">
        <is>
          <t>Crude</t>
        </is>
      </c>
      <c r="S4888" t="inlineStr">
        <is>
          <t>No</t>
        </is>
      </c>
      <c r="T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SA104880</t>
        </is>
      </c>
      <c r="B4889" s="68" t="n">
        <v>46369</v>
      </c>
      <c r="C4889" s="69" t="n">
        <v>2026</v>
      </c>
      <c r="D4889" t="inlineStr">
        <is>
          <t>Dec</t>
        </is>
      </c>
      <c r="E4889" t="inlineStr">
        <is>
          <t>Asia</t>
        </is>
      </c>
      <c r="F4889" t="inlineStr">
        <is>
          <t>South Korea</t>
        </is>
      </c>
      <c r="G4889" t="inlineStr">
        <is>
          <t>Arab Light</t>
        </is>
      </c>
      <c r="H4889" t="inlineStr">
        <is>
          <t>Term contract</t>
        </is>
      </c>
      <c r="I4889" t="inlineStr">
        <is>
          <t>National oil company</t>
        </is>
      </c>
      <c r="J4889" t="inlineStr">
        <is>
          <t>Wei Chen</t>
        </is>
      </c>
      <c r="K4889" s="70" t="n">
        <v>1288841</v>
      </c>
      <c r="L4889" s="71" t="n">
        <v>83.11</v>
      </c>
      <c r="M4889" s="71" t="n">
        <v>107115575.51</v>
      </c>
      <c r="N4889" s="71" t="n">
        <v>1071155.76</v>
      </c>
      <c r="O4889" s="71" t="n">
        <v>106044419.75</v>
      </c>
      <c r="P4889" s="71" t="n">
        <v>22666026.98</v>
      </c>
      <c r="Q4889" s="71" t="n">
        <v>83378392.77</v>
      </c>
      <c r="R4889" t="inlineStr">
        <is>
          <t>Crude</t>
        </is>
      </c>
      <c r="S4889" t="inlineStr">
        <is>
          <t>Yes</t>
        </is>
      </c>
      <c r="T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SA104881</t>
        </is>
      </c>
      <c r="B4890" s="68" t="n">
        <v>46369</v>
      </c>
      <c r="C4890" s="69" t="n">
        <v>2026</v>
      </c>
      <c r="D4890" t="inlineStr">
        <is>
          <t>Dec</t>
        </is>
      </c>
      <c r="E4890" t="inlineStr">
        <is>
          <t>Asia</t>
        </is>
      </c>
      <c r="F4890" t="inlineStr">
        <is>
          <t>India</t>
        </is>
      </c>
      <c r="G4890" t="inlineStr">
        <is>
          <t>Diesel</t>
        </is>
      </c>
      <c r="H4890" t="inlineStr">
        <is>
          <t>Spot</t>
        </is>
      </c>
      <c r="I4890" t="inlineStr">
        <is>
          <t>Trader</t>
        </is>
      </c>
      <c r="J4890" t="inlineStr">
        <is>
          <t>Yuki Sato</t>
        </is>
      </c>
      <c r="K4890" s="70" t="n">
        <v>549939</v>
      </c>
      <c r="L4890" s="71" t="n">
        <v>100.06</v>
      </c>
      <c r="M4890" s="71" t="n">
        <v>55026896.34</v>
      </c>
      <c r="N4890" s="71" t="n">
        <v>0</v>
      </c>
      <c r="O4890" s="71" t="n">
        <v>55026896.34</v>
      </c>
      <c r="P4890" s="71" t="n">
        <v>39871651.03</v>
      </c>
      <c r="Q4890" s="71" t="n">
        <v>15155245.31</v>
      </c>
      <c r="R4890" t="inlineStr">
        <is>
          <t>Refined</t>
        </is>
      </c>
      <c r="S4890" t="inlineStr">
        <is>
          <t>Yes</t>
        </is>
      </c>
      <c r="T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SA104882</t>
        </is>
      </c>
      <c r="B4891" s="68" t="n">
        <v>46369</v>
      </c>
      <c r="C4891" s="69" t="n">
        <v>2026</v>
      </c>
      <c r="D4891" t="inlineStr">
        <is>
          <t>Dec</t>
        </is>
      </c>
      <c r="E4891" t="inlineStr">
        <is>
          <t>Asia</t>
        </is>
      </c>
      <c r="F4891" t="inlineStr">
        <is>
          <t>South Korea</t>
        </is>
      </c>
      <c r="G4891" t="inlineStr">
        <is>
          <t>Arab Light</t>
        </is>
      </c>
      <c r="H4891" t="inlineStr">
        <is>
          <t>Spot</t>
        </is>
      </c>
      <c r="I4891" t="inlineStr">
        <is>
          <t>National oil company</t>
        </is>
      </c>
      <c r="J4891" t="inlineStr">
        <is>
          <t>Sara Rossi</t>
        </is>
      </c>
      <c r="K4891" s="70" t="n">
        <v>1632842</v>
      </c>
      <c r="L4891" s="71" t="n">
        <v>77.7</v>
      </c>
      <c r="M4891" s="71" t="n">
        <v>126871823.4</v>
      </c>
      <c r="N4891" s="71" t="n">
        <v>0</v>
      </c>
      <c r="O4891" s="71" t="n">
        <v>126871823.4</v>
      </c>
      <c r="P4891" s="71" t="n">
        <v>29870714.84</v>
      </c>
      <c r="Q4891" s="71" t="n">
        <v>97001108.56</v>
      </c>
      <c r="R4891" t="inlineStr">
        <is>
          <t>Crude</t>
        </is>
      </c>
      <c r="S4891" t="inlineStr">
        <is>
          <t>Yes</t>
        </is>
      </c>
      <c r="T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SA104883</t>
        </is>
      </c>
      <c r="B4892" s="68" t="n">
        <v>46369</v>
      </c>
      <c r="C4892" s="69" t="n">
        <v>2026</v>
      </c>
      <c r="D4892" t="inlineStr">
        <is>
          <t>Dec</t>
        </is>
      </c>
      <c r="E4892" t="inlineStr">
        <is>
          <t>Middle East</t>
        </is>
      </c>
      <c r="F4892" t="inlineStr">
        <is>
          <t>UAE</t>
        </is>
      </c>
      <c r="G4892" t="inlineStr">
        <is>
          <t>Diesel</t>
        </is>
      </c>
      <c r="H4892" t="inlineStr">
        <is>
          <t>Term contract</t>
        </is>
      </c>
      <c r="I4892" t="inlineStr">
        <is>
          <t>Trader</t>
        </is>
      </c>
      <c r="J4892" t="inlineStr">
        <is>
          <t>Liam O'Brien</t>
        </is>
      </c>
      <c r="K4892" s="70" t="n">
        <v>216606</v>
      </c>
      <c r="L4892" s="71" t="n">
        <v>94.25</v>
      </c>
      <c r="M4892" s="71" t="n">
        <v>20415115.5</v>
      </c>
      <c r="N4892" s="71" t="n">
        <v>0</v>
      </c>
      <c r="O4892" s="71" t="n">
        <v>20415115.5</v>
      </c>
      <c r="P4892" s="71" t="n">
        <v>15446938.28</v>
      </c>
      <c r="Q4892" s="71" t="n">
        <v>4968177.22</v>
      </c>
      <c r="R4892" t="inlineStr">
        <is>
          <t>Refined</t>
        </is>
      </c>
      <c r="S4892" t="inlineStr">
        <is>
          <t>Yes</t>
        </is>
      </c>
      <c r="T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SA104884</t>
        </is>
      </c>
      <c r="B4893" s="68" t="n">
        <v>46370</v>
      </c>
      <c r="C4893" s="69" t="n">
        <v>2026</v>
      </c>
      <c r="D4893" t="inlineStr">
        <is>
          <t>Dec</t>
        </is>
      </c>
      <c r="E4893" t="inlineStr">
        <is>
          <t>Asia</t>
        </is>
      </c>
      <c r="F4893" t="inlineStr">
        <is>
          <t>Japan</t>
        </is>
      </c>
      <c r="G4893" t="inlineStr">
        <is>
          <t>Gasoline</t>
        </is>
      </c>
      <c r="H4893" t="inlineStr">
        <is>
          <t>Term contract</t>
        </is>
      </c>
      <c r="I4893" t="inlineStr">
        <is>
          <t>National oil company</t>
        </is>
      </c>
      <c r="J4893" t="inlineStr">
        <is>
          <t>Shraddha Kulkarni</t>
        </is>
      </c>
      <c r="K4893" s="70" t="n">
        <v>155730</v>
      </c>
      <c r="L4893" s="71" t="n">
        <v>85.98</v>
      </c>
      <c r="M4893" s="71" t="n">
        <v>13389665.4</v>
      </c>
      <c r="N4893" s="71" t="n">
        <v>0</v>
      </c>
      <c r="O4893" s="71" t="n">
        <v>13389665.4</v>
      </c>
      <c r="P4893" s="71" t="n">
        <v>11012934.75</v>
      </c>
      <c r="Q4893" s="71" t="n">
        <v>2376730.65</v>
      </c>
      <c r="R4893" t="inlineStr">
        <is>
          <t>Refined</t>
        </is>
      </c>
      <c r="S4893" t="inlineStr">
        <is>
          <t>Yes</t>
        </is>
      </c>
      <c r="T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SA104885</t>
        </is>
      </c>
      <c r="B4894" s="68" t="n">
        <v>46370</v>
      </c>
      <c r="C4894" s="69" t="n">
        <v>2026</v>
      </c>
      <c r="D4894" t="inlineStr">
        <is>
          <t>Dec</t>
        </is>
      </c>
      <c r="E4894" t="inlineStr">
        <is>
          <t>Europe</t>
        </is>
      </c>
      <c r="F4894" t="inlineStr">
        <is>
          <t>Netherlands</t>
        </is>
      </c>
      <c r="G4894" t="inlineStr">
        <is>
          <t>Diesel</t>
        </is>
      </c>
      <c r="H4894" t="inlineStr">
        <is>
          <t>Spot</t>
        </is>
      </c>
      <c r="I4894" t="inlineStr">
        <is>
          <t>National oil company</t>
        </is>
      </c>
      <c r="J4894" t="inlineStr">
        <is>
          <t>Mei Lin</t>
        </is>
      </c>
      <c r="K4894" s="70" t="n">
        <v>416366</v>
      </c>
      <c r="L4894" s="71" t="n">
        <v>87.58</v>
      </c>
      <c r="M4894" s="71" t="n">
        <v>36465334.28</v>
      </c>
      <c r="N4894" s="71" t="n">
        <v>0</v>
      </c>
      <c r="O4894" s="71" t="n">
        <v>36465334.28</v>
      </c>
      <c r="P4894" s="71" t="n">
        <v>29422559.82</v>
      </c>
      <c r="Q4894" s="71" t="n">
        <v>7042774.46</v>
      </c>
      <c r="R4894" t="inlineStr">
        <is>
          <t>Refined</t>
        </is>
      </c>
      <c r="S4894" t="inlineStr">
        <is>
          <t>Yes</t>
        </is>
      </c>
      <c r="T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SA104886</t>
        </is>
      </c>
      <c r="B4895" s="68" t="n">
        <v>46370</v>
      </c>
      <c r="C4895" s="69" t="n">
        <v>2026</v>
      </c>
      <c r="D4895" t="inlineStr">
        <is>
          <t>Dec</t>
        </is>
      </c>
      <c r="E4895" t="inlineStr">
        <is>
          <t>Europe</t>
        </is>
      </c>
      <c r="F4895" t="inlineStr">
        <is>
          <t>France</t>
        </is>
      </c>
      <c r="G4895" t="inlineStr">
        <is>
          <t>Arab Light</t>
        </is>
      </c>
      <c r="H4895" t="inlineStr">
        <is>
          <t>Term contract</t>
        </is>
      </c>
      <c r="I4895" t="inlineStr">
        <is>
          <t>Refiner</t>
        </is>
      </c>
      <c r="J4895" t="inlineStr">
        <is>
          <t>Shraddha Kulkarni</t>
        </is>
      </c>
      <c r="K4895" s="70" t="n">
        <v>2032627</v>
      </c>
      <c r="L4895" s="71" t="n">
        <v>73.73</v>
      </c>
      <c r="M4895" s="71" t="n">
        <v>149865588.71</v>
      </c>
      <c r="N4895" s="71" t="n">
        <v>0</v>
      </c>
      <c r="O4895" s="71" t="n">
        <v>149865588.71</v>
      </c>
      <c r="P4895" s="71" t="n">
        <v>35314367.24</v>
      </c>
      <c r="Q4895" s="71" t="n">
        <v>114551221.47</v>
      </c>
      <c r="R4895" t="inlineStr">
        <is>
          <t>Crude</t>
        </is>
      </c>
      <c r="S4895" t="inlineStr">
        <is>
          <t>Yes</t>
        </is>
      </c>
      <c r="T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SA104887</t>
        </is>
      </c>
      <c r="B4896" s="68" t="n">
        <v>46370</v>
      </c>
      <c r="C4896" s="69" t="n">
        <v>2026</v>
      </c>
      <c r="D4896" t="inlineStr">
        <is>
          <t>Dec</t>
        </is>
      </c>
      <c r="E4896" t="inlineStr">
        <is>
          <t>Middle East</t>
        </is>
      </c>
      <c r="F4896" t="inlineStr">
        <is>
          <t>UAE</t>
        </is>
      </c>
      <c r="G4896" t="inlineStr">
        <is>
          <t>Diesel</t>
        </is>
      </c>
      <c r="H4896" t="inlineStr">
        <is>
          <t>Term contract</t>
        </is>
      </c>
      <c r="I4896" t="inlineStr">
        <is>
          <t>Refiner</t>
        </is>
      </c>
      <c r="J4896" t="inlineStr">
        <is>
          <t>Ana Costa</t>
        </is>
      </c>
      <c r="K4896" s="70" t="n">
        <v>97473</v>
      </c>
      <c r="L4896" s="71" t="n">
        <v>102.41</v>
      </c>
      <c r="M4896" s="71" t="n">
        <v>9982209.93</v>
      </c>
      <c r="N4896" s="71" t="n">
        <v>199644.2</v>
      </c>
      <c r="O4896" s="71" t="n">
        <v>9782565.73</v>
      </c>
      <c r="P4896" s="71" t="n">
        <v>6677020.33</v>
      </c>
      <c r="Q4896" s="71" t="n">
        <v>3105545.4</v>
      </c>
      <c r="R4896" t="inlineStr">
        <is>
          <t>Refined</t>
        </is>
      </c>
      <c r="S4896" t="inlineStr">
        <is>
          <t>Yes</t>
        </is>
      </c>
      <c r="T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SA104888</t>
        </is>
      </c>
      <c r="B4897" s="68" t="n">
        <v>46370</v>
      </c>
      <c r="C4897" s="69" t="n">
        <v>2026</v>
      </c>
      <c r="D4897" t="inlineStr">
        <is>
          <t>Dec</t>
        </is>
      </c>
      <c r="E4897" t="inlineStr">
        <is>
          <t>Europe</t>
        </is>
      </c>
      <c r="F4897" t="inlineStr">
        <is>
          <t>Italy</t>
        </is>
      </c>
      <c r="G4897" t="inlineStr">
        <is>
          <t>Diesel</t>
        </is>
      </c>
      <c r="H4897" t="inlineStr">
        <is>
          <t>Term contract</t>
        </is>
      </c>
      <c r="I4897" t="inlineStr">
        <is>
          <t>Refiner</t>
        </is>
      </c>
      <c r="J4897" t="inlineStr">
        <is>
          <t>Sophie Müller</t>
        </is>
      </c>
      <c r="K4897" s="70" t="n">
        <v>430806</v>
      </c>
      <c r="L4897" s="71" t="n">
        <v>98.12</v>
      </c>
      <c r="M4897" s="71" t="n">
        <v>42270684.72</v>
      </c>
      <c r="N4897" s="71" t="n">
        <v>422706.85</v>
      </c>
      <c r="O4897" s="71" t="n">
        <v>41847977.87</v>
      </c>
      <c r="P4897" s="71" t="n">
        <v>29620386.57</v>
      </c>
      <c r="Q4897" s="71" t="n">
        <v>12227591.3</v>
      </c>
      <c r="R4897" t="inlineStr">
        <is>
          <t>Refined</t>
        </is>
      </c>
      <c r="S4897" t="inlineStr">
        <is>
          <t>Yes</t>
        </is>
      </c>
      <c r="T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SA104889</t>
        </is>
      </c>
      <c r="B4898" s="68" t="n">
        <v>46370</v>
      </c>
      <c r="C4898" s="69" t="n">
        <v>2026</v>
      </c>
      <c r="D4898" t="inlineStr">
        <is>
          <t>Dec</t>
        </is>
      </c>
      <c r="E4898" t="inlineStr">
        <is>
          <t>Asia</t>
        </is>
      </c>
      <c r="F4898" t="inlineStr">
        <is>
          <t>South Korea</t>
        </is>
      </c>
      <c r="G4898" t="inlineStr">
        <is>
          <t>Diesel</t>
        </is>
      </c>
      <c r="H4898" t="inlineStr">
        <is>
          <t>Spot</t>
        </is>
      </c>
      <c r="I4898" t="inlineStr">
        <is>
          <t>National oil company</t>
        </is>
      </c>
      <c r="J4898" t="inlineStr">
        <is>
          <t>Omar Haddad</t>
        </is>
      </c>
      <c r="K4898" s="70" t="n">
        <v>137184</v>
      </c>
      <c r="L4898" s="71" t="n">
        <v>99.68000000000001</v>
      </c>
      <c r="M4898" s="71" t="n">
        <v>13674501.12</v>
      </c>
      <c r="N4898" s="71" t="n">
        <v>0</v>
      </c>
      <c r="O4898" s="71" t="n">
        <v>13674501.12</v>
      </c>
      <c r="P4898" s="71" t="n">
        <v>9622289.689999999</v>
      </c>
      <c r="Q4898" s="71" t="n">
        <v>4052211.43</v>
      </c>
      <c r="R4898" t="inlineStr">
        <is>
          <t>Refined</t>
        </is>
      </c>
      <c r="S4898" t="inlineStr">
        <is>
          <t>Yes</t>
        </is>
      </c>
      <c r="T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SA104890</t>
        </is>
      </c>
      <c r="B4899" s="68" t="n">
        <v>46370</v>
      </c>
      <c r="C4899" s="69" t="n">
        <v>2026</v>
      </c>
      <c r="D4899" t="inlineStr">
        <is>
          <t>Dec</t>
        </is>
      </c>
      <c r="E4899" t="inlineStr">
        <is>
          <t>Asia</t>
        </is>
      </c>
      <c r="F4899" t="inlineStr">
        <is>
          <t>Japan</t>
        </is>
      </c>
      <c r="G4899" t="inlineStr">
        <is>
          <t>Arab Heavy</t>
        </is>
      </c>
      <c r="H4899" t="inlineStr">
        <is>
          <t>Spot</t>
        </is>
      </c>
      <c r="I4899" t="inlineStr">
        <is>
          <t>National oil company</t>
        </is>
      </c>
      <c r="J4899" t="inlineStr">
        <is>
          <t>Shraddha Kulkarni</t>
        </is>
      </c>
      <c r="K4899" s="70" t="n">
        <v>667083</v>
      </c>
      <c r="L4899" s="71" t="n">
        <v>65.92</v>
      </c>
      <c r="M4899" s="71" t="n">
        <v>43974111.36</v>
      </c>
      <c r="N4899" s="71" t="n">
        <v>439741.11</v>
      </c>
      <c r="O4899" s="71" t="n">
        <v>43534370.25</v>
      </c>
      <c r="P4899" s="71" t="n">
        <v>12122387.9</v>
      </c>
      <c r="Q4899" s="71" t="n">
        <v>31411982.35</v>
      </c>
      <c r="R4899" t="inlineStr">
        <is>
          <t>Crude</t>
        </is>
      </c>
      <c r="S4899" t="inlineStr">
        <is>
          <t>Yes</t>
        </is>
      </c>
      <c r="T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SA104891</t>
        </is>
      </c>
      <c r="B4900" s="68" t="n">
        <v>46370</v>
      </c>
      <c r="C4900" s="69" t="n">
        <v>2026</v>
      </c>
      <c r="D4900" t="inlineStr">
        <is>
          <t>Dec</t>
        </is>
      </c>
      <c r="E4900" t="inlineStr">
        <is>
          <t>North America</t>
        </is>
      </c>
      <c r="F4900" t="inlineStr">
        <is>
          <t>USA</t>
        </is>
      </c>
      <c r="G4900" t="inlineStr">
        <is>
          <t>Arab Light</t>
        </is>
      </c>
      <c r="H4900" t="inlineStr">
        <is>
          <t>Spot</t>
        </is>
      </c>
      <c r="I4900" t="inlineStr">
        <is>
          <t>National oil company</t>
        </is>
      </c>
      <c r="J4900" t="inlineStr">
        <is>
          <t>Liam O'Brien</t>
        </is>
      </c>
      <c r="K4900" s="70" t="n">
        <v>2176735</v>
      </c>
      <c r="L4900" s="71" t="n">
        <v>83.89</v>
      </c>
      <c r="M4900" s="71" t="n">
        <v>182606299.15</v>
      </c>
      <c r="N4900" s="71" t="n">
        <v>0</v>
      </c>
      <c r="O4900" s="71" t="n">
        <v>182606299.15</v>
      </c>
      <c r="P4900" s="71" t="n">
        <v>39753343.22</v>
      </c>
      <c r="Q4900" s="71" t="n">
        <v>142852955.93</v>
      </c>
      <c r="R4900" t="inlineStr">
        <is>
          <t>Crude</t>
        </is>
      </c>
      <c r="S4900" t="inlineStr">
        <is>
          <t>Yes</t>
        </is>
      </c>
      <c r="T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SA104892</t>
        </is>
      </c>
      <c r="B4901" s="68" t="n">
        <v>46370</v>
      </c>
      <c r="C4901" s="69" t="n">
        <v>2026</v>
      </c>
      <c r="D4901" t="inlineStr">
        <is>
          <t>Dec</t>
        </is>
      </c>
      <c r="E4901" t="inlineStr">
        <is>
          <t>Europe</t>
        </is>
      </c>
      <c r="F4901" t="inlineStr">
        <is>
          <t>France</t>
        </is>
      </c>
      <c r="G4901" t="inlineStr">
        <is>
          <t>Arab Heavy</t>
        </is>
      </c>
      <c r="H4901" t="inlineStr">
        <is>
          <t>Term contract</t>
        </is>
      </c>
      <c r="I4901" t="inlineStr">
        <is>
          <t>National oil company</t>
        </is>
      </c>
      <c r="J4901" t="inlineStr">
        <is>
          <t>Sophie Müller</t>
        </is>
      </c>
      <c r="K4901" s="70" t="n">
        <v>2072141</v>
      </c>
      <c r="L4901" s="71" t="n">
        <v>67.04000000000001</v>
      </c>
      <c r="M4901" s="71" t="n">
        <v>138916332.64</v>
      </c>
      <c r="N4901" s="71" t="n">
        <v>0</v>
      </c>
      <c r="O4901" s="71" t="n">
        <v>138916332.64</v>
      </c>
      <c r="P4901" s="71" t="n">
        <v>37151159.82</v>
      </c>
      <c r="Q4901" s="71" t="n">
        <v>101765172.82</v>
      </c>
      <c r="R4901" t="inlineStr">
        <is>
          <t>Crude</t>
        </is>
      </c>
      <c r="S4901" t="inlineStr">
        <is>
          <t>Yes</t>
        </is>
      </c>
      <c r="T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SA104893</t>
        </is>
      </c>
      <c r="B4902" s="68" t="n">
        <v>46370</v>
      </c>
      <c r="C4902" s="69" t="n">
        <v>2026</v>
      </c>
      <c r="D4902" t="inlineStr">
        <is>
          <t>Dec</t>
        </is>
      </c>
      <c r="E4902" t="inlineStr">
        <is>
          <t>Asia</t>
        </is>
      </c>
      <c r="F4902" t="inlineStr">
        <is>
          <t>Japan</t>
        </is>
      </c>
      <c r="G4902" t="inlineStr">
        <is>
          <t>Arab Light</t>
        </is>
      </c>
      <c r="H4902" t="inlineStr">
        <is>
          <t>Spot</t>
        </is>
      </c>
      <c r="I4902" t="inlineStr">
        <is>
          <t>Trader</t>
        </is>
      </c>
      <c r="J4902" t="inlineStr">
        <is>
          <t>Amir Khan</t>
        </is>
      </c>
      <c r="K4902" s="70" t="n">
        <v>798408</v>
      </c>
      <c r="L4902" s="71" t="n">
        <v>84.98999999999999</v>
      </c>
      <c r="M4902" s="71" t="n">
        <v>67856695.92</v>
      </c>
      <c r="N4902" s="71" t="n">
        <v>0</v>
      </c>
      <c r="O4902" s="71" t="n">
        <v>67856695.92</v>
      </c>
      <c r="P4902" s="71" t="n">
        <v>14176243.54</v>
      </c>
      <c r="Q4902" s="71" t="n">
        <v>53680452.38</v>
      </c>
      <c r="R4902" t="inlineStr">
        <is>
          <t>Crude</t>
        </is>
      </c>
      <c r="S4902" t="inlineStr">
        <is>
          <t>Yes</t>
        </is>
      </c>
      <c r="T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SA104894</t>
        </is>
      </c>
      <c r="B4903" s="68" t="n">
        <v>46370</v>
      </c>
      <c r="C4903" s="69" t="n">
        <v>2026</v>
      </c>
      <c r="D4903" t="inlineStr">
        <is>
          <t>Dec</t>
        </is>
      </c>
      <c r="E4903" t="inlineStr">
        <is>
          <t>Middle East</t>
        </is>
      </c>
      <c r="F4903" t="inlineStr">
        <is>
          <t>Bahrain</t>
        </is>
      </c>
      <c r="G4903" t="inlineStr">
        <is>
          <t>Arab Extra Light</t>
        </is>
      </c>
      <c r="H4903" t="inlineStr">
        <is>
          <t>Term contract</t>
        </is>
      </c>
      <c r="I4903" t="inlineStr">
        <is>
          <t>National oil company</t>
        </is>
      </c>
      <c r="J4903" t="inlineStr">
        <is>
          <t>Ana Costa</t>
        </is>
      </c>
      <c r="K4903" s="70" t="n">
        <v>447434</v>
      </c>
      <c r="L4903" s="71" t="n">
        <v>78.52</v>
      </c>
      <c r="M4903" s="71" t="n">
        <v>35132517.68</v>
      </c>
      <c r="N4903" s="71" t="n">
        <v>351325.18</v>
      </c>
      <c r="O4903" s="71" t="n">
        <v>34781192.5</v>
      </c>
      <c r="P4903" s="71" t="n">
        <v>8238056.04</v>
      </c>
      <c r="Q4903" s="71" t="n">
        <v>26543136.46</v>
      </c>
      <c r="R4903" t="inlineStr">
        <is>
          <t>Crude</t>
        </is>
      </c>
      <c r="S4903" t="inlineStr">
        <is>
          <t>Yes</t>
        </is>
      </c>
      <c r="T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SA104895</t>
        </is>
      </c>
      <c r="B4904" s="68" t="n">
        <v>46370</v>
      </c>
      <c r="C4904" s="69" t="n">
        <v>2026</v>
      </c>
      <c r="D4904" t="inlineStr">
        <is>
          <t>Dec</t>
        </is>
      </c>
      <c r="E4904" t="inlineStr">
        <is>
          <t>Middle East</t>
        </is>
      </c>
      <c r="F4904" t="inlineStr">
        <is>
          <t>Bahrain</t>
        </is>
      </c>
      <c r="G4904" t="inlineStr">
        <is>
          <t>Arab Heavy</t>
        </is>
      </c>
      <c r="H4904" t="inlineStr">
        <is>
          <t>Term contract</t>
        </is>
      </c>
      <c r="I4904" t="inlineStr">
        <is>
          <t>Refiner</t>
        </is>
      </c>
      <c r="J4904" t="inlineStr">
        <is>
          <t>Kofi Mensah</t>
        </is>
      </c>
      <c r="K4904" s="70" t="n">
        <v>1049435</v>
      </c>
      <c r="L4904" s="71" t="n">
        <v>68.62</v>
      </c>
      <c r="M4904" s="71" t="n">
        <v>72012229.7</v>
      </c>
      <c r="N4904" s="71" t="n">
        <v>0</v>
      </c>
      <c r="O4904" s="71" t="n">
        <v>72012229.7</v>
      </c>
      <c r="P4904" s="71" t="n">
        <v>18613931</v>
      </c>
      <c r="Q4904" s="71" t="n">
        <v>53398298.7</v>
      </c>
      <c r="R4904" t="inlineStr">
        <is>
          <t>Crude</t>
        </is>
      </c>
      <c r="S4904" t="inlineStr">
        <is>
          <t>Yes</t>
        </is>
      </c>
      <c r="T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SA104896</t>
        </is>
      </c>
      <c r="B4905" s="68" t="n">
        <v>46370</v>
      </c>
      <c r="C4905" s="69" t="n">
        <v>2026</v>
      </c>
      <c r="D4905" t="inlineStr">
        <is>
          <t>Dec</t>
        </is>
      </c>
      <c r="E4905" t="inlineStr">
        <is>
          <t>Asia</t>
        </is>
      </c>
      <c r="F4905" t="inlineStr">
        <is>
          <t>South Korea</t>
        </is>
      </c>
      <c r="G4905" t="inlineStr">
        <is>
          <t>Arab Medium</t>
        </is>
      </c>
      <c r="H4905" t="inlineStr">
        <is>
          <t>Term contract</t>
        </is>
      </c>
      <c r="I4905" t="inlineStr">
        <is>
          <t>National oil company</t>
        </is>
      </c>
      <c r="J4905" t="inlineStr">
        <is>
          <t>Amir Khan</t>
        </is>
      </c>
      <c r="K4905" s="70" t="n">
        <v>1423652</v>
      </c>
      <c r="L4905" s="71" t="n">
        <v>81.56</v>
      </c>
      <c r="M4905" s="71" t="n">
        <v>116113057.12</v>
      </c>
      <c r="N4905" s="71" t="n">
        <v>1161130.57</v>
      </c>
      <c r="O4905" s="71" t="n">
        <v>114951926.55</v>
      </c>
      <c r="P4905" s="71" t="n">
        <v>26002988.72</v>
      </c>
      <c r="Q4905" s="71" t="n">
        <v>88948937.83</v>
      </c>
      <c r="R4905" t="inlineStr">
        <is>
          <t>Crude</t>
        </is>
      </c>
      <c r="S4905" t="inlineStr">
        <is>
          <t>Yes</t>
        </is>
      </c>
      <c r="T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SA104897</t>
        </is>
      </c>
      <c r="B4906" s="68" t="n">
        <v>46370</v>
      </c>
      <c r="C4906" s="69" t="n">
        <v>2026</v>
      </c>
      <c r="D4906" t="inlineStr">
        <is>
          <t>Dec</t>
        </is>
      </c>
      <c r="E4906" t="inlineStr">
        <is>
          <t>North America</t>
        </is>
      </c>
      <c r="F4906" t="inlineStr">
        <is>
          <t>USA</t>
        </is>
      </c>
      <c r="G4906" t="inlineStr">
        <is>
          <t>Arab Heavy</t>
        </is>
      </c>
      <c r="H4906" t="inlineStr">
        <is>
          <t>Spot</t>
        </is>
      </c>
      <c r="I4906" t="inlineStr">
        <is>
          <t>National oil company</t>
        </is>
      </c>
      <c r="J4906" t="inlineStr">
        <is>
          <t>Arjun Mehta</t>
        </is>
      </c>
      <c r="K4906" s="70" t="n">
        <v>1395760</v>
      </c>
      <c r="L4906" s="71" t="n">
        <v>72.55</v>
      </c>
      <c r="M4906" s="71" t="n">
        <v>101262388</v>
      </c>
      <c r="N4906" s="71" t="n">
        <v>1012623.88</v>
      </c>
      <c r="O4906" s="71" t="n">
        <v>100249764.12</v>
      </c>
      <c r="P4906" s="71" t="n">
        <v>24034940.04</v>
      </c>
      <c r="Q4906" s="71" t="n">
        <v>76214824.08</v>
      </c>
      <c r="R4906" t="inlineStr">
        <is>
          <t>Crude</t>
        </is>
      </c>
      <c r="S4906" t="inlineStr">
        <is>
          <t>Yes</t>
        </is>
      </c>
      <c r="T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SA104898</t>
        </is>
      </c>
      <c r="B4907" s="68" t="n">
        <v>46370</v>
      </c>
      <c r="C4907" s="69" t="n">
        <v>2026</v>
      </c>
      <c r="D4907" t="inlineStr">
        <is>
          <t>Dec</t>
        </is>
      </c>
      <c r="E4907" t="inlineStr">
        <is>
          <t>Asia</t>
        </is>
      </c>
      <c r="F4907" t="inlineStr">
        <is>
          <t>South Korea</t>
        </is>
      </c>
      <c r="G4907" t="inlineStr">
        <is>
          <t>Arab Light</t>
        </is>
      </c>
      <c r="H4907" t="inlineStr">
        <is>
          <t>Term contract</t>
        </is>
      </c>
      <c r="I4907" t="inlineStr">
        <is>
          <t>Refiner</t>
        </is>
      </c>
      <c r="J4907" t="inlineStr">
        <is>
          <t>Arjun Mehta</t>
        </is>
      </c>
      <c r="K4907" s="70" t="n">
        <v>2159303</v>
      </c>
      <c r="L4907" s="71" t="n">
        <v>70.34999999999999</v>
      </c>
      <c r="M4907" s="71" t="n">
        <v>151906966.05</v>
      </c>
      <c r="N4907" s="71" t="n">
        <v>0</v>
      </c>
      <c r="O4907" s="71" t="n">
        <v>151906966.05</v>
      </c>
      <c r="P4907" s="71" t="n">
        <v>38647442.8</v>
      </c>
      <c r="Q4907" s="71" t="n">
        <v>113259523.25</v>
      </c>
      <c r="R4907" t="inlineStr">
        <is>
          <t>Crude</t>
        </is>
      </c>
      <c r="S4907" t="inlineStr">
        <is>
          <t>Yes</t>
        </is>
      </c>
      <c r="T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SA104899</t>
        </is>
      </c>
      <c r="B4908" s="68" t="n">
        <v>46370</v>
      </c>
      <c r="C4908" s="69" t="n">
        <v>2026</v>
      </c>
      <c r="D4908" t="inlineStr">
        <is>
          <t>Dec</t>
        </is>
      </c>
      <c r="E4908" t="inlineStr">
        <is>
          <t>Asia</t>
        </is>
      </c>
      <c r="F4908" t="inlineStr">
        <is>
          <t>India</t>
        </is>
      </c>
      <c r="G4908" t="inlineStr">
        <is>
          <t>Diesel</t>
        </is>
      </c>
      <c r="H4908" t="inlineStr">
        <is>
          <t>Term contract</t>
        </is>
      </c>
      <c r="I4908" t="inlineStr">
        <is>
          <t>National oil company</t>
        </is>
      </c>
      <c r="J4908" t="inlineStr">
        <is>
          <t>Shraddha Kulkarni</t>
        </is>
      </c>
      <c r="K4908" s="70" t="n">
        <v>665463</v>
      </c>
      <c r="L4908" s="71" t="n">
        <v>103.95</v>
      </c>
      <c r="M4908" s="71" t="n">
        <v>69174878.84999999</v>
      </c>
      <c r="N4908" s="71" t="n">
        <v>1383497.58</v>
      </c>
      <c r="O4908" s="71" t="n">
        <v>67791381.27</v>
      </c>
      <c r="P4908" s="71" t="n">
        <v>47427546.11</v>
      </c>
      <c r="Q4908" s="71" t="n">
        <v>20363835.16</v>
      </c>
      <c r="R4908" t="inlineStr">
        <is>
          <t>Refined</t>
        </is>
      </c>
      <c r="S4908" t="inlineStr">
        <is>
          <t>Yes</t>
        </is>
      </c>
      <c r="T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SA104900</t>
        </is>
      </c>
      <c r="B4909" s="68" t="n">
        <v>46371</v>
      </c>
      <c r="C4909" s="69" t="n">
        <v>2026</v>
      </c>
      <c r="D4909" t="inlineStr">
        <is>
          <t>Dec</t>
        </is>
      </c>
      <c r="E4909" t="inlineStr">
        <is>
          <t>Asia</t>
        </is>
      </c>
      <c r="F4909" t="inlineStr">
        <is>
          <t>South Korea</t>
        </is>
      </c>
      <c r="G4909" t="inlineStr">
        <is>
          <t>Gasoline</t>
        </is>
      </c>
      <c r="H4909" t="inlineStr">
        <is>
          <t>Term contract</t>
        </is>
      </c>
      <c r="I4909" t="inlineStr">
        <is>
          <t>Refiner</t>
        </is>
      </c>
      <c r="J4909" t="inlineStr">
        <is>
          <t>Emma Clarke</t>
        </is>
      </c>
      <c r="K4909" s="70" t="n">
        <v>617110</v>
      </c>
      <c r="L4909" s="71" t="n">
        <v>90.26000000000001</v>
      </c>
      <c r="M4909" s="71" t="n">
        <v>55700348.6</v>
      </c>
      <c r="N4909" s="71" t="n">
        <v>1114006.97</v>
      </c>
      <c r="O4909" s="71" t="n">
        <v>54586341.63</v>
      </c>
      <c r="P4909" s="71" t="n">
        <v>41877876.65</v>
      </c>
      <c r="Q4909" s="71" t="n">
        <v>12708464.98</v>
      </c>
      <c r="R4909" t="inlineStr">
        <is>
          <t>Refined</t>
        </is>
      </c>
      <c r="S4909" t="inlineStr">
        <is>
          <t>Yes</t>
        </is>
      </c>
      <c r="T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SA104901</t>
        </is>
      </c>
      <c r="B4910" s="68" t="n">
        <v>46371</v>
      </c>
      <c r="C4910" s="69" t="n">
        <v>2026</v>
      </c>
      <c r="D4910" t="inlineStr">
        <is>
          <t>Dec</t>
        </is>
      </c>
      <c r="E4910" t="inlineStr">
        <is>
          <t>Asia</t>
        </is>
      </c>
      <c r="F4910" t="inlineStr">
        <is>
          <t>India</t>
        </is>
      </c>
      <c r="G4910" t="inlineStr">
        <is>
          <t>Arab Light</t>
        </is>
      </c>
      <c r="H4910" t="inlineStr">
        <is>
          <t>Term contract</t>
        </is>
      </c>
      <c r="I4910" t="inlineStr">
        <is>
          <t>National oil company</t>
        </is>
      </c>
      <c r="J4910" t="inlineStr">
        <is>
          <t>Wei Chen</t>
        </is>
      </c>
      <c r="K4910" s="70" t="n">
        <v>712407</v>
      </c>
      <c r="L4910" s="71" t="n">
        <v>79.88</v>
      </c>
      <c r="M4910" s="71" t="n">
        <v>56907071.16</v>
      </c>
      <c r="N4910" s="71" t="n">
        <v>0</v>
      </c>
      <c r="O4910" s="71" t="n">
        <v>56907071.16</v>
      </c>
      <c r="P4910" s="71" t="n">
        <v>13312794.45</v>
      </c>
      <c r="Q4910" s="71" t="n">
        <v>43594276.71</v>
      </c>
      <c r="R4910" t="inlineStr">
        <is>
          <t>Crude</t>
        </is>
      </c>
      <c r="S4910" t="inlineStr">
        <is>
          <t>Yes</t>
        </is>
      </c>
      <c r="T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SA104902</t>
        </is>
      </c>
      <c r="B4911" s="68" t="n">
        <v>46371</v>
      </c>
      <c r="C4911" s="69" t="n">
        <v>2026</v>
      </c>
      <c r="D4911" t="inlineStr">
        <is>
          <t>Dec</t>
        </is>
      </c>
      <c r="E4911" t="inlineStr">
        <is>
          <t>North America</t>
        </is>
      </c>
      <c r="F4911" t="inlineStr">
        <is>
          <t>USA</t>
        </is>
      </c>
      <c r="G4911" t="inlineStr">
        <is>
          <t>Gasoline</t>
        </is>
      </c>
      <c r="H4911" t="inlineStr">
        <is>
          <t>Term contract</t>
        </is>
      </c>
      <c r="I4911" t="inlineStr">
        <is>
          <t>Refiner</t>
        </is>
      </c>
      <c r="J4911" t="inlineStr">
        <is>
          <t>Ruhi Shaikh</t>
        </is>
      </c>
      <c r="K4911" s="70" t="n">
        <v>672894</v>
      </c>
      <c r="L4911" s="71" t="n">
        <v>92.56999999999999</v>
      </c>
      <c r="M4911" s="71" t="n">
        <v>62289797.58</v>
      </c>
      <c r="N4911" s="71" t="n">
        <v>0</v>
      </c>
      <c r="O4911" s="71" t="n">
        <v>62289797.58</v>
      </c>
      <c r="P4911" s="71" t="n">
        <v>48508225.68</v>
      </c>
      <c r="Q4911" s="71" t="n">
        <v>13781571.9</v>
      </c>
      <c r="R4911" t="inlineStr">
        <is>
          <t>Refined</t>
        </is>
      </c>
      <c r="S4911" t="inlineStr">
        <is>
          <t>Yes</t>
        </is>
      </c>
      <c r="T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SA104903</t>
        </is>
      </c>
      <c r="B4912" s="68" t="n">
        <v>46371</v>
      </c>
      <c r="C4912" s="69" t="n">
        <v>2026</v>
      </c>
      <c r="D4912" t="inlineStr">
        <is>
          <t>Dec</t>
        </is>
      </c>
      <c r="E4912" t="inlineStr">
        <is>
          <t>Europe</t>
        </is>
      </c>
      <c r="F4912" t="inlineStr">
        <is>
          <t>Italy</t>
        </is>
      </c>
      <c r="G4912" t="inlineStr">
        <is>
          <t>Arab Light</t>
        </is>
      </c>
      <c r="H4912" t="inlineStr">
        <is>
          <t>Term contract</t>
        </is>
      </c>
      <c r="I4912" t="inlineStr">
        <is>
          <t>Refiner</t>
        </is>
      </c>
      <c r="J4912" t="inlineStr">
        <is>
          <t>Emma Clarke</t>
        </is>
      </c>
      <c r="K4912" s="70" t="n">
        <v>2166276</v>
      </c>
      <c r="L4912" s="71" t="n">
        <v>79.16</v>
      </c>
      <c r="M4912" s="71" t="n">
        <v>171482408.16</v>
      </c>
      <c r="N4912" s="71" t="n">
        <v>1714824.08</v>
      </c>
      <c r="O4912" s="71" t="n">
        <v>169767584.08</v>
      </c>
      <c r="P4912" s="71" t="n">
        <v>40404668.17</v>
      </c>
      <c r="Q4912" s="71" t="n">
        <v>129362915.91</v>
      </c>
      <c r="R4912" t="inlineStr">
        <is>
          <t>Crude</t>
        </is>
      </c>
      <c r="S4912" t="inlineStr">
        <is>
          <t>Yes</t>
        </is>
      </c>
      <c r="T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SA104904</t>
        </is>
      </c>
      <c r="B4913" s="68" t="n">
        <v>46371</v>
      </c>
      <c r="C4913" s="69" t="n">
        <v>2026</v>
      </c>
      <c r="D4913" t="inlineStr">
        <is>
          <t>Dec</t>
        </is>
      </c>
      <c r="E4913" t="inlineStr">
        <is>
          <t>Asia</t>
        </is>
      </c>
      <c r="F4913" t="inlineStr">
        <is>
          <t>China</t>
        </is>
      </c>
      <c r="G4913" t="inlineStr">
        <is>
          <t>Arab Heavy</t>
        </is>
      </c>
      <c r="H4913" t="inlineStr">
        <is>
          <t>Term contract</t>
        </is>
      </c>
      <c r="I4913" t="inlineStr">
        <is>
          <t>Trader</t>
        </is>
      </c>
      <c r="J4913" t="inlineStr">
        <is>
          <t>Aisha Bello</t>
        </is>
      </c>
      <c r="K4913" s="70" t="n">
        <v>1882708</v>
      </c>
      <c r="L4913" s="71" t="n">
        <v>79.89</v>
      </c>
      <c r="M4913" s="71" t="n">
        <v>150409542.12</v>
      </c>
      <c r="N4913" s="71" t="n">
        <v>0</v>
      </c>
      <c r="O4913" s="71" t="n">
        <v>150409542.12</v>
      </c>
      <c r="P4913" s="71" t="n">
        <v>32277845.07</v>
      </c>
      <c r="Q4913" s="71" t="n">
        <v>118131697.05</v>
      </c>
      <c r="R4913" t="inlineStr">
        <is>
          <t>Crude</t>
        </is>
      </c>
      <c r="S4913" t="inlineStr">
        <is>
          <t>Yes</t>
        </is>
      </c>
      <c r="T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SA104905</t>
        </is>
      </c>
      <c r="B4914" s="68" t="n">
        <v>46372</v>
      </c>
      <c r="C4914" s="69" t="n">
        <v>2026</v>
      </c>
      <c r="D4914" t="inlineStr">
        <is>
          <t>Dec</t>
        </is>
      </c>
      <c r="E4914" t="inlineStr">
        <is>
          <t>Asia</t>
        </is>
      </c>
      <c r="F4914" t="inlineStr">
        <is>
          <t>Japan</t>
        </is>
      </c>
      <c r="G4914" t="inlineStr">
        <is>
          <t>Diesel</t>
        </is>
      </c>
      <c r="H4914" t="inlineStr">
        <is>
          <t>Term contract</t>
        </is>
      </c>
      <c r="I4914" t="inlineStr">
        <is>
          <t>National oil company</t>
        </is>
      </c>
      <c r="J4914" t="inlineStr">
        <is>
          <t>Lucas Martin</t>
        </is>
      </c>
      <c r="K4914" s="70" t="n">
        <v>247894</v>
      </c>
      <c r="L4914" s="71" t="n">
        <v>95.79000000000001</v>
      </c>
      <c r="M4914" s="71" t="n">
        <v>23745766.26</v>
      </c>
      <c r="N4914" s="71" t="n">
        <v>474915.33</v>
      </c>
      <c r="O4914" s="71" t="n">
        <v>23270850.93</v>
      </c>
      <c r="P4914" s="71" t="n">
        <v>17247543.88</v>
      </c>
      <c r="Q4914" s="71" t="n">
        <v>6023307.05</v>
      </c>
      <c r="R4914" t="inlineStr">
        <is>
          <t>Refined</t>
        </is>
      </c>
      <c r="S4914" t="inlineStr">
        <is>
          <t>Yes</t>
        </is>
      </c>
      <c r="T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SA104906</t>
        </is>
      </c>
      <c r="B4915" s="68" t="n">
        <v>46372</v>
      </c>
      <c r="C4915" s="69" t="n">
        <v>2026</v>
      </c>
      <c r="D4915" t="inlineStr">
        <is>
          <t>Dec</t>
        </is>
      </c>
      <c r="E4915" t="inlineStr">
        <is>
          <t>Europe</t>
        </is>
      </c>
      <c r="F4915" t="inlineStr">
        <is>
          <t>Italy</t>
        </is>
      </c>
      <c r="G4915" t="inlineStr">
        <is>
          <t>Diesel</t>
        </is>
      </c>
      <c r="H4915" t="inlineStr">
        <is>
          <t>Term contract</t>
        </is>
      </c>
      <c r="I4915" t="inlineStr">
        <is>
          <t>Refiner</t>
        </is>
      </c>
      <c r="J4915" t="inlineStr">
        <is>
          <t>Arjun Mehta</t>
        </is>
      </c>
      <c r="K4915" s="70" t="n">
        <v>275571</v>
      </c>
      <c r="L4915" s="71" t="n">
        <v>87.93000000000001</v>
      </c>
      <c r="M4915" s="71" t="n">
        <v>24230958.03</v>
      </c>
      <c r="N4915" s="71" t="n">
        <v>0</v>
      </c>
      <c r="O4915" s="71" t="n">
        <v>24230958.03</v>
      </c>
      <c r="P4915" s="71" t="n">
        <v>18951232.63</v>
      </c>
      <c r="Q4915" s="71" t="n">
        <v>5279725.4</v>
      </c>
      <c r="R4915" t="inlineStr">
        <is>
          <t>Refined</t>
        </is>
      </c>
      <c r="S4915" t="inlineStr">
        <is>
          <t>Yes</t>
        </is>
      </c>
      <c r="T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SA104907</t>
        </is>
      </c>
      <c r="B4916" s="68" t="n">
        <v>46372</v>
      </c>
      <c r="C4916" s="69" t="n">
        <v>2026</v>
      </c>
      <c r="D4916" t="inlineStr">
        <is>
          <t>Dec</t>
        </is>
      </c>
      <c r="E4916" t="inlineStr">
        <is>
          <t>Europe</t>
        </is>
      </c>
      <c r="F4916" t="inlineStr">
        <is>
          <t>France</t>
        </is>
      </c>
      <c r="G4916" t="inlineStr">
        <is>
          <t>Gasoline</t>
        </is>
      </c>
      <c r="H4916" t="inlineStr">
        <is>
          <t>Term contract</t>
        </is>
      </c>
      <c r="I4916" t="inlineStr">
        <is>
          <t>Refiner</t>
        </is>
      </c>
      <c r="J4916" t="inlineStr">
        <is>
          <t>Ana Costa</t>
        </is>
      </c>
      <c r="K4916" s="70" t="n">
        <v>520650</v>
      </c>
      <c r="L4916" s="71" t="n">
        <v>88.56</v>
      </c>
      <c r="M4916" s="71" t="n">
        <v>46108764</v>
      </c>
      <c r="N4916" s="71" t="n">
        <v>0</v>
      </c>
      <c r="O4916" s="71" t="n">
        <v>46108764</v>
      </c>
      <c r="P4916" s="71" t="n">
        <v>35705044.21</v>
      </c>
      <c r="Q4916" s="71" t="n">
        <v>10403719.79</v>
      </c>
      <c r="R4916" t="inlineStr">
        <is>
          <t>Refined</t>
        </is>
      </c>
      <c r="S4916" t="inlineStr">
        <is>
          <t>Yes</t>
        </is>
      </c>
      <c r="T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SA104908</t>
        </is>
      </c>
      <c r="B4917" s="68" t="n">
        <v>46372</v>
      </c>
      <c r="C4917" s="69" t="n">
        <v>2026</v>
      </c>
      <c r="D4917" t="inlineStr">
        <is>
          <t>Dec</t>
        </is>
      </c>
      <c r="E4917" t="inlineStr">
        <is>
          <t>Middle East</t>
        </is>
      </c>
      <c r="F4917" t="inlineStr">
        <is>
          <t>Bahrain</t>
        </is>
      </c>
      <c r="G4917" t="inlineStr">
        <is>
          <t>Arab Heavy</t>
        </is>
      </c>
      <c r="H4917" t="inlineStr">
        <is>
          <t>Term contract</t>
        </is>
      </c>
      <c r="I4917" t="inlineStr">
        <is>
          <t>National oil company</t>
        </is>
      </c>
      <c r="J4917" t="inlineStr">
        <is>
          <t>Wei Chen</t>
        </is>
      </c>
      <c r="K4917" s="70" t="n">
        <v>1627031</v>
      </c>
      <c r="L4917" s="71" t="n">
        <v>74.27</v>
      </c>
      <c r="M4917" s="71" t="n">
        <v>120839592.37</v>
      </c>
      <c r="N4917" s="71" t="n">
        <v>2416791.85</v>
      </c>
      <c r="O4917" s="71" t="n">
        <v>118422800.52</v>
      </c>
      <c r="P4917" s="71" t="n">
        <v>29692881.36</v>
      </c>
      <c r="Q4917" s="71" t="n">
        <v>88729919.16</v>
      </c>
      <c r="R4917" t="inlineStr">
        <is>
          <t>Crude</t>
        </is>
      </c>
      <c r="S4917" t="inlineStr">
        <is>
          <t>Yes</t>
        </is>
      </c>
      <c r="T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SA104909</t>
        </is>
      </c>
      <c r="B4918" s="68" t="n">
        <v>46372</v>
      </c>
      <c r="C4918" s="69" t="n">
        <v>2026</v>
      </c>
      <c r="D4918" t="inlineStr">
        <is>
          <t>Dec</t>
        </is>
      </c>
      <c r="E4918" t="inlineStr">
        <is>
          <t>Middle East</t>
        </is>
      </c>
      <c r="F4918" t="inlineStr">
        <is>
          <t>Saudi Arabia</t>
        </is>
      </c>
      <c r="G4918" t="inlineStr">
        <is>
          <t>Arab Heavy</t>
        </is>
      </c>
      <c r="H4918" t="inlineStr">
        <is>
          <t>Domestic</t>
        </is>
      </c>
      <c r="I4918" t="inlineStr">
        <is>
          <t>National oil company</t>
        </is>
      </c>
      <c r="J4918" t="inlineStr">
        <is>
          <t>Ruhi Shaikh</t>
        </is>
      </c>
      <c r="K4918" s="70" t="n">
        <v>1865275</v>
      </c>
      <c r="L4918" s="71" t="n">
        <v>78.27</v>
      </c>
      <c r="M4918" s="71" t="n">
        <v>145995074.25</v>
      </c>
      <c r="N4918" s="71" t="n">
        <v>2919901.48</v>
      </c>
      <c r="O4918" s="71" t="n">
        <v>143075172.77</v>
      </c>
      <c r="P4918" s="71" t="n">
        <v>33779506.98</v>
      </c>
      <c r="Q4918" s="71" t="n">
        <v>109295665.79</v>
      </c>
      <c r="R4918" t="inlineStr">
        <is>
          <t>Crude</t>
        </is>
      </c>
      <c r="S4918" t="inlineStr">
        <is>
          <t>No</t>
        </is>
      </c>
      <c r="T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SA104910</t>
        </is>
      </c>
      <c r="B4919" s="68" t="n">
        <v>46372</v>
      </c>
      <c r="C4919" s="69" t="n">
        <v>2026</v>
      </c>
      <c r="D4919" t="inlineStr">
        <is>
          <t>Dec</t>
        </is>
      </c>
      <c r="E4919" t="inlineStr">
        <is>
          <t>Asia</t>
        </is>
      </c>
      <c r="F4919" t="inlineStr">
        <is>
          <t>India</t>
        </is>
      </c>
      <c r="G4919" t="inlineStr">
        <is>
          <t>Arab Light</t>
        </is>
      </c>
      <c r="H4919" t="inlineStr">
        <is>
          <t>Term contract</t>
        </is>
      </c>
      <c r="I4919" t="inlineStr">
        <is>
          <t>Trader</t>
        </is>
      </c>
      <c r="J4919" t="inlineStr">
        <is>
          <t>Sophie Müller</t>
        </is>
      </c>
      <c r="K4919" s="70" t="n">
        <v>536920</v>
      </c>
      <c r="L4919" s="71" t="n">
        <v>82.23999999999999</v>
      </c>
      <c r="M4919" s="71" t="n">
        <v>44156300.8</v>
      </c>
      <c r="N4919" s="71" t="n">
        <v>0</v>
      </c>
      <c r="O4919" s="71" t="n">
        <v>44156300.8</v>
      </c>
      <c r="P4919" s="71" t="n">
        <v>9980761.98</v>
      </c>
      <c r="Q4919" s="71" t="n">
        <v>34175538.82</v>
      </c>
      <c r="R4919" t="inlineStr">
        <is>
          <t>Crude</t>
        </is>
      </c>
      <c r="S4919" t="inlineStr">
        <is>
          <t>Yes</t>
        </is>
      </c>
      <c r="T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SA104911</t>
        </is>
      </c>
      <c r="B4920" s="68" t="n">
        <v>46372</v>
      </c>
      <c r="C4920" s="69" t="n">
        <v>2026</v>
      </c>
      <c r="D4920" t="inlineStr">
        <is>
          <t>Dec</t>
        </is>
      </c>
      <c r="E4920" t="inlineStr">
        <is>
          <t>Asia</t>
        </is>
      </c>
      <c r="F4920" t="inlineStr">
        <is>
          <t>China</t>
        </is>
      </c>
      <c r="G4920" t="inlineStr">
        <is>
          <t>Arab Light</t>
        </is>
      </c>
      <c r="H4920" t="inlineStr">
        <is>
          <t>Term contract</t>
        </is>
      </c>
      <c r="I4920" t="inlineStr">
        <is>
          <t>Trader</t>
        </is>
      </c>
      <c r="J4920" t="inlineStr">
        <is>
          <t>Olivia Brown</t>
        </is>
      </c>
      <c r="K4920" s="70" t="n">
        <v>2270871</v>
      </c>
      <c r="L4920" s="71" t="n">
        <v>75.5</v>
      </c>
      <c r="M4920" s="71" t="n">
        <v>171450760.5</v>
      </c>
      <c r="N4920" s="71" t="n">
        <v>0</v>
      </c>
      <c r="O4920" s="71" t="n">
        <v>171450760.5</v>
      </c>
      <c r="P4920" s="71" t="n">
        <v>41547527.61</v>
      </c>
      <c r="Q4920" s="71" t="n">
        <v>129903232.89</v>
      </c>
      <c r="R4920" t="inlineStr">
        <is>
          <t>Crude</t>
        </is>
      </c>
      <c r="S4920" t="inlineStr">
        <is>
          <t>Yes</t>
        </is>
      </c>
      <c r="T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SA104912</t>
        </is>
      </c>
      <c r="B4921" s="68" t="n">
        <v>46372</v>
      </c>
      <c r="C4921" s="69" t="n">
        <v>2026</v>
      </c>
      <c r="D4921" t="inlineStr">
        <is>
          <t>Dec</t>
        </is>
      </c>
      <c r="E4921" t="inlineStr">
        <is>
          <t>Asia</t>
        </is>
      </c>
      <c r="F4921" t="inlineStr">
        <is>
          <t>China</t>
        </is>
      </c>
      <c r="G4921" t="inlineStr">
        <is>
          <t>Arab Light</t>
        </is>
      </c>
      <c r="H4921" t="inlineStr">
        <is>
          <t>Term contract</t>
        </is>
      </c>
      <c r="I4921" t="inlineStr">
        <is>
          <t>National oil company</t>
        </is>
      </c>
      <c r="J4921" t="inlineStr">
        <is>
          <t>Mei Lin</t>
        </is>
      </c>
      <c r="K4921" s="70" t="n">
        <v>675218</v>
      </c>
      <c r="L4921" s="71" t="n">
        <v>82.88</v>
      </c>
      <c r="M4921" s="71" t="n">
        <v>55962067.84</v>
      </c>
      <c r="N4921" s="71" t="n">
        <v>1119241.36</v>
      </c>
      <c r="O4921" s="71" t="n">
        <v>54842826.48</v>
      </c>
      <c r="P4921" s="71" t="n">
        <v>12530792.03</v>
      </c>
      <c r="Q4921" s="71" t="n">
        <v>42312034.45</v>
      </c>
      <c r="R4921" t="inlineStr">
        <is>
          <t>Crude</t>
        </is>
      </c>
      <c r="S4921" t="inlineStr">
        <is>
          <t>Yes</t>
        </is>
      </c>
      <c r="T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SA104913</t>
        </is>
      </c>
      <c r="B4922" s="68" t="n">
        <v>46372</v>
      </c>
      <c r="C4922" s="69" t="n">
        <v>2026</v>
      </c>
      <c r="D4922" t="inlineStr">
        <is>
          <t>Dec</t>
        </is>
      </c>
      <c r="E4922" t="inlineStr">
        <is>
          <t>Middle East</t>
        </is>
      </c>
      <c r="F4922" t="inlineStr">
        <is>
          <t>Saudi Arabia</t>
        </is>
      </c>
      <c r="G4922" t="inlineStr">
        <is>
          <t>Arab Extra Light</t>
        </is>
      </c>
      <c r="H4922" t="inlineStr">
        <is>
          <t>Domestic</t>
        </is>
      </c>
      <c r="I4922" t="inlineStr">
        <is>
          <t>National oil company</t>
        </is>
      </c>
      <c r="J4922" t="inlineStr">
        <is>
          <t>Kofi Mensah</t>
        </is>
      </c>
      <c r="K4922" s="70" t="n">
        <v>368406</v>
      </c>
      <c r="L4922" s="71" t="n">
        <v>76.77</v>
      </c>
      <c r="M4922" s="71" t="n">
        <v>28282528.62</v>
      </c>
      <c r="N4922" s="71" t="n">
        <v>282825.29</v>
      </c>
      <c r="O4922" s="71" t="n">
        <v>27999703.33</v>
      </c>
      <c r="P4922" s="71" t="n">
        <v>6904318.81</v>
      </c>
      <c r="Q4922" s="71" t="n">
        <v>21095384.52</v>
      </c>
      <c r="R4922" t="inlineStr">
        <is>
          <t>Crude</t>
        </is>
      </c>
      <c r="S4922" t="inlineStr">
        <is>
          <t>No</t>
        </is>
      </c>
      <c r="T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SA104914</t>
        </is>
      </c>
      <c r="B4923" s="68" t="n">
        <v>46372</v>
      </c>
      <c r="C4923" s="69" t="n">
        <v>2026</v>
      </c>
      <c r="D4923" t="inlineStr">
        <is>
          <t>Dec</t>
        </is>
      </c>
      <c r="E4923" t="inlineStr">
        <is>
          <t>Middle East</t>
        </is>
      </c>
      <c r="F4923" t="inlineStr">
        <is>
          <t>Saudi Arabia</t>
        </is>
      </c>
      <c r="G4923" t="inlineStr">
        <is>
          <t>Arab Heavy</t>
        </is>
      </c>
      <c r="H4923" t="inlineStr">
        <is>
          <t>Domestic</t>
        </is>
      </c>
      <c r="I4923" t="inlineStr">
        <is>
          <t>Refiner</t>
        </is>
      </c>
      <c r="J4923" t="inlineStr">
        <is>
          <t>Ravindra Patil</t>
        </is>
      </c>
      <c r="K4923" s="70" t="n">
        <v>964597</v>
      </c>
      <c r="L4923" s="71" t="n">
        <v>78.17</v>
      </c>
      <c r="M4923" s="71" t="n">
        <v>75402547.48999999</v>
      </c>
      <c r="N4923" s="71" t="n">
        <v>1508050.95</v>
      </c>
      <c r="O4923" s="71" t="n">
        <v>73894496.54000001</v>
      </c>
      <c r="P4923" s="71" t="n">
        <v>17199322.26</v>
      </c>
      <c r="Q4923" s="71" t="n">
        <v>56695174.28</v>
      </c>
      <c r="R4923" t="inlineStr">
        <is>
          <t>Crude</t>
        </is>
      </c>
      <c r="S4923" t="inlineStr">
        <is>
          <t>No</t>
        </is>
      </c>
      <c r="T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SA104915</t>
        </is>
      </c>
      <c r="B4924" s="68" t="n">
        <v>46373</v>
      </c>
      <c r="C4924" s="69" t="n">
        <v>2026</v>
      </c>
      <c r="D4924" t="inlineStr">
        <is>
          <t>Dec</t>
        </is>
      </c>
      <c r="E4924" t="inlineStr">
        <is>
          <t>Asia</t>
        </is>
      </c>
      <c r="F4924" t="inlineStr">
        <is>
          <t>India</t>
        </is>
      </c>
      <c r="G4924" t="inlineStr">
        <is>
          <t>Arab Heavy</t>
        </is>
      </c>
      <c r="H4924" t="inlineStr">
        <is>
          <t>Term contract</t>
        </is>
      </c>
      <c r="I4924" t="inlineStr">
        <is>
          <t>National oil company</t>
        </is>
      </c>
      <c r="J4924" t="inlineStr">
        <is>
          <t>Ruhi Shaikh</t>
        </is>
      </c>
      <c r="K4924" s="70" t="n">
        <v>817002</v>
      </c>
      <c r="L4924" s="71" t="n">
        <v>66.94</v>
      </c>
      <c r="M4924" s="71" t="n">
        <v>54690113.88</v>
      </c>
      <c r="N4924" s="71" t="n">
        <v>0</v>
      </c>
      <c r="O4924" s="71" t="n">
        <v>54690113.88</v>
      </c>
      <c r="P4924" s="71" t="n">
        <v>14053853.19</v>
      </c>
      <c r="Q4924" s="71" t="n">
        <v>40636260.69</v>
      </c>
      <c r="R4924" t="inlineStr">
        <is>
          <t>Crude</t>
        </is>
      </c>
      <c r="S4924" t="inlineStr">
        <is>
          <t>Yes</t>
        </is>
      </c>
      <c r="T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SA104916</t>
        </is>
      </c>
      <c r="B4925" s="68" t="n">
        <v>46373</v>
      </c>
      <c r="C4925" s="69" t="n">
        <v>2026</v>
      </c>
      <c r="D4925" t="inlineStr">
        <is>
          <t>Dec</t>
        </is>
      </c>
      <c r="E4925" t="inlineStr">
        <is>
          <t>Asia</t>
        </is>
      </c>
      <c r="F4925" t="inlineStr">
        <is>
          <t>Japan</t>
        </is>
      </c>
      <c r="G4925" t="inlineStr">
        <is>
          <t>Arab Heavy</t>
        </is>
      </c>
      <c r="H4925" t="inlineStr">
        <is>
          <t>Spot</t>
        </is>
      </c>
      <c r="I4925" t="inlineStr">
        <is>
          <t>Trader</t>
        </is>
      </c>
      <c r="J4925" t="inlineStr">
        <is>
          <t>Hiroshi Tanaka</t>
        </is>
      </c>
      <c r="K4925" s="70" t="n">
        <v>1919897</v>
      </c>
      <c r="L4925" s="71" t="n">
        <v>75.77</v>
      </c>
      <c r="M4925" s="71" t="n">
        <v>145470595.69</v>
      </c>
      <c r="N4925" s="71" t="n">
        <v>0</v>
      </c>
      <c r="O4925" s="71" t="n">
        <v>145470595.69</v>
      </c>
      <c r="P4925" s="71" t="n">
        <v>33091315.57</v>
      </c>
      <c r="Q4925" s="71" t="n">
        <v>112379280.12</v>
      </c>
      <c r="R4925" t="inlineStr">
        <is>
          <t>Crude</t>
        </is>
      </c>
      <c r="S4925" t="inlineStr">
        <is>
          <t>Yes</t>
        </is>
      </c>
      <c r="T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SA104917</t>
        </is>
      </c>
      <c r="B4926" s="68" t="n">
        <v>46373</v>
      </c>
      <c r="C4926" s="69" t="n">
        <v>2026</v>
      </c>
      <c r="D4926" t="inlineStr">
        <is>
          <t>Dec</t>
        </is>
      </c>
      <c r="E4926" t="inlineStr">
        <is>
          <t>Middle East</t>
        </is>
      </c>
      <c r="F4926" t="inlineStr">
        <is>
          <t>Saudi Arabia</t>
        </is>
      </c>
      <c r="G4926" t="inlineStr">
        <is>
          <t>Arab Light</t>
        </is>
      </c>
      <c r="H4926" t="inlineStr">
        <is>
          <t>Domestic</t>
        </is>
      </c>
      <c r="I4926" t="inlineStr">
        <is>
          <t>National oil company</t>
        </is>
      </c>
      <c r="J4926" t="inlineStr">
        <is>
          <t>Wei Chen</t>
        </is>
      </c>
      <c r="K4926" s="70" t="n">
        <v>2190681</v>
      </c>
      <c r="L4926" s="71" t="n">
        <v>84.73999999999999</v>
      </c>
      <c r="M4926" s="71" t="n">
        <v>185638307.94</v>
      </c>
      <c r="N4926" s="71" t="n">
        <v>1856383.08</v>
      </c>
      <c r="O4926" s="71" t="n">
        <v>183781924.86</v>
      </c>
      <c r="P4926" s="71" t="n">
        <v>39708851.88</v>
      </c>
      <c r="Q4926" s="71" t="n">
        <v>144073072.98</v>
      </c>
      <c r="R4926" t="inlineStr">
        <is>
          <t>Crude</t>
        </is>
      </c>
      <c r="S4926" t="inlineStr">
        <is>
          <t>No</t>
        </is>
      </c>
      <c r="T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SA104918</t>
        </is>
      </c>
      <c r="B4927" s="68" t="n">
        <v>46373</v>
      </c>
      <c r="C4927" s="69" t="n">
        <v>2026</v>
      </c>
      <c r="D4927" t="inlineStr">
        <is>
          <t>Dec</t>
        </is>
      </c>
      <c r="E4927" t="inlineStr">
        <is>
          <t>North America</t>
        </is>
      </c>
      <c r="F4927" t="inlineStr">
        <is>
          <t>USA</t>
        </is>
      </c>
      <c r="G4927" t="inlineStr">
        <is>
          <t>Jet fuel</t>
        </is>
      </c>
      <c r="H4927" t="inlineStr">
        <is>
          <t>Spot</t>
        </is>
      </c>
      <c r="I4927" t="inlineStr">
        <is>
          <t>National oil company</t>
        </is>
      </c>
      <c r="J4927" t="inlineStr">
        <is>
          <t>Amir Khan</t>
        </is>
      </c>
      <c r="K4927" s="70" t="n">
        <v>140927</v>
      </c>
      <c r="L4927" s="71" t="n">
        <v>105.43</v>
      </c>
      <c r="M4927" s="71" t="n">
        <v>14857933.61</v>
      </c>
      <c r="N4927" s="71" t="n">
        <v>297158.67</v>
      </c>
      <c r="O4927" s="71" t="n">
        <v>14560774.94</v>
      </c>
      <c r="P4927" s="71" t="n">
        <v>10404410.28</v>
      </c>
      <c r="Q4927" s="71" t="n">
        <v>4156364.66</v>
      </c>
      <c r="R4927" t="inlineStr">
        <is>
          <t>Refined</t>
        </is>
      </c>
      <c r="S4927" t="inlineStr">
        <is>
          <t>Yes</t>
        </is>
      </c>
      <c r="T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SA104919</t>
        </is>
      </c>
      <c r="B4928" s="68" t="n">
        <v>46373</v>
      </c>
      <c r="C4928" s="69" t="n">
        <v>2026</v>
      </c>
      <c r="D4928" t="inlineStr">
        <is>
          <t>Dec</t>
        </is>
      </c>
      <c r="E4928" t="inlineStr">
        <is>
          <t>Asia</t>
        </is>
      </c>
      <c r="F4928" t="inlineStr">
        <is>
          <t>India</t>
        </is>
      </c>
      <c r="G4928" t="inlineStr">
        <is>
          <t>Arab Extra Light</t>
        </is>
      </c>
      <c r="H4928" t="inlineStr">
        <is>
          <t>Term contract</t>
        </is>
      </c>
      <c r="I4928" t="inlineStr">
        <is>
          <t>Refiner</t>
        </is>
      </c>
      <c r="J4928" t="inlineStr">
        <is>
          <t>Kofi Mensah</t>
        </is>
      </c>
      <c r="K4928" s="70" t="n">
        <v>534596</v>
      </c>
      <c r="L4928" s="71" t="n">
        <v>83.08</v>
      </c>
      <c r="M4928" s="71" t="n">
        <v>44414235.68</v>
      </c>
      <c r="N4928" s="71" t="n">
        <v>0</v>
      </c>
      <c r="O4928" s="71" t="n">
        <v>44414235.68</v>
      </c>
      <c r="P4928" s="71" t="n">
        <v>10232708.04</v>
      </c>
      <c r="Q4928" s="71" t="n">
        <v>34181527.64</v>
      </c>
      <c r="R4928" t="inlineStr">
        <is>
          <t>Crude</t>
        </is>
      </c>
      <c r="S4928" t="inlineStr">
        <is>
          <t>Yes</t>
        </is>
      </c>
      <c r="T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SA104920</t>
        </is>
      </c>
      <c r="B4929" s="68" t="n">
        <v>46373</v>
      </c>
      <c r="C4929" s="69" t="n">
        <v>2026</v>
      </c>
      <c r="D4929" t="inlineStr">
        <is>
          <t>Dec</t>
        </is>
      </c>
      <c r="E4929" t="inlineStr">
        <is>
          <t>North America</t>
        </is>
      </c>
      <c r="F4929" t="inlineStr">
        <is>
          <t>USA</t>
        </is>
      </c>
      <c r="G4929" t="inlineStr">
        <is>
          <t>Arab Light</t>
        </is>
      </c>
      <c r="H4929" t="inlineStr">
        <is>
          <t>Spot</t>
        </is>
      </c>
      <c r="I4929" t="inlineStr">
        <is>
          <t>Refiner</t>
        </is>
      </c>
      <c r="J4929" t="inlineStr">
        <is>
          <t>Ruhi Shaikh</t>
        </is>
      </c>
      <c r="K4929" s="70" t="n">
        <v>2096546</v>
      </c>
      <c r="L4929" s="71" t="n">
        <v>71.34</v>
      </c>
      <c r="M4929" s="71" t="n">
        <v>149567591.64</v>
      </c>
      <c r="N4929" s="71" t="n">
        <v>1495675.92</v>
      </c>
      <c r="O4929" s="71" t="n">
        <v>148071915.72</v>
      </c>
      <c r="P4929" s="71" t="n">
        <v>38777747.44</v>
      </c>
      <c r="Q4929" s="71" t="n">
        <v>109294168.28</v>
      </c>
      <c r="R4929" t="inlineStr">
        <is>
          <t>Crude</t>
        </is>
      </c>
      <c r="S4929" t="inlineStr">
        <is>
          <t>Yes</t>
        </is>
      </c>
      <c r="T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SA104921</t>
        </is>
      </c>
      <c r="B4930" s="68" t="n">
        <v>46373</v>
      </c>
      <c r="C4930" s="69" t="n">
        <v>2026</v>
      </c>
      <c r="D4930" t="inlineStr">
        <is>
          <t>Dec</t>
        </is>
      </c>
      <c r="E4930" t="inlineStr">
        <is>
          <t>Asia</t>
        </is>
      </c>
      <c r="F4930" t="inlineStr">
        <is>
          <t>Japan</t>
        </is>
      </c>
      <c r="G4930" t="inlineStr">
        <is>
          <t>Arab Light</t>
        </is>
      </c>
      <c r="H4930" t="inlineStr">
        <is>
          <t>Term contract</t>
        </is>
      </c>
      <c r="I4930" t="inlineStr">
        <is>
          <t>National oil company</t>
        </is>
      </c>
      <c r="J4930" t="inlineStr">
        <is>
          <t>Wei Chen</t>
        </is>
      </c>
      <c r="K4930" s="70" t="n">
        <v>1417842</v>
      </c>
      <c r="L4930" s="71" t="n">
        <v>78.8</v>
      </c>
      <c r="M4930" s="71" t="n">
        <v>111725949.6</v>
      </c>
      <c r="N4930" s="71" t="n">
        <v>0</v>
      </c>
      <c r="O4930" s="71" t="n">
        <v>111725949.6</v>
      </c>
      <c r="P4930" s="71" t="n">
        <v>26590986.71</v>
      </c>
      <c r="Q4930" s="71" t="n">
        <v>85134962.89</v>
      </c>
      <c r="R4930" t="inlineStr">
        <is>
          <t>Crude</t>
        </is>
      </c>
      <c r="S4930" t="inlineStr">
        <is>
          <t>Yes</t>
        </is>
      </c>
      <c r="T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SA104922</t>
        </is>
      </c>
      <c r="B4931" s="68" t="n">
        <v>46373</v>
      </c>
      <c r="C4931" s="69" t="n">
        <v>2026</v>
      </c>
      <c r="D4931" t="inlineStr">
        <is>
          <t>Dec</t>
        </is>
      </c>
      <c r="E4931" t="inlineStr">
        <is>
          <t>Asia</t>
        </is>
      </c>
      <c r="F4931" t="inlineStr">
        <is>
          <t>China</t>
        </is>
      </c>
      <c r="G4931" t="inlineStr">
        <is>
          <t>Diesel</t>
        </is>
      </c>
      <c r="H4931" t="inlineStr">
        <is>
          <t>Term contract</t>
        </is>
      </c>
      <c r="I4931" t="inlineStr">
        <is>
          <t>Trader</t>
        </is>
      </c>
      <c r="J4931" t="inlineStr">
        <is>
          <t>Ravindra Patil</t>
        </is>
      </c>
      <c r="K4931" s="70" t="n">
        <v>211793</v>
      </c>
      <c r="L4931" s="71" t="n">
        <v>101.14</v>
      </c>
      <c r="M4931" s="71" t="n">
        <v>21420744.02</v>
      </c>
      <c r="N4931" s="71" t="n">
        <v>428414.88</v>
      </c>
      <c r="O4931" s="71" t="n">
        <v>20992329.14</v>
      </c>
      <c r="P4931" s="71" t="n">
        <v>14786398.14</v>
      </c>
      <c r="Q4931" s="71" t="n">
        <v>6205931</v>
      </c>
      <c r="R4931" t="inlineStr">
        <is>
          <t>Refined</t>
        </is>
      </c>
      <c r="S4931" t="inlineStr">
        <is>
          <t>Yes</t>
        </is>
      </c>
      <c r="T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SA104923</t>
        </is>
      </c>
      <c r="B4932" s="68" t="n">
        <v>46374</v>
      </c>
      <c r="C4932" s="69" t="n">
        <v>2026</v>
      </c>
      <c r="D4932" t="inlineStr">
        <is>
          <t>Dec</t>
        </is>
      </c>
      <c r="E4932" t="inlineStr">
        <is>
          <t>Asia</t>
        </is>
      </c>
      <c r="F4932" t="inlineStr">
        <is>
          <t>India</t>
        </is>
      </c>
      <c r="G4932" t="inlineStr">
        <is>
          <t>Arab Light</t>
        </is>
      </c>
      <c r="H4932" t="inlineStr">
        <is>
          <t>Term contract</t>
        </is>
      </c>
      <c r="I4932" t="inlineStr">
        <is>
          <t>Refiner</t>
        </is>
      </c>
      <c r="J4932" t="inlineStr">
        <is>
          <t>Mei Lin</t>
        </is>
      </c>
      <c r="K4932" s="70" t="n">
        <v>813516</v>
      </c>
      <c r="L4932" s="71" t="n">
        <v>82.23</v>
      </c>
      <c r="M4932" s="71" t="n">
        <v>66895420.68</v>
      </c>
      <c r="N4932" s="71" t="n">
        <v>668954.21</v>
      </c>
      <c r="O4932" s="71" t="n">
        <v>66226466.47</v>
      </c>
      <c r="P4932" s="71" t="n">
        <v>14319111.1</v>
      </c>
      <c r="Q4932" s="71" t="n">
        <v>51907355.37</v>
      </c>
      <c r="R4932" t="inlineStr">
        <is>
          <t>Crude</t>
        </is>
      </c>
      <c r="S4932" t="inlineStr">
        <is>
          <t>Yes</t>
        </is>
      </c>
      <c r="T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SA104924</t>
        </is>
      </c>
      <c r="B4933" s="68" t="n">
        <v>46374</v>
      </c>
      <c r="C4933" s="69" t="n">
        <v>2026</v>
      </c>
      <c r="D4933" t="inlineStr">
        <is>
          <t>Dec</t>
        </is>
      </c>
      <c r="E4933" t="inlineStr">
        <is>
          <t>Asia</t>
        </is>
      </c>
      <c r="F4933" t="inlineStr">
        <is>
          <t>South Korea</t>
        </is>
      </c>
      <c r="G4933" t="inlineStr">
        <is>
          <t>Diesel</t>
        </is>
      </c>
      <c r="H4933" t="inlineStr">
        <is>
          <t>Term contract</t>
        </is>
      </c>
      <c r="I4933" t="inlineStr">
        <is>
          <t>Refiner</t>
        </is>
      </c>
      <c r="J4933" t="inlineStr">
        <is>
          <t>Sophie Müller</t>
        </is>
      </c>
      <c r="K4933" s="70" t="n">
        <v>614921</v>
      </c>
      <c r="L4933" s="71" t="n">
        <v>103.68</v>
      </c>
      <c r="M4933" s="71" t="n">
        <v>63755009.28</v>
      </c>
      <c r="N4933" s="71" t="n">
        <v>0</v>
      </c>
      <c r="O4933" s="71" t="n">
        <v>63755009.28</v>
      </c>
      <c r="P4933" s="71" t="n">
        <v>43690408.69</v>
      </c>
      <c r="Q4933" s="71" t="n">
        <v>20064600.59</v>
      </c>
      <c r="R4933" t="inlineStr">
        <is>
          <t>Refined</t>
        </is>
      </c>
      <c r="S4933" t="inlineStr">
        <is>
          <t>Yes</t>
        </is>
      </c>
      <c r="T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SA104925</t>
        </is>
      </c>
      <c r="B4934" s="68" t="n">
        <v>46374</v>
      </c>
      <c r="C4934" s="69" t="n">
        <v>2026</v>
      </c>
      <c r="D4934" t="inlineStr">
        <is>
          <t>Dec</t>
        </is>
      </c>
      <c r="E4934" t="inlineStr">
        <is>
          <t>Asia</t>
        </is>
      </c>
      <c r="F4934" t="inlineStr">
        <is>
          <t>Japan</t>
        </is>
      </c>
      <c r="G4934" t="inlineStr">
        <is>
          <t>Arab Medium</t>
        </is>
      </c>
      <c r="H4934" t="inlineStr">
        <is>
          <t>Term contract</t>
        </is>
      </c>
      <c r="I4934" t="inlineStr">
        <is>
          <t>Refiner</t>
        </is>
      </c>
      <c r="J4934" t="inlineStr">
        <is>
          <t>Arjun Mehta</t>
        </is>
      </c>
      <c r="K4934" s="70" t="n">
        <v>1585193</v>
      </c>
      <c r="L4934" s="71" t="n">
        <v>74.97</v>
      </c>
      <c r="M4934" s="71" t="n">
        <v>118841919.21</v>
      </c>
      <c r="N4934" s="71" t="n">
        <v>0</v>
      </c>
      <c r="O4934" s="71" t="n">
        <v>118841919.21</v>
      </c>
      <c r="P4934" s="71" t="n">
        <v>27913366.47</v>
      </c>
      <c r="Q4934" s="71" t="n">
        <v>90928552.73999999</v>
      </c>
      <c r="R4934" t="inlineStr">
        <is>
          <t>Crude</t>
        </is>
      </c>
      <c r="S4934" t="inlineStr">
        <is>
          <t>Yes</t>
        </is>
      </c>
      <c r="T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SA104926</t>
        </is>
      </c>
      <c r="B4935" s="68" t="n">
        <v>46374</v>
      </c>
      <c r="C4935" s="69" t="n">
        <v>2026</v>
      </c>
      <c r="D4935" t="inlineStr">
        <is>
          <t>Dec</t>
        </is>
      </c>
      <c r="E4935" t="inlineStr">
        <is>
          <t>Middle East</t>
        </is>
      </c>
      <c r="F4935" t="inlineStr">
        <is>
          <t>UAE</t>
        </is>
      </c>
      <c r="G4935" t="inlineStr">
        <is>
          <t>Diesel</t>
        </is>
      </c>
      <c r="H4935" t="inlineStr">
        <is>
          <t>Term contract</t>
        </is>
      </c>
      <c r="I4935" t="inlineStr">
        <is>
          <t>Trader</t>
        </is>
      </c>
      <c r="J4935" t="inlineStr">
        <is>
          <t>Yuki Sato</t>
        </is>
      </c>
      <c r="K4935" s="70" t="n">
        <v>262334</v>
      </c>
      <c r="L4935" s="71" t="n">
        <v>89.31999999999999</v>
      </c>
      <c r="M4935" s="71" t="n">
        <v>23431672.88</v>
      </c>
      <c r="N4935" s="71" t="n">
        <v>468633.46</v>
      </c>
      <c r="O4935" s="71" t="n">
        <v>22963039.42</v>
      </c>
      <c r="P4935" s="71" t="n">
        <v>18836613.13</v>
      </c>
      <c r="Q4935" s="71" t="n">
        <v>4126426.29</v>
      </c>
      <c r="R4935" t="inlineStr">
        <is>
          <t>Refined</t>
        </is>
      </c>
      <c r="S4935" t="inlineStr">
        <is>
          <t>Yes</t>
        </is>
      </c>
      <c r="T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SA104927</t>
        </is>
      </c>
      <c r="B4936" s="68" t="n">
        <v>46374</v>
      </c>
      <c r="C4936" s="69" t="n">
        <v>2026</v>
      </c>
      <c r="D4936" t="inlineStr">
        <is>
          <t>Dec</t>
        </is>
      </c>
      <c r="E4936" t="inlineStr">
        <is>
          <t>North America</t>
        </is>
      </c>
      <c r="F4936" t="inlineStr">
        <is>
          <t>USA</t>
        </is>
      </c>
      <c r="G4936" t="inlineStr">
        <is>
          <t>Diesel</t>
        </is>
      </c>
      <c r="H4936" t="inlineStr">
        <is>
          <t>Term contract</t>
        </is>
      </c>
      <c r="I4936" t="inlineStr">
        <is>
          <t>National oil company</t>
        </is>
      </c>
      <c r="J4936" t="inlineStr">
        <is>
          <t>Shraddha Kulkarni</t>
        </is>
      </c>
      <c r="K4936" s="70" t="n">
        <v>269555</v>
      </c>
      <c r="L4936" s="71" t="n">
        <v>98.20999999999999</v>
      </c>
      <c r="M4936" s="71" t="n">
        <v>26472996.55</v>
      </c>
      <c r="N4936" s="71" t="n">
        <v>529459.9300000001</v>
      </c>
      <c r="O4936" s="71" t="n">
        <v>25943536.62</v>
      </c>
      <c r="P4936" s="71" t="n">
        <v>18290441.16</v>
      </c>
      <c r="Q4936" s="71" t="n">
        <v>7653095.46</v>
      </c>
      <c r="R4936" t="inlineStr">
        <is>
          <t>Refined</t>
        </is>
      </c>
      <c r="S4936" t="inlineStr">
        <is>
          <t>Yes</t>
        </is>
      </c>
      <c r="T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SA104928</t>
        </is>
      </c>
      <c r="B4937" s="68" t="n">
        <v>46374</v>
      </c>
      <c r="C4937" s="69" t="n">
        <v>2026</v>
      </c>
      <c r="D4937" t="inlineStr">
        <is>
          <t>Dec</t>
        </is>
      </c>
      <c r="E4937" t="inlineStr">
        <is>
          <t>Europe</t>
        </is>
      </c>
      <c r="F4937" t="inlineStr">
        <is>
          <t>Italy</t>
        </is>
      </c>
      <c r="G4937" t="inlineStr">
        <is>
          <t>Gasoline</t>
        </is>
      </c>
      <c r="H4937" t="inlineStr">
        <is>
          <t>Spot</t>
        </is>
      </c>
      <c r="I4937" t="inlineStr">
        <is>
          <t>Trader</t>
        </is>
      </c>
      <c r="J4937" t="inlineStr">
        <is>
          <t>Emma Clarke</t>
        </is>
      </c>
      <c r="K4937" s="70" t="n">
        <v>518326</v>
      </c>
      <c r="L4937" s="71" t="n">
        <v>88.05</v>
      </c>
      <c r="M4937" s="71" t="n">
        <v>45638604.3</v>
      </c>
      <c r="N4937" s="71" t="n">
        <v>0</v>
      </c>
      <c r="O4937" s="71" t="n">
        <v>45638604.3</v>
      </c>
      <c r="P4937" s="71" t="n">
        <v>36723497.75</v>
      </c>
      <c r="Q4937" s="71" t="n">
        <v>8915106.550000001</v>
      </c>
      <c r="R4937" t="inlineStr">
        <is>
          <t>Refined</t>
        </is>
      </c>
      <c r="S4937" t="inlineStr">
        <is>
          <t>Yes</t>
        </is>
      </c>
      <c r="T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SA104929</t>
        </is>
      </c>
      <c r="B4938" s="68" t="n">
        <v>46374</v>
      </c>
      <c r="C4938" s="69" t="n">
        <v>2026</v>
      </c>
      <c r="D4938" t="inlineStr">
        <is>
          <t>Dec</t>
        </is>
      </c>
      <c r="E4938" t="inlineStr">
        <is>
          <t>Europe</t>
        </is>
      </c>
      <c r="F4938" t="inlineStr">
        <is>
          <t>Italy</t>
        </is>
      </c>
      <c r="G4938" t="inlineStr">
        <is>
          <t>Arab Medium</t>
        </is>
      </c>
      <c r="H4938" t="inlineStr">
        <is>
          <t>Spot</t>
        </is>
      </c>
      <c r="I4938" t="inlineStr">
        <is>
          <t>Trader</t>
        </is>
      </c>
      <c r="J4938" t="inlineStr">
        <is>
          <t>Kofi Mensah</t>
        </is>
      </c>
      <c r="K4938" s="70" t="n">
        <v>1881545</v>
      </c>
      <c r="L4938" s="71" t="n">
        <v>76.52</v>
      </c>
      <c r="M4938" s="71" t="n">
        <v>143975823.4</v>
      </c>
      <c r="N4938" s="71" t="n">
        <v>0</v>
      </c>
      <c r="O4938" s="71" t="n">
        <v>143975823.4</v>
      </c>
      <c r="P4938" s="71" t="n">
        <v>34130830.44</v>
      </c>
      <c r="Q4938" s="71" t="n">
        <v>109844992.96</v>
      </c>
      <c r="R4938" t="inlineStr">
        <is>
          <t>Crude</t>
        </is>
      </c>
      <c r="S4938" t="inlineStr">
        <is>
          <t>Yes</t>
        </is>
      </c>
      <c r="T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SA104930</t>
        </is>
      </c>
      <c r="B4939" s="68" t="n">
        <v>46374</v>
      </c>
      <c r="C4939" s="69" t="n">
        <v>2026</v>
      </c>
      <c r="D4939" t="inlineStr">
        <is>
          <t>Dec</t>
        </is>
      </c>
      <c r="E4939" t="inlineStr">
        <is>
          <t>Middle East</t>
        </is>
      </c>
      <c r="F4939" t="inlineStr">
        <is>
          <t>Bahrain</t>
        </is>
      </c>
      <c r="G4939" t="inlineStr">
        <is>
          <t>Arab Heavy</t>
        </is>
      </c>
      <c r="H4939" t="inlineStr">
        <is>
          <t>Term contract</t>
        </is>
      </c>
      <c r="I4939" t="inlineStr">
        <is>
          <t>Refiner</t>
        </is>
      </c>
      <c r="J4939" t="inlineStr">
        <is>
          <t>Wei Chen</t>
        </is>
      </c>
      <c r="K4939" s="70" t="n">
        <v>678704</v>
      </c>
      <c r="L4939" s="71" t="n">
        <v>79.72</v>
      </c>
      <c r="M4939" s="71" t="n">
        <v>54106282.88</v>
      </c>
      <c r="N4939" s="71" t="n">
        <v>0</v>
      </c>
      <c r="O4939" s="71" t="n">
        <v>54106282.88</v>
      </c>
      <c r="P4939" s="71" t="n">
        <v>11769576.26</v>
      </c>
      <c r="Q4939" s="71" t="n">
        <v>42336706.62</v>
      </c>
      <c r="R4939" t="inlineStr">
        <is>
          <t>Crude</t>
        </is>
      </c>
      <c r="S4939" t="inlineStr">
        <is>
          <t>Yes</t>
        </is>
      </c>
      <c r="T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SA104931</t>
        </is>
      </c>
      <c r="B4940" s="68" t="n">
        <v>46374</v>
      </c>
      <c r="C4940" s="69" t="n">
        <v>2026</v>
      </c>
      <c r="D4940" t="inlineStr">
        <is>
          <t>Dec</t>
        </is>
      </c>
      <c r="E4940" t="inlineStr">
        <is>
          <t>Asia</t>
        </is>
      </c>
      <c r="F4940" t="inlineStr">
        <is>
          <t>South Korea</t>
        </is>
      </c>
      <c r="G4940" t="inlineStr">
        <is>
          <t>Diesel</t>
        </is>
      </c>
      <c r="H4940" t="inlineStr">
        <is>
          <t>Spot</t>
        </is>
      </c>
      <c r="I4940" t="inlineStr">
        <is>
          <t>Trader</t>
        </is>
      </c>
      <c r="J4940" t="inlineStr">
        <is>
          <t>Kofi Mensah</t>
        </is>
      </c>
      <c r="K4940" s="70" t="n">
        <v>476534</v>
      </c>
      <c r="L4940" s="71" t="n">
        <v>101.21</v>
      </c>
      <c r="M4940" s="71" t="n">
        <v>48230006.14</v>
      </c>
      <c r="N4940" s="71" t="n">
        <v>964600.12</v>
      </c>
      <c r="O4940" s="71" t="n">
        <v>47265406.02</v>
      </c>
      <c r="P4940" s="71" t="n">
        <v>33321147.18</v>
      </c>
      <c r="Q4940" s="71" t="n">
        <v>13944258.84</v>
      </c>
      <c r="R4940" t="inlineStr">
        <is>
          <t>Refined</t>
        </is>
      </c>
      <c r="S4940" t="inlineStr">
        <is>
          <t>Yes</t>
        </is>
      </c>
      <c r="T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SA104932</t>
        </is>
      </c>
      <c r="B4941" s="68" t="n">
        <v>46374</v>
      </c>
      <c r="C4941" s="69" t="n">
        <v>2026</v>
      </c>
      <c r="D4941" t="inlineStr">
        <is>
          <t>Dec</t>
        </is>
      </c>
      <c r="E4941" t="inlineStr">
        <is>
          <t>Middle East</t>
        </is>
      </c>
      <c r="F4941" t="inlineStr">
        <is>
          <t>Saudi Arabia</t>
        </is>
      </c>
      <c r="G4941" t="inlineStr">
        <is>
          <t>Arab Light</t>
        </is>
      </c>
      <c r="H4941" t="inlineStr">
        <is>
          <t>Domestic</t>
        </is>
      </c>
      <c r="I4941" t="inlineStr">
        <is>
          <t>Refiner</t>
        </is>
      </c>
      <c r="J4941" t="inlineStr">
        <is>
          <t>Noah Smith</t>
        </is>
      </c>
      <c r="K4941" s="70" t="n">
        <v>2238330</v>
      </c>
      <c r="L4941" s="71" t="n">
        <v>70.06999999999999</v>
      </c>
      <c r="M4941" s="71" t="n">
        <v>156839783.1</v>
      </c>
      <c r="N4941" s="71" t="n">
        <v>0</v>
      </c>
      <c r="O4941" s="71" t="n">
        <v>156839783.1</v>
      </c>
      <c r="P4941" s="71" t="n">
        <v>41463263</v>
      </c>
      <c r="Q4941" s="71" t="n">
        <v>115376520.1</v>
      </c>
      <c r="R4941" t="inlineStr">
        <is>
          <t>Crude</t>
        </is>
      </c>
      <c r="S4941" t="inlineStr">
        <is>
          <t>No</t>
        </is>
      </c>
      <c r="T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SA104933</t>
        </is>
      </c>
      <c r="B4942" s="68" t="n">
        <v>46375</v>
      </c>
      <c r="C4942" s="69" t="n">
        <v>2026</v>
      </c>
      <c r="D4942" t="inlineStr">
        <is>
          <t>Dec</t>
        </is>
      </c>
      <c r="E4942" t="inlineStr">
        <is>
          <t>Middle East</t>
        </is>
      </c>
      <c r="F4942" t="inlineStr">
        <is>
          <t>Bahrain</t>
        </is>
      </c>
      <c r="G4942" t="inlineStr">
        <is>
          <t>Arab Medium</t>
        </is>
      </c>
      <c r="H4942" t="inlineStr">
        <is>
          <t>Term contract</t>
        </is>
      </c>
      <c r="I4942" t="inlineStr">
        <is>
          <t>Refiner</t>
        </is>
      </c>
      <c r="J4942" t="inlineStr">
        <is>
          <t>Sara Rossi</t>
        </is>
      </c>
      <c r="K4942" s="70" t="n">
        <v>2302249</v>
      </c>
      <c r="L4942" s="71" t="n">
        <v>68.95</v>
      </c>
      <c r="M4942" s="71" t="n">
        <v>158740068.55</v>
      </c>
      <c r="N4942" s="71" t="n">
        <v>0</v>
      </c>
      <c r="O4942" s="71" t="n">
        <v>158740068.55</v>
      </c>
      <c r="P4942" s="71" t="n">
        <v>39410347.58</v>
      </c>
      <c r="Q4942" s="71" t="n">
        <v>119329720.97</v>
      </c>
      <c r="R4942" t="inlineStr">
        <is>
          <t>Crude</t>
        </is>
      </c>
      <c r="S4942" t="inlineStr">
        <is>
          <t>Yes</t>
        </is>
      </c>
      <c r="T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SA104934</t>
        </is>
      </c>
      <c r="B4943" s="68" t="n">
        <v>46375</v>
      </c>
      <c r="C4943" s="69" t="n">
        <v>2026</v>
      </c>
      <c r="D4943" t="inlineStr">
        <is>
          <t>Dec</t>
        </is>
      </c>
      <c r="E4943" t="inlineStr">
        <is>
          <t>Europe</t>
        </is>
      </c>
      <c r="F4943" t="inlineStr">
        <is>
          <t>Netherlands</t>
        </is>
      </c>
      <c r="G4943" t="inlineStr">
        <is>
          <t>Jet fuel</t>
        </is>
      </c>
      <c r="H4943" t="inlineStr">
        <is>
          <t>Term contract</t>
        </is>
      </c>
      <c r="I4943" t="inlineStr">
        <is>
          <t>Refiner</t>
        </is>
      </c>
      <c r="J4943" t="inlineStr">
        <is>
          <t>Arjun Mehta</t>
        </is>
      </c>
      <c r="K4943" s="70" t="n">
        <v>725286</v>
      </c>
      <c r="L4943" s="71" t="n">
        <v>98.95999999999999</v>
      </c>
      <c r="M4943" s="71" t="n">
        <v>71774302.56</v>
      </c>
      <c r="N4943" s="71" t="n">
        <v>0</v>
      </c>
      <c r="O4943" s="71" t="n">
        <v>71774302.56</v>
      </c>
      <c r="P4943" s="71" t="n">
        <v>52247998.93</v>
      </c>
      <c r="Q4943" s="71" t="n">
        <v>19526303.63</v>
      </c>
      <c r="R4943" t="inlineStr">
        <is>
          <t>Refined</t>
        </is>
      </c>
      <c r="S4943" t="inlineStr">
        <is>
          <t>Yes</t>
        </is>
      </c>
      <c r="T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SA104935</t>
        </is>
      </c>
      <c r="B4944" s="68" t="n">
        <v>46375</v>
      </c>
      <c r="C4944" s="69" t="n">
        <v>2026</v>
      </c>
      <c r="D4944" t="inlineStr">
        <is>
          <t>Dec</t>
        </is>
      </c>
      <c r="E4944" t="inlineStr">
        <is>
          <t>Asia</t>
        </is>
      </c>
      <c r="F4944" t="inlineStr">
        <is>
          <t>Japan</t>
        </is>
      </c>
      <c r="G4944" t="inlineStr">
        <is>
          <t>Jet fuel</t>
        </is>
      </c>
      <c r="H4944" t="inlineStr">
        <is>
          <t>Spot</t>
        </is>
      </c>
      <c r="I4944" t="inlineStr">
        <is>
          <t>Refiner</t>
        </is>
      </c>
      <c r="J4944" t="inlineStr">
        <is>
          <t>Aisha Bello</t>
        </is>
      </c>
      <c r="K4944" s="70" t="n">
        <v>560062</v>
      </c>
      <c r="L4944" s="71" t="n">
        <v>99.55</v>
      </c>
      <c r="M4944" s="71" t="n">
        <v>55754172.1</v>
      </c>
      <c r="N4944" s="71" t="n">
        <v>0</v>
      </c>
      <c r="O4944" s="71" t="n">
        <v>55754172.1</v>
      </c>
      <c r="P4944" s="71" t="n">
        <v>39878081.21</v>
      </c>
      <c r="Q4944" s="71" t="n">
        <v>15876090.89</v>
      </c>
      <c r="R4944" t="inlineStr">
        <is>
          <t>Refined</t>
        </is>
      </c>
      <c r="S4944" t="inlineStr">
        <is>
          <t>Yes</t>
        </is>
      </c>
      <c r="T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SA104936</t>
        </is>
      </c>
      <c r="B4945" s="68" t="n">
        <v>46375</v>
      </c>
      <c r="C4945" s="69" t="n">
        <v>2026</v>
      </c>
      <c r="D4945" t="inlineStr">
        <is>
          <t>Dec</t>
        </is>
      </c>
      <c r="E4945" t="inlineStr">
        <is>
          <t>Asia</t>
        </is>
      </c>
      <c r="F4945" t="inlineStr">
        <is>
          <t>India</t>
        </is>
      </c>
      <c r="G4945" t="inlineStr">
        <is>
          <t>Arab Extra Light</t>
        </is>
      </c>
      <c r="H4945" t="inlineStr">
        <is>
          <t>Term contract</t>
        </is>
      </c>
      <c r="I4945" t="inlineStr">
        <is>
          <t>Trader</t>
        </is>
      </c>
      <c r="J4945" t="inlineStr">
        <is>
          <t>Sophie Müller</t>
        </is>
      </c>
      <c r="K4945" s="70" t="n">
        <v>1880383</v>
      </c>
      <c r="L4945" s="71" t="n">
        <v>81.19</v>
      </c>
      <c r="M4945" s="71" t="n">
        <v>152668295.77</v>
      </c>
      <c r="N4945" s="71" t="n">
        <v>3053365.92</v>
      </c>
      <c r="O4945" s="71" t="n">
        <v>149614929.85</v>
      </c>
      <c r="P4945" s="71" t="n">
        <v>35582344.34</v>
      </c>
      <c r="Q4945" s="71" t="n">
        <v>114032585.51</v>
      </c>
      <c r="R4945" t="inlineStr">
        <is>
          <t>Crude</t>
        </is>
      </c>
      <c r="S4945" t="inlineStr">
        <is>
          <t>Yes</t>
        </is>
      </c>
      <c r="T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SA104937</t>
        </is>
      </c>
      <c r="B4946" s="68" t="n">
        <v>46375</v>
      </c>
      <c r="C4946" s="69" t="n">
        <v>2026</v>
      </c>
      <c r="D4946" t="inlineStr">
        <is>
          <t>Dec</t>
        </is>
      </c>
      <c r="E4946" t="inlineStr">
        <is>
          <t>Middle East</t>
        </is>
      </c>
      <c r="F4946" t="inlineStr">
        <is>
          <t>UAE</t>
        </is>
      </c>
      <c r="G4946" t="inlineStr">
        <is>
          <t>Arab Light</t>
        </is>
      </c>
      <c r="H4946" t="inlineStr">
        <is>
          <t>Term contract</t>
        </is>
      </c>
      <c r="I4946" t="inlineStr">
        <is>
          <t>Refiner</t>
        </is>
      </c>
      <c r="J4946" t="inlineStr">
        <is>
          <t>Aisha Bello</t>
        </is>
      </c>
      <c r="K4946" s="70" t="n">
        <v>803056</v>
      </c>
      <c r="L4946" s="71" t="n">
        <v>77.78</v>
      </c>
      <c r="M4946" s="71" t="n">
        <v>62461695.68</v>
      </c>
      <c r="N4946" s="71" t="n">
        <v>1249233.91</v>
      </c>
      <c r="O4946" s="71" t="n">
        <v>61212461.77</v>
      </c>
      <c r="P4946" s="71" t="n">
        <v>14835671.81</v>
      </c>
      <c r="Q4946" s="71" t="n">
        <v>46376789.96</v>
      </c>
      <c r="R4946" t="inlineStr">
        <is>
          <t>Crude</t>
        </is>
      </c>
      <c r="S4946" t="inlineStr">
        <is>
          <t>Yes</t>
        </is>
      </c>
      <c r="T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SA104938</t>
        </is>
      </c>
      <c r="B4947" s="68" t="n">
        <v>46375</v>
      </c>
      <c r="C4947" s="69" t="n">
        <v>2026</v>
      </c>
      <c r="D4947" t="inlineStr">
        <is>
          <t>Dec</t>
        </is>
      </c>
      <c r="E4947" t="inlineStr">
        <is>
          <t>Asia</t>
        </is>
      </c>
      <c r="F4947" t="inlineStr">
        <is>
          <t>Japan</t>
        </is>
      </c>
      <c r="G4947" t="inlineStr">
        <is>
          <t>Arab Medium</t>
        </is>
      </c>
      <c r="H4947" t="inlineStr">
        <is>
          <t>Term contract</t>
        </is>
      </c>
      <c r="I4947" t="inlineStr">
        <is>
          <t>Refiner</t>
        </is>
      </c>
      <c r="J4947" t="inlineStr">
        <is>
          <t>Liam O'Brien</t>
        </is>
      </c>
      <c r="K4947" s="70" t="n">
        <v>753083</v>
      </c>
      <c r="L4947" s="71" t="n">
        <v>71.48999999999999</v>
      </c>
      <c r="M4947" s="71" t="n">
        <v>53837903.67</v>
      </c>
      <c r="N4947" s="71" t="n">
        <v>538379.04</v>
      </c>
      <c r="O4947" s="71" t="n">
        <v>53299524.63</v>
      </c>
      <c r="P4947" s="71" t="n">
        <v>13054027.92</v>
      </c>
      <c r="Q4947" s="71" t="n">
        <v>40245496.71</v>
      </c>
      <c r="R4947" t="inlineStr">
        <is>
          <t>Crude</t>
        </is>
      </c>
      <c r="S4947" t="inlineStr">
        <is>
          <t>Yes</t>
        </is>
      </c>
      <c r="T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SA104939</t>
        </is>
      </c>
      <c r="B4948" s="68" t="n">
        <v>46375</v>
      </c>
      <c r="C4948" s="69" t="n">
        <v>2026</v>
      </c>
      <c r="D4948" t="inlineStr">
        <is>
          <t>Dec</t>
        </is>
      </c>
      <c r="E4948" t="inlineStr">
        <is>
          <t>Europe</t>
        </is>
      </c>
      <c r="F4948" t="inlineStr">
        <is>
          <t>Netherlands</t>
        </is>
      </c>
      <c r="G4948" t="inlineStr">
        <is>
          <t>Arab Light</t>
        </is>
      </c>
      <c r="H4948" t="inlineStr">
        <is>
          <t>Spot</t>
        </is>
      </c>
      <c r="I4948" t="inlineStr">
        <is>
          <t>National oil company</t>
        </is>
      </c>
      <c r="J4948" t="inlineStr">
        <is>
          <t>Zoya Ahmed</t>
        </is>
      </c>
      <c r="K4948" s="70" t="n">
        <v>744948</v>
      </c>
      <c r="L4948" s="71" t="n">
        <v>82.13</v>
      </c>
      <c r="M4948" s="71" t="n">
        <v>61182579.24</v>
      </c>
      <c r="N4948" s="71" t="n">
        <v>0</v>
      </c>
      <c r="O4948" s="71" t="n">
        <v>61182579.24</v>
      </c>
      <c r="P4948" s="71" t="n">
        <v>13817817.61</v>
      </c>
      <c r="Q4948" s="71" t="n">
        <v>47364761.63</v>
      </c>
      <c r="R4948" t="inlineStr">
        <is>
          <t>Crude</t>
        </is>
      </c>
      <c r="S4948" t="inlineStr">
        <is>
          <t>Yes</t>
        </is>
      </c>
      <c r="T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SA104940</t>
        </is>
      </c>
      <c r="B4949" s="68" t="n">
        <v>46375</v>
      </c>
      <c r="C4949" s="69" t="n">
        <v>2026</v>
      </c>
      <c r="D4949" t="inlineStr">
        <is>
          <t>Dec</t>
        </is>
      </c>
      <c r="E4949" t="inlineStr">
        <is>
          <t>Asia</t>
        </is>
      </c>
      <c r="F4949" t="inlineStr">
        <is>
          <t>China</t>
        </is>
      </c>
      <c r="G4949" t="inlineStr">
        <is>
          <t>Arab Extra Light</t>
        </is>
      </c>
      <c r="H4949" t="inlineStr">
        <is>
          <t>Spot</t>
        </is>
      </c>
      <c r="I4949" t="inlineStr">
        <is>
          <t>Refiner</t>
        </is>
      </c>
      <c r="J4949" t="inlineStr">
        <is>
          <t>Aisha Bello</t>
        </is>
      </c>
      <c r="K4949" s="70" t="n">
        <v>427677</v>
      </c>
      <c r="L4949" s="71" t="n">
        <v>74.97</v>
      </c>
      <c r="M4949" s="71" t="n">
        <v>32062944.69</v>
      </c>
      <c r="N4949" s="71" t="n">
        <v>0</v>
      </c>
      <c r="O4949" s="71" t="n">
        <v>32062944.69</v>
      </c>
      <c r="P4949" s="71" t="n">
        <v>7739559.94</v>
      </c>
      <c r="Q4949" s="71" t="n">
        <v>24323384.75</v>
      </c>
      <c r="R4949" t="inlineStr">
        <is>
          <t>Crude</t>
        </is>
      </c>
      <c r="S4949" t="inlineStr">
        <is>
          <t>Yes</t>
        </is>
      </c>
      <c r="T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SA104941</t>
        </is>
      </c>
      <c r="B4950" s="68" t="n">
        <v>46376</v>
      </c>
      <c r="C4950" s="69" t="n">
        <v>2026</v>
      </c>
      <c r="D4950" t="inlineStr">
        <is>
          <t>Dec</t>
        </is>
      </c>
      <c r="E4950" t="inlineStr">
        <is>
          <t>North America</t>
        </is>
      </c>
      <c r="F4950" t="inlineStr">
        <is>
          <t>USA</t>
        </is>
      </c>
      <c r="G4950" t="inlineStr">
        <is>
          <t>Arab Medium</t>
        </is>
      </c>
      <c r="H4950" t="inlineStr">
        <is>
          <t>Term contract</t>
        </is>
      </c>
      <c r="I4950" t="inlineStr">
        <is>
          <t>Trader</t>
        </is>
      </c>
      <c r="J4950" t="inlineStr">
        <is>
          <t>Kofi Mensah</t>
        </is>
      </c>
      <c r="K4950" s="70" t="n">
        <v>2016357</v>
      </c>
      <c r="L4950" s="71" t="n">
        <v>76.52</v>
      </c>
      <c r="M4950" s="71" t="n">
        <v>154291637.64</v>
      </c>
      <c r="N4950" s="71" t="n">
        <v>0</v>
      </c>
      <c r="O4950" s="71" t="n">
        <v>154291637.64</v>
      </c>
      <c r="P4950" s="71" t="n">
        <v>35626409.42</v>
      </c>
      <c r="Q4950" s="71" t="n">
        <v>118665228.22</v>
      </c>
      <c r="R4950" t="inlineStr">
        <is>
          <t>Crude</t>
        </is>
      </c>
      <c r="S4950" t="inlineStr">
        <is>
          <t>Yes</t>
        </is>
      </c>
      <c r="T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SA104942</t>
        </is>
      </c>
      <c r="B4951" s="68" t="n">
        <v>46376</v>
      </c>
      <c r="C4951" s="69" t="n">
        <v>2026</v>
      </c>
      <c r="D4951" t="inlineStr">
        <is>
          <t>Dec</t>
        </is>
      </c>
      <c r="E4951" t="inlineStr">
        <is>
          <t>Asia</t>
        </is>
      </c>
      <c r="F4951" t="inlineStr">
        <is>
          <t>South Korea</t>
        </is>
      </c>
      <c r="G4951" t="inlineStr">
        <is>
          <t>Jet fuel</t>
        </is>
      </c>
      <c r="H4951" t="inlineStr">
        <is>
          <t>Term contract</t>
        </is>
      </c>
      <c r="I4951" t="inlineStr">
        <is>
          <t>National oil company</t>
        </is>
      </c>
      <c r="J4951" t="inlineStr">
        <is>
          <t>Ravindra Patil</t>
        </is>
      </c>
      <c r="K4951" s="70" t="n">
        <v>481094</v>
      </c>
      <c r="L4951" s="71" t="n">
        <v>91.65000000000001</v>
      </c>
      <c r="M4951" s="71" t="n">
        <v>44092265.1</v>
      </c>
      <c r="N4951" s="71" t="n">
        <v>0</v>
      </c>
      <c r="O4951" s="71" t="n">
        <v>44092265.1</v>
      </c>
      <c r="P4951" s="71" t="n">
        <v>36292229.42</v>
      </c>
      <c r="Q4951" s="71" t="n">
        <v>7800035.68</v>
      </c>
      <c r="R4951" t="inlineStr">
        <is>
          <t>Refined</t>
        </is>
      </c>
      <c r="S4951" t="inlineStr">
        <is>
          <t>Yes</t>
        </is>
      </c>
      <c r="T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SA104943</t>
        </is>
      </c>
      <c r="B4952" s="68" t="n">
        <v>46376</v>
      </c>
      <c r="C4952" s="69" t="n">
        <v>2026</v>
      </c>
      <c r="D4952" t="inlineStr">
        <is>
          <t>Dec</t>
        </is>
      </c>
      <c r="E4952" t="inlineStr">
        <is>
          <t>Asia</t>
        </is>
      </c>
      <c r="F4952" t="inlineStr">
        <is>
          <t>Japan</t>
        </is>
      </c>
      <c r="G4952" t="inlineStr">
        <is>
          <t>Arab Extra Light</t>
        </is>
      </c>
      <c r="H4952" t="inlineStr">
        <is>
          <t>Term contract</t>
        </is>
      </c>
      <c r="I4952" t="inlineStr">
        <is>
          <t>National oil company</t>
        </is>
      </c>
      <c r="J4952" t="inlineStr">
        <is>
          <t>Noah Smith</t>
        </is>
      </c>
      <c r="K4952" s="70" t="n">
        <v>1489896</v>
      </c>
      <c r="L4952" s="71" t="n">
        <v>86.86</v>
      </c>
      <c r="M4952" s="71" t="n">
        <v>129412366.56</v>
      </c>
      <c r="N4952" s="71" t="n">
        <v>2588247.33</v>
      </c>
      <c r="O4952" s="71" t="n">
        <v>126824119.23</v>
      </c>
      <c r="P4952" s="71" t="n">
        <v>28357331.2</v>
      </c>
      <c r="Q4952" s="71" t="n">
        <v>98466788.03</v>
      </c>
      <c r="R4952" t="inlineStr">
        <is>
          <t>Crude</t>
        </is>
      </c>
      <c r="S4952" t="inlineStr">
        <is>
          <t>Yes</t>
        </is>
      </c>
      <c r="T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SA104944</t>
        </is>
      </c>
      <c r="B4953" s="68" t="n">
        <v>46376</v>
      </c>
      <c r="C4953" s="69" t="n">
        <v>2026</v>
      </c>
      <c r="D4953" t="inlineStr">
        <is>
          <t>Dec</t>
        </is>
      </c>
      <c r="E4953" t="inlineStr">
        <is>
          <t>Asia</t>
        </is>
      </c>
      <c r="F4953" t="inlineStr">
        <is>
          <t>South Korea</t>
        </is>
      </c>
      <c r="G4953" t="inlineStr">
        <is>
          <t>Arab Extra Light</t>
        </is>
      </c>
      <c r="H4953" t="inlineStr">
        <is>
          <t>Term contract</t>
        </is>
      </c>
      <c r="I4953" t="inlineStr">
        <is>
          <t>Trader</t>
        </is>
      </c>
      <c r="J4953" t="inlineStr">
        <is>
          <t>Aisha Bello</t>
        </is>
      </c>
      <c r="K4953" s="70" t="n">
        <v>1478274</v>
      </c>
      <c r="L4953" s="71" t="n">
        <v>81.20999999999999</v>
      </c>
      <c r="M4953" s="71" t="n">
        <v>120050631.54</v>
      </c>
      <c r="N4953" s="71" t="n">
        <v>0</v>
      </c>
      <c r="O4953" s="71" t="n">
        <v>120050631.54</v>
      </c>
      <c r="P4953" s="71" t="n">
        <v>26922282.47</v>
      </c>
      <c r="Q4953" s="71" t="n">
        <v>93128349.06999999</v>
      </c>
      <c r="R4953" t="inlineStr">
        <is>
          <t>Crude</t>
        </is>
      </c>
      <c r="S4953" t="inlineStr">
        <is>
          <t>Yes</t>
        </is>
      </c>
      <c r="T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SA104945</t>
        </is>
      </c>
      <c r="B4954" s="68" t="n">
        <v>46376</v>
      </c>
      <c r="C4954" s="69" t="n">
        <v>2026</v>
      </c>
      <c r="D4954" t="inlineStr">
        <is>
          <t>Dec</t>
        </is>
      </c>
      <c r="E4954" t="inlineStr">
        <is>
          <t>Middle East</t>
        </is>
      </c>
      <c r="F4954" t="inlineStr">
        <is>
          <t>Saudi Arabia</t>
        </is>
      </c>
      <c r="G4954" t="inlineStr">
        <is>
          <t>Arab Extra Light</t>
        </is>
      </c>
      <c r="H4954" t="inlineStr">
        <is>
          <t>Domestic</t>
        </is>
      </c>
      <c r="I4954" t="inlineStr">
        <is>
          <t>National oil company</t>
        </is>
      </c>
      <c r="J4954" t="inlineStr">
        <is>
          <t>Shraddha Kulkarni</t>
        </is>
      </c>
      <c r="K4954" s="70" t="n">
        <v>2001249</v>
      </c>
      <c r="L4954" s="71" t="n">
        <v>79.18000000000001</v>
      </c>
      <c r="M4954" s="71" t="n">
        <v>158458895.82</v>
      </c>
      <c r="N4954" s="71" t="n">
        <v>1584588.96</v>
      </c>
      <c r="O4954" s="71" t="n">
        <v>156874306.86</v>
      </c>
      <c r="P4954" s="71" t="n">
        <v>35577246.5</v>
      </c>
      <c r="Q4954" s="71" t="n">
        <v>121297060.36</v>
      </c>
      <c r="R4954" t="inlineStr">
        <is>
          <t>Crude</t>
        </is>
      </c>
      <c r="S4954" t="inlineStr">
        <is>
          <t>No</t>
        </is>
      </c>
      <c r="T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SA104946</t>
        </is>
      </c>
      <c r="B4955" s="68" t="n">
        <v>46376</v>
      </c>
      <c r="C4955" s="69" t="n">
        <v>2026</v>
      </c>
      <c r="D4955" t="inlineStr">
        <is>
          <t>Dec</t>
        </is>
      </c>
      <c r="E4955" t="inlineStr">
        <is>
          <t>Asia</t>
        </is>
      </c>
      <c r="F4955" t="inlineStr">
        <is>
          <t>South Korea</t>
        </is>
      </c>
      <c r="G4955" t="inlineStr">
        <is>
          <t>Arab Light</t>
        </is>
      </c>
      <c r="H4955" t="inlineStr">
        <is>
          <t>Term contract</t>
        </is>
      </c>
      <c r="I4955" t="inlineStr">
        <is>
          <t>National oil company</t>
        </is>
      </c>
      <c r="J4955" t="inlineStr">
        <is>
          <t>Shraddha Kulkarni</t>
        </is>
      </c>
      <c r="K4955" s="70" t="n">
        <v>1732788</v>
      </c>
      <c r="L4955" s="71" t="n">
        <v>76.41</v>
      </c>
      <c r="M4955" s="71" t="n">
        <v>132402331.08</v>
      </c>
      <c r="N4955" s="71" t="n">
        <v>0</v>
      </c>
      <c r="O4955" s="71" t="n">
        <v>132402331.08</v>
      </c>
      <c r="P4955" s="71" t="n">
        <v>31451013.42</v>
      </c>
      <c r="Q4955" s="71" t="n">
        <v>100951317.66</v>
      </c>
      <c r="R4955" t="inlineStr">
        <is>
          <t>Crude</t>
        </is>
      </c>
      <c r="S4955" t="inlineStr">
        <is>
          <t>Yes</t>
        </is>
      </c>
      <c r="T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SA104947</t>
        </is>
      </c>
      <c r="B4956" s="68" t="n">
        <v>46377</v>
      </c>
      <c r="C4956" s="69" t="n">
        <v>2026</v>
      </c>
      <c r="D4956" t="inlineStr">
        <is>
          <t>Dec</t>
        </is>
      </c>
      <c r="E4956" t="inlineStr">
        <is>
          <t>North America</t>
        </is>
      </c>
      <c r="F4956" t="inlineStr">
        <is>
          <t>USA</t>
        </is>
      </c>
      <c r="G4956" t="inlineStr">
        <is>
          <t>Arab Light</t>
        </is>
      </c>
      <c r="H4956" t="inlineStr">
        <is>
          <t>Term contract</t>
        </is>
      </c>
      <c r="I4956" t="inlineStr">
        <is>
          <t>Refiner</t>
        </is>
      </c>
      <c r="J4956" t="inlineStr">
        <is>
          <t>Aisha Bello</t>
        </is>
      </c>
      <c r="K4956" s="70" t="n">
        <v>1477112</v>
      </c>
      <c r="L4956" s="71" t="n">
        <v>75.81</v>
      </c>
      <c r="M4956" s="71" t="n">
        <v>111979860.72</v>
      </c>
      <c r="N4956" s="71" t="n">
        <v>0</v>
      </c>
      <c r="O4956" s="71" t="n">
        <v>111979860.72</v>
      </c>
      <c r="P4956" s="71" t="n">
        <v>25810590.42</v>
      </c>
      <c r="Q4956" s="71" t="n">
        <v>86169270.3</v>
      </c>
      <c r="R4956" t="inlineStr">
        <is>
          <t>Crude</t>
        </is>
      </c>
      <c r="S4956" t="inlineStr">
        <is>
          <t>Yes</t>
        </is>
      </c>
      <c r="T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SA104948</t>
        </is>
      </c>
      <c r="B4957" s="68" t="n">
        <v>46377</v>
      </c>
      <c r="C4957" s="69" t="n">
        <v>2026</v>
      </c>
      <c r="D4957" t="inlineStr">
        <is>
          <t>Dec</t>
        </is>
      </c>
      <c r="E4957" t="inlineStr">
        <is>
          <t>North America</t>
        </is>
      </c>
      <c r="F4957" t="inlineStr">
        <is>
          <t>USA</t>
        </is>
      </c>
      <c r="G4957" t="inlineStr">
        <is>
          <t>Arab Light</t>
        </is>
      </c>
      <c r="H4957" t="inlineStr">
        <is>
          <t>Term contract</t>
        </is>
      </c>
      <c r="I4957" t="inlineStr">
        <is>
          <t>Trader</t>
        </is>
      </c>
      <c r="J4957" t="inlineStr">
        <is>
          <t>Sophie Müller</t>
        </is>
      </c>
      <c r="K4957" s="70" t="n">
        <v>463704</v>
      </c>
      <c r="L4957" s="71" t="n">
        <v>82</v>
      </c>
      <c r="M4957" s="71" t="n">
        <v>38023728</v>
      </c>
      <c r="N4957" s="71" t="n">
        <v>760474.5600000001</v>
      </c>
      <c r="O4957" s="71" t="n">
        <v>37263253.44</v>
      </c>
      <c r="P4957" s="71" t="n">
        <v>8382724.04</v>
      </c>
      <c r="Q4957" s="71" t="n">
        <v>28880529.4</v>
      </c>
      <c r="R4957" t="inlineStr">
        <is>
          <t>Crude</t>
        </is>
      </c>
      <c r="S4957" t="inlineStr">
        <is>
          <t>Yes</t>
        </is>
      </c>
      <c r="T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SA104949</t>
        </is>
      </c>
      <c r="B4958" s="68" t="n">
        <v>46377</v>
      </c>
      <c r="C4958" s="69" t="n">
        <v>2026</v>
      </c>
      <c r="D4958" t="inlineStr">
        <is>
          <t>Dec</t>
        </is>
      </c>
      <c r="E4958" t="inlineStr">
        <is>
          <t>Asia</t>
        </is>
      </c>
      <c r="F4958" t="inlineStr">
        <is>
          <t>South Korea</t>
        </is>
      </c>
      <c r="G4958" t="inlineStr">
        <is>
          <t>Arab Light</t>
        </is>
      </c>
      <c r="H4958" t="inlineStr">
        <is>
          <t>Term contract</t>
        </is>
      </c>
      <c r="I4958" t="inlineStr">
        <is>
          <t>Refiner</t>
        </is>
      </c>
      <c r="J4958" t="inlineStr">
        <is>
          <t>Noah Smith</t>
        </is>
      </c>
      <c r="K4958" s="70" t="n">
        <v>1356247</v>
      </c>
      <c r="L4958" s="71" t="n">
        <v>84.79000000000001</v>
      </c>
      <c r="M4958" s="71" t="n">
        <v>114996183.13</v>
      </c>
      <c r="N4958" s="71" t="n">
        <v>0</v>
      </c>
      <c r="O4958" s="71" t="n">
        <v>114996183.13</v>
      </c>
      <c r="P4958" s="71" t="n">
        <v>23965717.16</v>
      </c>
      <c r="Q4958" s="71" t="n">
        <v>91030465.97</v>
      </c>
      <c r="R4958" t="inlineStr">
        <is>
          <t>Crude</t>
        </is>
      </c>
      <c r="S4958" t="inlineStr">
        <is>
          <t>Yes</t>
        </is>
      </c>
      <c r="T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SA104950</t>
        </is>
      </c>
      <c r="B4959" s="68" t="n">
        <v>46377</v>
      </c>
      <c r="C4959" s="69" t="n">
        <v>2026</v>
      </c>
      <c r="D4959" t="inlineStr">
        <is>
          <t>Dec</t>
        </is>
      </c>
      <c r="E4959" t="inlineStr">
        <is>
          <t>Europe</t>
        </is>
      </c>
      <c r="F4959" t="inlineStr">
        <is>
          <t>Italy</t>
        </is>
      </c>
      <c r="G4959" t="inlineStr">
        <is>
          <t>Arab Medium</t>
        </is>
      </c>
      <c r="H4959" t="inlineStr">
        <is>
          <t>Term contract</t>
        </is>
      </c>
      <c r="I4959" t="inlineStr">
        <is>
          <t>Refiner</t>
        </is>
      </c>
      <c r="J4959" t="inlineStr">
        <is>
          <t>Fatima Al-Saud</t>
        </is>
      </c>
      <c r="K4959" s="70" t="n">
        <v>941354</v>
      </c>
      <c r="L4959" s="71" t="n">
        <v>79.98</v>
      </c>
      <c r="M4959" s="71" t="n">
        <v>75289492.92</v>
      </c>
      <c r="N4959" s="71" t="n">
        <v>0</v>
      </c>
      <c r="O4959" s="71" t="n">
        <v>75289492.92</v>
      </c>
      <c r="P4959" s="71" t="n">
        <v>15953363.39</v>
      </c>
      <c r="Q4959" s="71" t="n">
        <v>59336129.53</v>
      </c>
      <c r="R4959" t="inlineStr">
        <is>
          <t>Crude</t>
        </is>
      </c>
      <c r="S4959" t="inlineStr">
        <is>
          <t>Yes</t>
        </is>
      </c>
      <c r="T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SA104951</t>
        </is>
      </c>
      <c r="B4960" s="68" t="n">
        <v>46377</v>
      </c>
      <c r="C4960" s="69" t="n">
        <v>2026</v>
      </c>
      <c r="D4960" t="inlineStr">
        <is>
          <t>Dec</t>
        </is>
      </c>
      <c r="E4960" t="inlineStr">
        <is>
          <t>Asia</t>
        </is>
      </c>
      <c r="F4960" t="inlineStr">
        <is>
          <t>India</t>
        </is>
      </c>
      <c r="G4960" t="inlineStr">
        <is>
          <t>Arab Medium</t>
        </is>
      </c>
      <c r="H4960" t="inlineStr">
        <is>
          <t>Term contract</t>
        </is>
      </c>
      <c r="I4960" t="inlineStr">
        <is>
          <t>National oil company</t>
        </is>
      </c>
      <c r="J4960" t="inlineStr">
        <is>
          <t>Yuki Sato</t>
        </is>
      </c>
      <c r="K4960" s="70" t="n">
        <v>633380</v>
      </c>
      <c r="L4960" s="71" t="n">
        <v>80.3</v>
      </c>
      <c r="M4960" s="71" t="n">
        <v>50860414</v>
      </c>
      <c r="N4960" s="71" t="n">
        <v>1017208.28</v>
      </c>
      <c r="O4960" s="71" t="n">
        <v>49843205.72</v>
      </c>
      <c r="P4960" s="71" t="n">
        <v>11264486.68</v>
      </c>
      <c r="Q4960" s="71" t="n">
        <v>38578719.04</v>
      </c>
      <c r="R4960" t="inlineStr">
        <is>
          <t>Crude</t>
        </is>
      </c>
      <c r="S4960" t="inlineStr">
        <is>
          <t>Yes</t>
        </is>
      </c>
      <c r="T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SA104952</t>
        </is>
      </c>
      <c r="B4961" s="68" t="n">
        <v>46377</v>
      </c>
      <c r="C4961" s="69" t="n">
        <v>2026</v>
      </c>
      <c r="D4961" t="inlineStr">
        <is>
          <t>Dec</t>
        </is>
      </c>
      <c r="E4961" t="inlineStr">
        <is>
          <t>Asia</t>
        </is>
      </c>
      <c r="F4961" t="inlineStr">
        <is>
          <t>China</t>
        </is>
      </c>
      <c r="G4961" t="inlineStr">
        <is>
          <t>Diesel</t>
        </is>
      </c>
      <c r="H4961" t="inlineStr">
        <is>
          <t>Spot</t>
        </is>
      </c>
      <c r="I4961" t="inlineStr">
        <is>
          <t>National oil company</t>
        </is>
      </c>
      <c r="J4961" t="inlineStr">
        <is>
          <t>Ana Costa</t>
        </is>
      </c>
      <c r="K4961" s="70" t="n">
        <v>361011</v>
      </c>
      <c r="L4961" s="71" t="n">
        <v>96.54000000000001</v>
      </c>
      <c r="M4961" s="71" t="n">
        <v>34852001.94</v>
      </c>
      <c r="N4961" s="71" t="n">
        <v>0</v>
      </c>
      <c r="O4961" s="71" t="n">
        <v>34852001.94</v>
      </c>
      <c r="P4961" s="71" t="n">
        <v>26038082.62</v>
      </c>
      <c r="Q4961" s="71" t="n">
        <v>8813919.32</v>
      </c>
      <c r="R4961" t="inlineStr">
        <is>
          <t>Refined</t>
        </is>
      </c>
      <c r="S4961" t="inlineStr">
        <is>
          <t>Yes</t>
        </is>
      </c>
      <c r="T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SA104953</t>
        </is>
      </c>
      <c r="B4962" s="68" t="n">
        <v>46377</v>
      </c>
      <c r="C4962" s="69" t="n">
        <v>2026</v>
      </c>
      <c r="D4962" t="inlineStr">
        <is>
          <t>Dec</t>
        </is>
      </c>
      <c r="E4962" t="inlineStr">
        <is>
          <t>Asia</t>
        </is>
      </c>
      <c r="F4962" t="inlineStr">
        <is>
          <t>Japan</t>
        </is>
      </c>
      <c r="G4962" t="inlineStr">
        <is>
          <t>Arab Extra Light</t>
        </is>
      </c>
      <c r="H4962" t="inlineStr">
        <is>
          <t>Spot</t>
        </is>
      </c>
      <c r="I4962" t="inlineStr">
        <is>
          <t>Refiner</t>
        </is>
      </c>
      <c r="J4962" t="inlineStr">
        <is>
          <t>Noah Smith</t>
        </is>
      </c>
      <c r="K4962" s="70" t="n">
        <v>2039600</v>
      </c>
      <c r="L4962" s="71" t="n">
        <v>83.73999999999999</v>
      </c>
      <c r="M4962" s="71" t="n">
        <v>170796104</v>
      </c>
      <c r="N4962" s="71" t="n">
        <v>1707961.04</v>
      </c>
      <c r="O4962" s="71" t="n">
        <v>169088142.96</v>
      </c>
      <c r="P4962" s="71" t="n">
        <v>38485393.84</v>
      </c>
      <c r="Q4962" s="71" t="n">
        <v>130602749.12</v>
      </c>
      <c r="R4962" t="inlineStr">
        <is>
          <t>Crude</t>
        </is>
      </c>
      <c r="S4962" t="inlineStr">
        <is>
          <t>Yes</t>
        </is>
      </c>
      <c r="T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SA104954</t>
        </is>
      </c>
      <c r="B4963" s="68" t="n">
        <v>46378</v>
      </c>
      <c r="C4963" s="69" t="n">
        <v>2026</v>
      </c>
      <c r="D4963" t="inlineStr">
        <is>
          <t>Dec</t>
        </is>
      </c>
      <c r="E4963" t="inlineStr">
        <is>
          <t>Asia</t>
        </is>
      </c>
      <c r="F4963" t="inlineStr">
        <is>
          <t>China</t>
        </is>
      </c>
      <c r="G4963" t="inlineStr">
        <is>
          <t>Gasoline</t>
        </is>
      </c>
      <c r="H4963" t="inlineStr">
        <is>
          <t>Term contract</t>
        </is>
      </c>
      <c r="I4963" t="inlineStr">
        <is>
          <t>National oil company</t>
        </is>
      </c>
      <c r="J4963" t="inlineStr">
        <is>
          <t>Aisha Bello</t>
        </is>
      </c>
      <c r="K4963" s="70" t="n">
        <v>251028</v>
      </c>
      <c r="L4963" s="71" t="n">
        <v>92.63</v>
      </c>
      <c r="M4963" s="71" t="n">
        <v>23252723.64</v>
      </c>
      <c r="N4963" s="71" t="n">
        <v>0</v>
      </c>
      <c r="O4963" s="71" t="n">
        <v>23252723.64</v>
      </c>
      <c r="P4963" s="71" t="n">
        <v>18281803.97</v>
      </c>
      <c r="Q4963" s="71" t="n">
        <v>4970919.67</v>
      </c>
      <c r="R4963" t="inlineStr">
        <is>
          <t>Refined</t>
        </is>
      </c>
      <c r="S4963" t="inlineStr">
        <is>
          <t>Yes</t>
        </is>
      </c>
      <c r="T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SA104955</t>
        </is>
      </c>
      <c r="B4964" s="68" t="n">
        <v>46378</v>
      </c>
      <c r="C4964" s="69" t="n">
        <v>2026</v>
      </c>
      <c r="D4964" t="inlineStr">
        <is>
          <t>Dec</t>
        </is>
      </c>
      <c r="E4964" t="inlineStr">
        <is>
          <t>Europe</t>
        </is>
      </c>
      <c r="F4964" t="inlineStr">
        <is>
          <t>France</t>
        </is>
      </c>
      <c r="G4964" t="inlineStr">
        <is>
          <t>Arab Extra Light</t>
        </is>
      </c>
      <c r="H4964" t="inlineStr">
        <is>
          <t>Term contract</t>
        </is>
      </c>
      <c r="I4964" t="inlineStr">
        <is>
          <t>Refiner</t>
        </is>
      </c>
      <c r="J4964" t="inlineStr">
        <is>
          <t>Carlos Silva</t>
        </is>
      </c>
      <c r="K4964" s="70" t="n">
        <v>970408</v>
      </c>
      <c r="L4964" s="71" t="n">
        <v>82.51000000000001</v>
      </c>
      <c r="M4964" s="71" t="n">
        <v>80068364.08</v>
      </c>
      <c r="N4964" s="71" t="n">
        <v>0</v>
      </c>
      <c r="O4964" s="71" t="n">
        <v>80068364.08</v>
      </c>
      <c r="P4964" s="71" t="n">
        <v>18479290.46</v>
      </c>
      <c r="Q4964" s="71" t="n">
        <v>61589073.62</v>
      </c>
      <c r="R4964" t="inlineStr">
        <is>
          <t>Crude</t>
        </is>
      </c>
      <c r="S4964" t="inlineStr">
        <is>
          <t>Yes</t>
        </is>
      </c>
      <c r="T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SA104956</t>
        </is>
      </c>
      <c r="B4965" s="68" t="n">
        <v>46378</v>
      </c>
      <c r="C4965" s="69" t="n">
        <v>2026</v>
      </c>
      <c r="D4965" t="inlineStr">
        <is>
          <t>Dec</t>
        </is>
      </c>
      <c r="E4965" t="inlineStr">
        <is>
          <t>Middle East</t>
        </is>
      </c>
      <c r="F4965" t="inlineStr">
        <is>
          <t>Saudi Arabia</t>
        </is>
      </c>
      <c r="G4965" t="inlineStr">
        <is>
          <t>Arab Heavy</t>
        </is>
      </c>
      <c r="H4965" t="inlineStr">
        <is>
          <t>Domestic</t>
        </is>
      </c>
      <c r="I4965" t="inlineStr">
        <is>
          <t>Refiner</t>
        </is>
      </c>
      <c r="J4965" t="inlineStr">
        <is>
          <t>Ruhi Shaikh</t>
        </is>
      </c>
      <c r="K4965" s="70" t="n">
        <v>590380</v>
      </c>
      <c r="L4965" s="71" t="n">
        <v>74.67</v>
      </c>
      <c r="M4965" s="71" t="n">
        <v>44083674.6</v>
      </c>
      <c r="N4965" s="71" t="n">
        <v>0</v>
      </c>
      <c r="O4965" s="71" t="n">
        <v>44083674.6</v>
      </c>
      <c r="P4965" s="71" t="n">
        <v>10286841.33</v>
      </c>
      <c r="Q4965" s="71" t="n">
        <v>33796833.27</v>
      </c>
      <c r="R4965" t="inlineStr">
        <is>
          <t>Crude</t>
        </is>
      </c>
      <c r="S4965" t="inlineStr">
        <is>
          <t>No</t>
        </is>
      </c>
      <c r="T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SA104957</t>
        </is>
      </c>
      <c r="B4966" s="68" t="n">
        <v>46379</v>
      </c>
      <c r="C4966" s="69" t="n">
        <v>2026</v>
      </c>
      <c r="D4966" t="inlineStr">
        <is>
          <t>Dec</t>
        </is>
      </c>
      <c r="E4966" t="inlineStr">
        <is>
          <t>Asia</t>
        </is>
      </c>
      <c r="F4966" t="inlineStr">
        <is>
          <t>China</t>
        </is>
      </c>
      <c r="G4966" t="inlineStr">
        <is>
          <t>Arab Medium</t>
        </is>
      </c>
      <c r="H4966" t="inlineStr">
        <is>
          <t>Term contract</t>
        </is>
      </c>
      <c r="I4966" t="inlineStr">
        <is>
          <t>National oil company</t>
        </is>
      </c>
      <c r="J4966" t="inlineStr">
        <is>
          <t>Arjun Mehta</t>
        </is>
      </c>
      <c r="K4966" s="70" t="n">
        <v>413731</v>
      </c>
      <c r="L4966" s="71" t="n">
        <v>73.77</v>
      </c>
      <c r="M4966" s="71" t="n">
        <v>30520935.87</v>
      </c>
      <c r="N4966" s="71" t="n">
        <v>0</v>
      </c>
      <c r="O4966" s="71" t="n">
        <v>30520935.87</v>
      </c>
      <c r="P4966" s="71" t="n">
        <v>7195157.16</v>
      </c>
      <c r="Q4966" s="71" t="n">
        <v>23325778.71</v>
      </c>
      <c r="R4966" t="inlineStr">
        <is>
          <t>Crude</t>
        </is>
      </c>
      <c r="S4966" t="inlineStr">
        <is>
          <t>Yes</t>
        </is>
      </c>
      <c r="T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SA104958</t>
        </is>
      </c>
      <c r="B4967" s="68" t="n">
        <v>46379</v>
      </c>
      <c r="C4967" s="69" t="n">
        <v>2026</v>
      </c>
      <c r="D4967" t="inlineStr">
        <is>
          <t>Dec</t>
        </is>
      </c>
      <c r="E4967" t="inlineStr">
        <is>
          <t>North America</t>
        </is>
      </c>
      <c r="F4967" t="inlineStr">
        <is>
          <t>USA</t>
        </is>
      </c>
      <c r="G4967" t="inlineStr">
        <is>
          <t>Arab Medium</t>
        </is>
      </c>
      <c r="H4967" t="inlineStr">
        <is>
          <t>Term contract</t>
        </is>
      </c>
      <c r="I4967" t="inlineStr">
        <is>
          <t>National oil company</t>
        </is>
      </c>
      <c r="J4967" t="inlineStr">
        <is>
          <t>Priya Nair</t>
        </is>
      </c>
      <c r="K4967" s="70" t="n">
        <v>2203465</v>
      </c>
      <c r="L4967" s="71" t="n">
        <v>77.01000000000001</v>
      </c>
      <c r="M4967" s="71" t="n">
        <v>169688839.65</v>
      </c>
      <c r="N4967" s="71" t="n">
        <v>3393776.79</v>
      </c>
      <c r="O4967" s="71" t="n">
        <v>166295062.86</v>
      </c>
      <c r="P4967" s="71" t="n">
        <v>38343085.03</v>
      </c>
      <c r="Q4967" s="71" t="n">
        <v>127951977.83</v>
      </c>
      <c r="R4967" t="inlineStr">
        <is>
          <t>Crude</t>
        </is>
      </c>
      <c r="S4967" t="inlineStr">
        <is>
          <t>Yes</t>
        </is>
      </c>
      <c r="T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SA104959</t>
        </is>
      </c>
      <c r="B4968" s="68" t="n">
        <v>46379</v>
      </c>
      <c r="C4968" s="69" t="n">
        <v>2026</v>
      </c>
      <c r="D4968" t="inlineStr">
        <is>
          <t>Dec</t>
        </is>
      </c>
      <c r="E4968" t="inlineStr">
        <is>
          <t>Asia</t>
        </is>
      </c>
      <c r="F4968" t="inlineStr">
        <is>
          <t>South Korea</t>
        </is>
      </c>
      <c r="G4968" t="inlineStr">
        <is>
          <t>Arab Light</t>
        </is>
      </c>
      <c r="H4968" t="inlineStr">
        <is>
          <t>Spot</t>
        </is>
      </c>
      <c r="I4968" t="inlineStr">
        <is>
          <t>Refiner</t>
        </is>
      </c>
      <c r="J4968" t="inlineStr">
        <is>
          <t>Hiroshi Tanaka</t>
        </is>
      </c>
      <c r="K4968" s="70" t="n">
        <v>1952438</v>
      </c>
      <c r="L4968" s="71" t="n">
        <v>79.7</v>
      </c>
      <c r="M4968" s="71" t="n">
        <v>155609308.6</v>
      </c>
      <c r="N4968" s="71" t="n">
        <v>0</v>
      </c>
      <c r="O4968" s="71" t="n">
        <v>155609308.6</v>
      </c>
      <c r="P4968" s="71" t="n">
        <v>35089039.23</v>
      </c>
      <c r="Q4968" s="71" t="n">
        <v>120520269.37</v>
      </c>
      <c r="R4968" t="inlineStr">
        <is>
          <t>Crude</t>
        </is>
      </c>
      <c r="S4968" t="inlineStr">
        <is>
          <t>Yes</t>
        </is>
      </c>
      <c r="T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SA104960</t>
        </is>
      </c>
      <c r="B4969" s="68" t="n">
        <v>46379</v>
      </c>
      <c r="C4969" s="69" t="n">
        <v>2026</v>
      </c>
      <c r="D4969" t="inlineStr">
        <is>
          <t>Dec</t>
        </is>
      </c>
      <c r="E4969" t="inlineStr">
        <is>
          <t>North America</t>
        </is>
      </c>
      <c r="F4969" t="inlineStr">
        <is>
          <t>USA</t>
        </is>
      </c>
      <c r="G4969" t="inlineStr">
        <is>
          <t>Diesel</t>
        </is>
      </c>
      <c r="H4969" t="inlineStr">
        <is>
          <t>Term contract</t>
        </is>
      </c>
      <c r="I4969" t="inlineStr">
        <is>
          <t>Refiner</t>
        </is>
      </c>
      <c r="J4969" t="inlineStr">
        <is>
          <t>Omar Haddad</t>
        </is>
      </c>
      <c r="K4969" s="70" t="n">
        <v>599278</v>
      </c>
      <c r="L4969" s="71" t="n">
        <v>87.93000000000001</v>
      </c>
      <c r="M4969" s="71" t="n">
        <v>52694514.54</v>
      </c>
      <c r="N4969" s="71" t="n">
        <v>1053890.29</v>
      </c>
      <c r="O4969" s="71" t="n">
        <v>51640624.25</v>
      </c>
      <c r="P4969" s="71" t="n">
        <v>43912709.21</v>
      </c>
      <c r="Q4969" s="71" t="n">
        <v>7727915.04</v>
      </c>
      <c r="R4969" t="inlineStr">
        <is>
          <t>Refined</t>
        </is>
      </c>
      <c r="S4969" t="inlineStr">
        <is>
          <t>Yes</t>
        </is>
      </c>
      <c r="T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SA104961</t>
        </is>
      </c>
      <c r="B4970" s="68" t="n">
        <v>46379</v>
      </c>
      <c r="C4970" s="69" t="n">
        <v>2026</v>
      </c>
      <c r="D4970" t="inlineStr">
        <is>
          <t>Dec</t>
        </is>
      </c>
      <c r="E4970" t="inlineStr">
        <is>
          <t>Middle East</t>
        </is>
      </c>
      <c r="F4970" t="inlineStr">
        <is>
          <t>Bahrain</t>
        </is>
      </c>
      <c r="G4970" t="inlineStr">
        <is>
          <t>Diesel</t>
        </is>
      </c>
      <c r="H4970" t="inlineStr">
        <is>
          <t>Term contract</t>
        </is>
      </c>
      <c r="I4970" t="inlineStr">
        <is>
          <t>National oil company</t>
        </is>
      </c>
      <c r="J4970" t="inlineStr">
        <is>
          <t>Lucas Martin</t>
        </is>
      </c>
      <c r="K4970" s="70" t="n">
        <v>374248</v>
      </c>
      <c r="L4970" s="71" t="n">
        <v>95.73999999999999</v>
      </c>
      <c r="M4970" s="71" t="n">
        <v>35830503.52</v>
      </c>
      <c r="N4970" s="71" t="n">
        <v>358305.04</v>
      </c>
      <c r="O4970" s="71" t="n">
        <v>35472198.48</v>
      </c>
      <c r="P4970" s="71" t="n">
        <v>26285965.14</v>
      </c>
      <c r="Q4970" s="71" t="n">
        <v>9186233.34</v>
      </c>
      <c r="R4970" t="inlineStr">
        <is>
          <t>Refined</t>
        </is>
      </c>
      <c r="S4970" t="inlineStr">
        <is>
          <t>Yes</t>
        </is>
      </c>
      <c r="T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SA104962</t>
        </is>
      </c>
      <c r="B4971" s="68" t="n">
        <v>46379</v>
      </c>
      <c r="C4971" s="69" t="n">
        <v>2026</v>
      </c>
      <c r="D4971" t="inlineStr">
        <is>
          <t>Dec</t>
        </is>
      </c>
      <c r="E4971" t="inlineStr">
        <is>
          <t>Asia</t>
        </is>
      </c>
      <c r="F4971" t="inlineStr">
        <is>
          <t>India</t>
        </is>
      </c>
      <c r="G4971" t="inlineStr">
        <is>
          <t>Gasoline</t>
        </is>
      </c>
      <c r="H4971" t="inlineStr">
        <is>
          <t>Spot</t>
        </is>
      </c>
      <c r="I4971" t="inlineStr">
        <is>
          <t>Refiner</t>
        </is>
      </c>
      <c r="J4971" t="inlineStr">
        <is>
          <t>Noah Smith</t>
        </is>
      </c>
      <c r="K4971" s="70" t="n">
        <v>304487</v>
      </c>
      <c r="L4971" s="71" t="n">
        <v>92.40000000000001</v>
      </c>
      <c r="M4971" s="71" t="n">
        <v>28134598.8</v>
      </c>
      <c r="N4971" s="71" t="n">
        <v>0</v>
      </c>
      <c r="O4971" s="71" t="n">
        <v>28134598.8</v>
      </c>
      <c r="P4971" s="71" t="n">
        <v>22031824.68</v>
      </c>
      <c r="Q4971" s="71" t="n">
        <v>6102774.12</v>
      </c>
      <c r="R4971" t="inlineStr">
        <is>
          <t>Refined</t>
        </is>
      </c>
      <c r="S4971" t="inlineStr">
        <is>
          <t>Yes</t>
        </is>
      </c>
      <c r="T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SA104963</t>
        </is>
      </c>
      <c r="B4972" s="68" t="n">
        <v>46379</v>
      </c>
      <c r="C4972" s="69" t="n">
        <v>2026</v>
      </c>
      <c r="D4972" t="inlineStr">
        <is>
          <t>Dec</t>
        </is>
      </c>
      <c r="E4972" t="inlineStr">
        <is>
          <t>North America</t>
        </is>
      </c>
      <c r="F4972" t="inlineStr">
        <is>
          <t>USA</t>
        </is>
      </c>
      <c r="G4972" t="inlineStr">
        <is>
          <t>Arab Heavy</t>
        </is>
      </c>
      <c r="H4972" t="inlineStr">
        <is>
          <t>Term contract</t>
        </is>
      </c>
      <c r="I4972" t="inlineStr">
        <is>
          <t>National oil company</t>
        </is>
      </c>
      <c r="J4972" t="inlineStr">
        <is>
          <t>Mei Lin</t>
        </is>
      </c>
      <c r="K4972" s="70" t="n">
        <v>2173249</v>
      </c>
      <c r="L4972" s="71" t="n">
        <v>67.42</v>
      </c>
      <c r="M4972" s="71" t="n">
        <v>146520447.58</v>
      </c>
      <c r="N4972" s="71" t="n">
        <v>0</v>
      </c>
      <c r="O4972" s="71" t="n">
        <v>146520447.58</v>
      </c>
      <c r="P4972" s="71" t="n">
        <v>37389197.05</v>
      </c>
      <c r="Q4972" s="71" t="n">
        <v>109131250.53</v>
      </c>
      <c r="R4972" t="inlineStr">
        <is>
          <t>Crude</t>
        </is>
      </c>
      <c r="S4972" t="inlineStr">
        <is>
          <t>Yes</t>
        </is>
      </c>
      <c r="T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SA104964</t>
        </is>
      </c>
      <c r="B4973" s="68" t="n">
        <v>46379</v>
      </c>
      <c r="C4973" s="69" t="n">
        <v>2026</v>
      </c>
      <c r="D4973" t="inlineStr">
        <is>
          <t>Dec</t>
        </is>
      </c>
      <c r="E4973" t="inlineStr">
        <is>
          <t>Asia</t>
        </is>
      </c>
      <c r="F4973" t="inlineStr">
        <is>
          <t>South Korea</t>
        </is>
      </c>
      <c r="G4973" t="inlineStr">
        <is>
          <t>Arab Extra Light</t>
        </is>
      </c>
      <c r="H4973" t="inlineStr">
        <is>
          <t>Term contract</t>
        </is>
      </c>
      <c r="I4973" t="inlineStr">
        <is>
          <t>Trader</t>
        </is>
      </c>
      <c r="J4973" t="inlineStr">
        <is>
          <t>Wei Chen</t>
        </is>
      </c>
      <c r="K4973" s="70" t="n">
        <v>1994276</v>
      </c>
      <c r="L4973" s="71" t="n">
        <v>82.16</v>
      </c>
      <c r="M4973" s="71" t="n">
        <v>163849716.16</v>
      </c>
      <c r="N4973" s="71" t="n">
        <v>1638497.16</v>
      </c>
      <c r="O4973" s="71" t="n">
        <v>162211219</v>
      </c>
      <c r="P4973" s="71" t="n">
        <v>36429691.09</v>
      </c>
      <c r="Q4973" s="71" t="n">
        <v>125781527.91</v>
      </c>
      <c r="R4973" t="inlineStr">
        <is>
          <t>Crude</t>
        </is>
      </c>
      <c r="S4973" t="inlineStr">
        <is>
          <t>Yes</t>
        </is>
      </c>
      <c r="T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SA104965</t>
        </is>
      </c>
      <c r="B4974" s="68" t="n">
        <v>46379</v>
      </c>
      <c r="C4974" s="69" t="n">
        <v>2026</v>
      </c>
      <c r="D4974" t="inlineStr">
        <is>
          <t>Dec</t>
        </is>
      </c>
      <c r="E4974" t="inlineStr">
        <is>
          <t>Asia</t>
        </is>
      </c>
      <c r="F4974" t="inlineStr">
        <is>
          <t>Japan</t>
        </is>
      </c>
      <c r="G4974" t="inlineStr">
        <is>
          <t>Arab Extra Light</t>
        </is>
      </c>
      <c r="H4974" t="inlineStr">
        <is>
          <t>Term contract</t>
        </is>
      </c>
      <c r="I4974" t="inlineStr">
        <is>
          <t>Refiner</t>
        </is>
      </c>
      <c r="J4974" t="inlineStr">
        <is>
          <t>Aisha Bello</t>
        </is>
      </c>
      <c r="K4974" s="70" t="n">
        <v>903002</v>
      </c>
      <c r="L4974" s="71" t="n">
        <v>74.73999999999999</v>
      </c>
      <c r="M4974" s="71" t="n">
        <v>67490369.48</v>
      </c>
      <c r="N4974" s="71" t="n">
        <v>0</v>
      </c>
      <c r="O4974" s="71" t="n">
        <v>67490369.48</v>
      </c>
      <c r="P4974" s="71" t="n">
        <v>17244127.73</v>
      </c>
      <c r="Q4974" s="71" t="n">
        <v>50246241.75</v>
      </c>
      <c r="R4974" t="inlineStr">
        <is>
          <t>Crude</t>
        </is>
      </c>
      <c r="S4974" t="inlineStr">
        <is>
          <t>Yes</t>
        </is>
      </c>
      <c r="T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SA104966</t>
        </is>
      </c>
      <c r="B4975" s="68" t="n">
        <v>46379</v>
      </c>
      <c r="C4975" s="69" t="n">
        <v>2026</v>
      </c>
      <c r="D4975" t="inlineStr">
        <is>
          <t>Dec</t>
        </is>
      </c>
      <c r="E4975" t="inlineStr">
        <is>
          <t>Middle East</t>
        </is>
      </c>
      <c r="F4975" t="inlineStr">
        <is>
          <t>Saudi Arabia</t>
        </is>
      </c>
      <c r="G4975" t="inlineStr">
        <is>
          <t>Arab Heavy</t>
        </is>
      </c>
      <c r="H4975" t="inlineStr">
        <is>
          <t>Domestic</t>
        </is>
      </c>
      <c r="I4975" t="inlineStr">
        <is>
          <t>National oil company</t>
        </is>
      </c>
      <c r="J4975" t="inlineStr">
        <is>
          <t>Arjun Mehta</t>
        </is>
      </c>
      <c r="K4975" s="70" t="n">
        <v>2181384</v>
      </c>
      <c r="L4975" s="71" t="n">
        <v>71.11</v>
      </c>
      <c r="M4975" s="71" t="n">
        <v>155118216.24</v>
      </c>
      <c r="N4975" s="71" t="n">
        <v>0</v>
      </c>
      <c r="O4975" s="71" t="n">
        <v>155118216.24</v>
      </c>
      <c r="P4975" s="71" t="n">
        <v>39535570.84</v>
      </c>
      <c r="Q4975" s="71" t="n">
        <v>115582645.4</v>
      </c>
      <c r="R4975" t="inlineStr">
        <is>
          <t>Crude</t>
        </is>
      </c>
      <c r="S4975" t="inlineStr">
        <is>
          <t>No</t>
        </is>
      </c>
      <c r="T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SA104967</t>
        </is>
      </c>
      <c r="B4976" s="68" t="n">
        <v>46379</v>
      </c>
      <c r="C4976" s="69" t="n">
        <v>2026</v>
      </c>
      <c r="D4976" t="inlineStr">
        <is>
          <t>Dec</t>
        </is>
      </c>
      <c r="E4976" t="inlineStr">
        <is>
          <t>Asia</t>
        </is>
      </c>
      <c r="F4976" t="inlineStr">
        <is>
          <t>Japan</t>
        </is>
      </c>
      <c r="G4976" t="inlineStr">
        <is>
          <t>Arab Light</t>
        </is>
      </c>
      <c r="H4976" t="inlineStr">
        <is>
          <t>Term contract</t>
        </is>
      </c>
      <c r="I4976" t="inlineStr">
        <is>
          <t>National oil company</t>
        </is>
      </c>
      <c r="J4976" t="inlineStr">
        <is>
          <t>Kofi Mensah</t>
        </is>
      </c>
      <c r="K4976" s="70" t="n">
        <v>371893</v>
      </c>
      <c r="L4976" s="71" t="n">
        <v>79.81</v>
      </c>
      <c r="M4976" s="71" t="n">
        <v>29680780.33</v>
      </c>
      <c r="N4976" s="71" t="n">
        <v>593615.61</v>
      </c>
      <c r="O4976" s="71" t="n">
        <v>29087164.72</v>
      </c>
      <c r="P4976" s="71" t="n">
        <v>6866013.42</v>
      </c>
      <c r="Q4976" s="71" t="n">
        <v>22221151.3</v>
      </c>
      <c r="R4976" t="inlineStr">
        <is>
          <t>Crude</t>
        </is>
      </c>
      <c r="S4976" t="inlineStr">
        <is>
          <t>Yes</t>
        </is>
      </c>
      <c r="T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SA104968</t>
        </is>
      </c>
      <c r="B4977" s="68" t="n">
        <v>46380</v>
      </c>
      <c r="C4977" s="69" t="n">
        <v>2026</v>
      </c>
      <c r="D4977" t="inlineStr">
        <is>
          <t>Dec</t>
        </is>
      </c>
      <c r="E4977" t="inlineStr">
        <is>
          <t>Middle East</t>
        </is>
      </c>
      <c r="F4977" t="inlineStr">
        <is>
          <t>UAE</t>
        </is>
      </c>
      <c r="G4977" t="inlineStr">
        <is>
          <t>Gasoline</t>
        </is>
      </c>
      <c r="H4977" t="inlineStr">
        <is>
          <t>Term contract</t>
        </is>
      </c>
      <c r="I4977" t="inlineStr">
        <is>
          <t>National oil company</t>
        </is>
      </c>
      <c r="J4977" t="inlineStr">
        <is>
          <t>Sophie Müller</t>
        </is>
      </c>
      <c r="K4977" s="70" t="n">
        <v>692650</v>
      </c>
      <c r="L4977" s="71" t="n">
        <v>92.15000000000001</v>
      </c>
      <c r="M4977" s="71" t="n">
        <v>63827697.5</v>
      </c>
      <c r="N4977" s="71" t="n">
        <v>638276.97</v>
      </c>
      <c r="O4977" s="71" t="n">
        <v>63189420.53</v>
      </c>
      <c r="P4977" s="71" t="n">
        <v>47151648.66</v>
      </c>
      <c r="Q4977" s="71" t="n">
        <v>16037771.87</v>
      </c>
      <c r="R4977" t="inlineStr">
        <is>
          <t>Refined</t>
        </is>
      </c>
      <c r="S4977" t="inlineStr">
        <is>
          <t>Yes</t>
        </is>
      </c>
      <c r="T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SA104969</t>
        </is>
      </c>
      <c r="B4978" s="68" t="n">
        <v>46380</v>
      </c>
      <c r="C4978" s="69" t="n">
        <v>2026</v>
      </c>
      <c r="D4978" t="inlineStr">
        <is>
          <t>Dec</t>
        </is>
      </c>
      <c r="E4978" t="inlineStr">
        <is>
          <t>Asia</t>
        </is>
      </c>
      <c r="F4978" t="inlineStr">
        <is>
          <t>India</t>
        </is>
      </c>
      <c r="G4978" t="inlineStr">
        <is>
          <t>Arab Extra Light</t>
        </is>
      </c>
      <c r="H4978" t="inlineStr">
        <is>
          <t>Term contract</t>
        </is>
      </c>
      <c r="I4978" t="inlineStr">
        <is>
          <t>Refiner</t>
        </is>
      </c>
      <c r="J4978" t="inlineStr">
        <is>
          <t>Aisha Bello</t>
        </is>
      </c>
      <c r="K4978" s="70" t="n">
        <v>1262111</v>
      </c>
      <c r="L4978" s="71" t="n">
        <v>77.66</v>
      </c>
      <c r="M4978" s="71" t="n">
        <v>98015540.26000001</v>
      </c>
      <c r="N4978" s="71" t="n">
        <v>980155.4</v>
      </c>
      <c r="O4978" s="71" t="n">
        <v>97035384.86</v>
      </c>
      <c r="P4978" s="71" t="n">
        <v>24132758.87</v>
      </c>
      <c r="Q4978" s="71" t="n">
        <v>72902625.98999999</v>
      </c>
      <c r="R4978" t="inlineStr">
        <is>
          <t>Crude</t>
        </is>
      </c>
      <c r="S4978" t="inlineStr">
        <is>
          <t>Yes</t>
        </is>
      </c>
      <c r="T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SA104970</t>
        </is>
      </c>
      <c r="B4979" s="68" t="n">
        <v>46380</v>
      </c>
      <c r="C4979" s="69" t="n">
        <v>2026</v>
      </c>
      <c r="D4979" t="inlineStr">
        <is>
          <t>Dec</t>
        </is>
      </c>
      <c r="E4979" t="inlineStr">
        <is>
          <t>Asia</t>
        </is>
      </c>
      <c r="F4979" t="inlineStr">
        <is>
          <t>South Korea</t>
        </is>
      </c>
      <c r="G4979" t="inlineStr">
        <is>
          <t>Arab Light</t>
        </is>
      </c>
      <c r="H4979" t="inlineStr">
        <is>
          <t>Term contract</t>
        </is>
      </c>
      <c r="I4979" t="inlineStr">
        <is>
          <t>Refiner</t>
        </is>
      </c>
      <c r="J4979" t="inlineStr">
        <is>
          <t>Fatima Al-Saud</t>
        </is>
      </c>
      <c r="K4979" s="70" t="n">
        <v>933219</v>
      </c>
      <c r="L4979" s="71" t="n">
        <v>75.56999999999999</v>
      </c>
      <c r="M4979" s="71" t="n">
        <v>70523359.83</v>
      </c>
      <c r="N4979" s="71" t="n">
        <v>0</v>
      </c>
      <c r="O4979" s="71" t="n">
        <v>70523359.83</v>
      </c>
      <c r="P4979" s="71" t="n">
        <v>17020296.34</v>
      </c>
      <c r="Q4979" s="71" t="n">
        <v>53503063.49</v>
      </c>
      <c r="R4979" t="inlineStr">
        <is>
          <t>Crude</t>
        </is>
      </c>
      <c r="S4979" t="inlineStr">
        <is>
          <t>Yes</t>
        </is>
      </c>
      <c r="T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SA104971</t>
        </is>
      </c>
      <c r="B4980" s="68" t="n">
        <v>46380</v>
      </c>
      <c r="C4980" s="69" t="n">
        <v>2026</v>
      </c>
      <c r="D4980" t="inlineStr">
        <is>
          <t>Dec</t>
        </is>
      </c>
      <c r="E4980" t="inlineStr">
        <is>
          <t>Middle East</t>
        </is>
      </c>
      <c r="F4980" t="inlineStr">
        <is>
          <t>UAE</t>
        </is>
      </c>
      <c r="G4980" t="inlineStr">
        <is>
          <t>Diesel</t>
        </is>
      </c>
      <c r="H4980" t="inlineStr">
        <is>
          <t>Spot</t>
        </is>
      </c>
      <c r="I4980" t="inlineStr">
        <is>
          <t>National oil company</t>
        </is>
      </c>
      <c r="J4980" t="inlineStr">
        <is>
          <t>Emma Clarke</t>
        </is>
      </c>
      <c r="K4980" s="70" t="n">
        <v>275571</v>
      </c>
      <c r="L4980" s="71" t="n">
        <v>97.55</v>
      </c>
      <c r="M4980" s="71" t="n">
        <v>26881951.05</v>
      </c>
      <c r="N4980" s="71" t="n">
        <v>537639.02</v>
      </c>
      <c r="O4980" s="71" t="n">
        <v>26344312.03</v>
      </c>
      <c r="P4980" s="71" t="n">
        <v>19100792.25</v>
      </c>
      <c r="Q4980" s="71" t="n">
        <v>7243519.78</v>
      </c>
      <c r="R4980" t="inlineStr">
        <is>
          <t>Refined</t>
        </is>
      </c>
      <c r="S4980" t="inlineStr">
        <is>
          <t>Yes</t>
        </is>
      </c>
      <c r="T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SA104972</t>
        </is>
      </c>
      <c r="B4981" s="68" t="n">
        <v>46380</v>
      </c>
      <c r="C4981" s="69" t="n">
        <v>2026</v>
      </c>
      <c r="D4981" t="inlineStr">
        <is>
          <t>Dec</t>
        </is>
      </c>
      <c r="E4981" t="inlineStr">
        <is>
          <t>Asia</t>
        </is>
      </c>
      <c r="F4981" t="inlineStr">
        <is>
          <t>Japan</t>
        </is>
      </c>
      <c r="G4981" t="inlineStr">
        <is>
          <t>Arab Medium</t>
        </is>
      </c>
      <c r="H4981" t="inlineStr">
        <is>
          <t>Term contract</t>
        </is>
      </c>
      <c r="I4981" t="inlineStr">
        <is>
          <t>Refiner</t>
        </is>
      </c>
      <c r="J4981" t="inlineStr">
        <is>
          <t>Olivia Brown</t>
        </is>
      </c>
      <c r="K4981" s="70" t="n">
        <v>1127300</v>
      </c>
      <c r="L4981" s="71" t="n">
        <v>82.93000000000001</v>
      </c>
      <c r="M4981" s="71" t="n">
        <v>93486989</v>
      </c>
      <c r="N4981" s="71" t="n">
        <v>0</v>
      </c>
      <c r="O4981" s="71" t="n">
        <v>93486989</v>
      </c>
      <c r="P4981" s="71" t="n">
        <v>19179021.32</v>
      </c>
      <c r="Q4981" s="71" t="n">
        <v>74307967.68000001</v>
      </c>
      <c r="R4981" t="inlineStr">
        <is>
          <t>Crude</t>
        </is>
      </c>
      <c r="S4981" t="inlineStr">
        <is>
          <t>Yes</t>
        </is>
      </c>
      <c r="T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SA104973</t>
        </is>
      </c>
      <c r="B4982" s="68" t="n">
        <v>46381</v>
      </c>
      <c r="C4982" s="69" t="n">
        <v>2026</v>
      </c>
      <c r="D4982" t="inlineStr">
        <is>
          <t>Dec</t>
        </is>
      </c>
      <c r="E4982" t="inlineStr">
        <is>
          <t>Asia</t>
        </is>
      </c>
      <c r="F4982" t="inlineStr">
        <is>
          <t>South Korea</t>
        </is>
      </c>
      <c r="G4982" t="inlineStr">
        <is>
          <t>Arab Extra Light</t>
        </is>
      </c>
      <c r="H4982" t="inlineStr">
        <is>
          <t>Term contract</t>
        </is>
      </c>
      <c r="I4982" t="inlineStr">
        <is>
          <t>Refiner</t>
        </is>
      </c>
      <c r="J4982" t="inlineStr">
        <is>
          <t>Sophie Müller</t>
        </is>
      </c>
      <c r="K4982" s="70" t="n">
        <v>840245</v>
      </c>
      <c r="L4982" s="71" t="n">
        <v>71.51000000000001</v>
      </c>
      <c r="M4982" s="71" t="n">
        <v>60085919.95</v>
      </c>
      <c r="N4982" s="71" t="n">
        <v>0</v>
      </c>
      <c r="O4982" s="71" t="n">
        <v>60085919.95</v>
      </c>
      <c r="P4982" s="71" t="n">
        <v>15717782.53</v>
      </c>
      <c r="Q4982" s="71" t="n">
        <v>44368137.42</v>
      </c>
      <c r="R4982" t="inlineStr">
        <is>
          <t>Crude</t>
        </is>
      </c>
      <c r="S4982" t="inlineStr">
        <is>
          <t>Yes</t>
        </is>
      </c>
      <c r="T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SA104974</t>
        </is>
      </c>
      <c r="B4983" s="68" t="n">
        <v>46381</v>
      </c>
      <c r="C4983" s="69" t="n">
        <v>2026</v>
      </c>
      <c r="D4983" t="inlineStr">
        <is>
          <t>Dec</t>
        </is>
      </c>
      <c r="E4983" t="inlineStr">
        <is>
          <t>Asia</t>
        </is>
      </c>
      <c r="F4983" t="inlineStr">
        <is>
          <t>India</t>
        </is>
      </c>
      <c r="G4983" t="inlineStr">
        <is>
          <t>Arab Light</t>
        </is>
      </c>
      <c r="H4983" t="inlineStr">
        <is>
          <t>Spot</t>
        </is>
      </c>
      <c r="I4983" t="inlineStr">
        <is>
          <t>National oil company</t>
        </is>
      </c>
      <c r="J4983" t="inlineStr">
        <is>
          <t>Olivia Brown</t>
        </is>
      </c>
      <c r="K4983" s="70" t="n">
        <v>1854816</v>
      </c>
      <c r="L4983" s="71" t="n">
        <v>76.61</v>
      </c>
      <c r="M4983" s="71" t="n">
        <v>142097453.76</v>
      </c>
      <c r="N4983" s="71" t="n">
        <v>1420974.54</v>
      </c>
      <c r="O4983" s="71" t="n">
        <v>140676479.22</v>
      </c>
      <c r="P4983" s="71" t="n">
        <v>32760916.56</v>
      </c>
      <c r="Q4983" s="71" t="n">
        <v>107915562.66</v>
      </c>
      <c r="R4983" t="inlineStr">
        <is>
          <t>Crude</t>
        </is>
      </c>
      <c r="S4983" t="inlineStr">
        <is>
          <t>Yes</t>
        </is>
      </c>
      <c r="T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SA104975</t>
        </is>
      </c>
      <c r="B4984" s="68" t="n">
        <v>46381</v>
      </c>
      <c r="C4984" s="69" t="n">
        <v>2026</v>
      </c>
      <c r="D4984" t="inlineStr">
        <is>
          <t>Dec</t>
        </is>
      </c>
      <c r="E4984" t="inlineStr">
        <is>
          <t>Europe</t>
        </is>
      </c>
      <c r="F4984" t="inlineStr">
        <is>
          <t>Italy</t>
        </is>
      </c>
      <c r="G4984" t="inlineStr">
        <is>
          <t>Gasoline</t>
        </is>
      </c>
      <c r="H4984" t="inlineStr">
        <is>
          <t>Term contract</t>
        </is>
      </c>
      <c r="I4984" t="inlineStr">
        <is>
          <t>Refiner</t>
        </is>
      </c>
      <c r="J4984" t="inlineStr">
        <is>
          <t>Sophie Müller</t>
        </is>
      </c>
      <c r="K4984" s="70" t="n">
        <v>380028</v>
      </c>
      <c r="L4984" s="71" t="n">
        <v>92.22</v>
      </c>
      <c r="M4984" s="71" t="n">
        <v>35046182.16</v>
      </c>
      <c r="N4984" s="71" t="n">
        <v>0</v>
      </c>
      <c r="O4984" s="71" t="n">
        <v>35046182.16</v>
      </c>
      <c r="P4984" s="71" t="n">
        <v>27244027.01</v>
      </c>
      <c r="Q4984" s="71" t="n">
        <v>7802155.15</v>
      </c>
      <c r="R4984" t="inlineStr">
        <is>
          <t>Refined</t>
        </is>
      </c>
      <c r="S4984" t="inlineStr">
        <is>
          <t>Yes</t>
        </is>
      </c>
      <c r="T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SA104976</t>
        </is>
      </c>
      <c r="B4985" s="68" t="n">
        <v>46381</v>
      </c>
      <c r="C4985" s="69" t="n">
        <v>2026</v>
      </c>
      <c r="D4985" t="inlineStr">
        <is>
          <t>Dec</t>
        </is>
      </c>
      <c r="E4985" t="inlineStr">
        <is>
          <t>Middle East</t>
        </is>
      </c>
      <c r="F4985" t="inlineStr">
        <is>
          <t>Saudi Arabia</t>
        </is>
      </c>
      <c r="G4985" t="inlineStr">
        <is>
          <t>Arab Light</t>
        </is>
      </c>
      <c r="H4985" t="inlineStr">
        <is>
          <t>Domestic</t>
        </is>
      </c>
      <c r="I4985" t="inlineStr">
        <is>
          <t>National oil company</t>
        </is>
      </c>
      <c r="J4985" t="inlineStr">
        <is>
          <t>Kofi Mensah</t>
        </is>
      </c>
      <c r="K4985" s="70" t="n">
        <v>1384139</v>
      </c>
      <c r="L4985" s="71" t="n">
        <v>83.08</v>
      </c>
      <c r="M4985" s="71" t="n">
        <v>114994268.12</v>
      </c>
      <c r="N4985" s="71" t="n">
        <v>0</v>
      </c>
      <c r="O4985" s="71" t="n">
        <v>114994268.12</v>
      </c>
      <c r="P4985" s="71" t="n">
        <v>25758161.46</v>
      </c>
      <c r="Q4985" s="71" t="n">
        <v>89236106.66</v>
      </c>
      <c r="R4985" t="inlineStr">
        <is>
          <t>Crude</t>
        </is>
      </c>
      <c r="S4985" t="inlineStr">
        <is>
          <t>No</t>
        </is>
      </c>
      <c r="T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SA104977</t>
        </is>
      </c>
      <c r="B4986" s="68" t="n">
        <v>46381</v>
      </c>
      <c r="C4986" s="69" t="n">
        <v>2026</v>
      </c>
      <c r="D4986" t="inlineStr">
        <is>
          <t>Dec</t>
        </is>
      </c>
      <c r="E4986" t="inlineStr">
        <is>
          <t>Asia</t>
        </is>
      </c>
      <c r="F4986" t="inlineStr">
        <is>
          <t>Japan</t>
        </is>
      </c>
      <c r="G4986" t="inlineStr">
        <is>
          <t>Gasoline</t>
        </is>
      </c>
      <c r="H4986" t="inlineStr">
        <is>
          <t>Term contract</t>
        </is>
      </c>
      <c r="I4986" t="inlineStr">
        <is>
          <t>National oil company</t>
        </is>
      </c>
      <c r="J4986" t="inlineStr">
        <is>
          <t>Liam O'Brien</t>
        </is>
      </c>
      <c r="K4986" s="70" t="n">
        <v>259163</v>
      </c>
      <c r="L4986" s="71" t="n">
        <v>92.95</v>
      </c>
      <c r="M4986" s="71" t="n">
        <v>24089200.85</v>
      </c>
      <c r="N4986" s="71" t="n">
        <v>240892.01</v>
      </c>
      <c r="O4986" s="71" t="n">
        <v>23848308.84</v>
      </c>
      <c r="P4986" s="71" t="n">
        <v>18715542.66</v>
      </c>
      <c r="Q4986" s="71" t="n">
        <v>5132766.18</v>
      </c>
      <c r="R4986" t="inlineStr">
        <is>
          <t>Refined</t>
        </is>
      </c>
      <c r="S4986" t="inlineStr">
        <is>
          <t>Yes</t>
        </is>
      </c>
      <c r="T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SA104978</t>
        </is>
      </c>
      <c r="B4987" s="68" t="n">
        <v>46382</v>
      </c>
      <c r="C4987" s="69" t="n">
        <v>2026</v>
      </c>
      <c r="D4987" t="inlineStr">
        <is>
          <t>Dec</t>
        </is>
      </c>
      <c r="E4987" t="inlineStr">
        <is>
          <t>North America</t>
        </is>
      </c>
      <c r="F4987" t="inlineStr">
        <is>
          <t>USA</t>
        </is>
      </c>
      <c r="G4987" t="inlineStr">
        <is>
          <t>Arab Light</t>
        </is>
      </c>
      <c r="H4987" t="inlineStr">
        <is>
          <t>Spot</t>
        </is>
      </c>
      <c r="I4987" t="inlineStr">
        <is>
          <t>National oil company</t>
        </is>
      </c>
      <c r="J4987" t="inlineStr">
        <is>
          <t>Yuki Sato</t>
        </is>
      </c>
      <c r="K4987" s="70" t="n">
        <v>2288303</v>
      </c>
      <c r="L4987" s="71" t="n">
        <v>83.12</v>
      </c>
      <c r="M4987" s="71" t="n">
        <v>190203745.36</v>
      </c>
      <c r="N4987" s="71" t="n">
        <v>3804074.91</v>
      </c>
      <c r="O4987" s="71" t="n">
        <v>186399670.45</v>
      </c>
      <c r="P4987" s="71" t="n">
        <v>42446521.47</v>
      </c>
      <c r="Q4987" s="71" t="n">
        <v>143953148.98</v>
      </c>
      <c r="R4987" t="inlineStr">
        <is>
          <t>Crude</t>
        </is>
      </c>
      <c r="S4987" t="inlineStr">
        <is>
          <t>Yes</t>
        </is>
      </c>
      <c r="T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SA104979</t>
        </is>
      </c>
      <c r="B4988" s="68" t="n">
        <v>46382</v>
      </c>
      <c r="C4988" s="69" t="n">
        <v>2026</v>
      </c>
      <c r="D4988" t="inlineStr">
        <is>
          <t>Dec</t>
        </is>
      </c>
      <c r="E4988" t="inlineStr">
        <is>
          <t>North America</t>
        </is>
      </c>
      <c r="F4988" t="inlineStr">
        <is>
          <t>USA</t>
        </is>
      </c>
      <c r="G4988" t="inlineStr">
        <is>
          <t>Arab Light</t>
        </is>
      </c>
      <c r="H4988" t="inlineStr">
        <is>
          <t>Spot</t>
        </is>
      </c>
      <c r="I4988" t="inlineStr">
        <is>
          <t>Refiner</t>
        </is>
      </c>
      <c r="J4988" t="inlineStr">
        <is>
          <t>Yuki Sato</t>
        </is>
      </c>
      <c r="K4988" s="70" t="n">
        <v>1783924</v>
      </c>
      <c r="L4988" s="71" t="n">
        <v>74.7</v>
      </c>
      <c r="M4988" s="71" t="n">
        <v>133259122.8</v>
      </c>
      <c r="N4988" s="71" t="n">
        <v>2665182.46</v>
      </c>
      <c r="O4988" s="71" t="n">
        <v>130593940.34</v>
      </c>
      <c r="P4988" s="71" t="n">
        <v>31451072.86</v>
      </c>
      <c r="Q4988" s="71" t="n">
        <v>99142867.48</v>
      </c>
      <c r="R4988" t="inlineStr">
        <is>
          <t>Crude</t>
        </is>
      </c>
      <c r="S4988" t="inlineStr">
        <is>
          <t>Yes</t>
        </is>
      </c>
      <c r="T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SA104980</t>
        </is>
      </c>
      <c r="B4989" s="68" t="n">
        <v>46382</v>
      </c>
      <c r="C4989" s="69" t="n">
        <v>2026</v>
      </c>
      <c r="D4989" t="inlineStr">
        <is>
          <t>Dec</t>
        </is>
      </c>
      <c r="E4989" t="inlineStr">
        <is>
          <t>Europe</t>
        </is>
      </c>
      <c r="F4989" t="inlineStr">
        <is>
          <t>Italy</t>
        </is>
      </c>
      <c r="G4989" t="inlineStr">
        <is>
          <t>Arab Medium</t>
        </is>
      </c>
      <c r="H4989" t="inlineStr">
        <is>
          <t>Spot</t>
        </is>
      </c>
      <c r="I4989" t="inlineStr">
        <is>
          <t>Refiner</t>
        </is>
      </c>
      <c r="J4989" t="inlineStr">
        <is>
          <t>Fatima Al-Saud</t>
        </is>
      </c>
      <c r="K4989" s="70" t="n">
        <v>819326</v>
      </c>
      <c r="L4989" s="71" t="n">
        <v>68.98999999999999</v>
      </c>
      <c r="M4989" s="71" t="n">
        <v>56525300.74</v>
      </c>
      <c r="N4989" s="71" t="n">
        <v>0</v>
      </c>
      <c r="O4989" s="71" t="n">
        <v>56525300.74</v>
      </c>
      <c r="P4989" s="71" t="n">
        <v>14734207.11</v>
      </c>
      <c r="Q4989" s="71" t="n">
        <v>41791093.63</v>
      </c>
      <c r="R4989" t="inlineStr">
        <is>
          <t>Crude</t>
        </is>
      </c>
      <c r="S4989" t="inlineStr">
        <is>
          <t>Yes</t>
        </is>
      </c>
      <c r="T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SA104981</t>
        </is>
      </c>
      <c r="B4990" s="68" t="n">
        <v>46382</v>
      </c>
      <c r="C4990" s="69" t="n">
        <v>2026</v>
      </c>
      <c r="D4990" t="inlineStr">
        <is>
          <t>Dec</t>
        </is>
      </c>
      <c r="E4990" t="inlineStr">
        <is>
          <t>Asia</t>
        </is>
      </c>
      <c r="F4990" t="inlineStr">
        <is>
          <t>India</t>
        </is>
      </c>
      <c r="G4990" t="inlineStr">
        <is>
          <t>Arab Light</t>
        </is>
      </c>
      <c r="H4990" t="inlineStr">
        <is>
          <t>Spot</t>
        </is>
      </c>
      <c r="I4990" t="inlineStr">
        <is>
          <t>Refiner</t>
        </is>
      </c>
      <c r="J4990" t="inlineStr">
        <is>
          <t>Yuki Sato</t>
        </is>
      </c>
      <c r="K4990" s="70" t="n">
        <v>468353</v>
      </c>
      <c r="L4990" s="71" t="n">
        <v>72.18000000000001</v>
      </c>
      <c r="M4990" s="71" t="n">
        <v>33805719.54</v>
      </c>
      <c r="N4990" s="71" t="n">
        <v>338057.2</v>
      </c>
      <c r="O4990" s="71" t="n">
        <v>33467662.34</v>
      </c>
      <c r="P4990" s="71" t="n">
        <v>8761796.08</v>
      </c>
      <c r="Q4990" s="71" t="n">
        <v>24705866.26</v>
      </c>
      <c r="R4990" t="inlineStr">
        <is>
          <t>Crude</t>
        </is>
      </c>
      <c r="S4990" t="inlineStr">
        <is>
          <t>Yes</t>
        </is>
      </c>
      <c r="T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SA104982</t>
        </is>
      </c>
      <c r="B4991" s="68" t="n">
        <v>46382</v>
      </c>
      <c r="C4991" s="69" t="n">
        <v>2026</v>
      </c>
      <c r="D4991" t="inlineStr">
        <is>
          <t>Dec</t>
        </is>
      </c>
      <c r="E4991" t="inlineStr">
        <is>
          <t>Europe</t>
        </is>
      </c>
      <c r="F4991" t="inlineStr">
        <is>
          <t>Italy</t>
        </is>
      </c>
      <c r="G4991" t="inlineStr">
        <is>
          <t>Arab Medium</t>
        </is>
      </c>
      <c r="H4991" t="inlineStr">
        <is>
          <t>Term contract</t>
        </is>
      </c>
      <c r="I4991" t="inlineStr">
        <is>
          <t>Trader</t>
        </is>
      </c>
      <c r="J4991" t="inlineStr">
        <is>
          <t>Yuki Sato</t>
        </is>
      </c>
      <c r="K4991" s="70" t="n">
        <v>636867</v>
      </c>
      <c r="L4991" s="71" t="n">
        <v>81.76000000000001</v>
      </c>
      <c r="M4991" s="71" t="n">
        <v>52070245.92</v>
      </c>
      <c r="N4991" s="71" t="n">
        <v>520702.46</v>
      </c>
      <c r="O4991" s="71" t="n">
        <v>51549543.46</v>
      </c>
      <c r="P4991" s="71" t="n">
        <v>11142130.01</v>
      </c>
      <c r="Q4991" s="71" t="n">
        <v>40407413.45</v>
      </c>
      <c r="R4991" t="inlineStr">
        <is>
          <t>Crude</t>
        </is>
      </c>
      <c r="S4991" t="inlineStr">
        <is>
          <t>Yes</t>
        </is>
      </c>
      <c r="T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SA104983</t>
        </is>
      </c>
      <c r="B4992" s="68" t="n">
        <v>46382</v>
      </c>
      <c r="C4992" s="69" t="n">
        <v>2026</v>
      </c>
      <c r="D4992" t="inlineStr">
        <is>
          <t>Dec</t>
        </is>
      </c>
      <c r="E4992" t="inlineStr">
        <is>
          <t>Europe</t>
        </is>
      </c>
      <c r="F4992" t="inlineStr">
        <is>
          <t>Italy</t>
        </is>
      </c>
      <c r="G4992" t="inlineStr">
        <is>
          <t>Arab Medium</t>
        </is>
      </c>
      <c r="H4992" t="inlineStr">
        <is>
          <t>Term contract</t>
        </is>
      </c>
      <c r="I4992" t="inlineStr">
        <is>
          <t>Trader</t>
        </is>
      </c>
      <c r="J4992" t="inlineStr">
        <is>
          <t>Carlos Silva</t>
        </is>
      </c>
      <c r="K4992" s="70" t="n">
        <v>2284817</v>
      </c>
      <c r="L4992" s="71" t="n">
        <v>69.52</v>
      </c>
      <c r="M4992" s="71" t="n">
        <v>158840477.84</v>
      </c>
      <c r="N4992" s="71" t="n">
        <v>0</v>
      </c>
      <c r="O4992" s="71" t="n">
        <v>158840477.84</v>
      </c>
      <c r="P4992" s="71" t="n">
        <v>39959481</v>
      </c>
      <c r="Q4992" s="71" t="n">
        <v>118880996.84</v>
      </c>
      <c r="R4992" t="inlineStr">
        <is>
          <t>Crude</t>
        </is>
      </c>
      <c r="S4992" t="inlineStr">
        <is>
          <t>Yes</t>
        </is>
      </c>
      <c r="T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SA104984</t>
        </is>
      </c>
      <c r="B4993" s="68" t="n">
        <v>46382</v>
      </c>
      <c r="C4993" s="69" t="n">
        <v>2026</v>
      </c>
      <c r="D4993" t="inlineStr">
        <is>
          <t>Dec</t>
        </is>
      </c>
      <c r="E4993" t="inlineStr">
        <is>
          <t>Asia</t>
        </is>
      </c>
      <c r="F4993" t="inlineStr">
        <is>
          <t>Japan</t>
        </is>
      </c>
      <c r="G4993" t="inlineStr">
        <is>
          <t>Diesel</t>
        </is>
      </c>
      <c r="H4993" t="inlineStr">
        <is>
          <t>Term contract</t>
        </is>
      </c>
      <c r="I4993" t="inlineStr">
        <is>
          <t>Trader</t>
        </is>
      </c>
      <c r="J4993" t="inlineStr">
        <is>
          <t>Amir Khan</t>
        </is>
      </c>
      <c r="K4993" s="70" t="n">
        <v>618531</v>
      </c>
      <c r="L4993" s="71" t="n">
        <v>104.65</v>
      </c>
      <c r="M4993" s="71" t="n">
        <v>64729269.15</v>
      </c>
      <c r="N4993" s="71" t="n">
        <v>1294585.38</v>
      </c>
      <c r="O4993" s="71" t="n">
        <v>63434683.77</v>
      </c>
      <c r="P4993" s="71" t="n">
        <v>43143343</v>
      </c>
      <c r="Q4993" s="71" t="n">
        <v>20291340.77</v>
      </c>
      <c r="R4993" t="inlineStr">
        <is>
          <t>Refined</t>
        </is>
      </c>
      <c r="S4993" t="inlineStr">
        <is>
          <t>Yes</t>
        </is>
      </c>
      <c r="T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SA104985</t>
        </is>
      </c>
      <c r="B4994" s="68" t="n">
        <v>46382</v>
      </c>
      <c r="C4994" s="69" t="n">
        <v>2026</v>
      </c>
      <c r="D4994" t="inlineStr">
        <is>
          <t>Dec</t>
        </is>
      </c>
      <c r="E4994" t="inlineStr">
        <is>
          <t>Asia</t>
        </is>
      </c>
      <c r="F4994" t="inlineStr">
        <is>
          <t>South Korea</t>
        </is>
      </c>
      <c r="G4994" t="inlineStr">
        <is>
          <t>Arab Extra Light</t>
        </is>
      </c>
      <c r="H4994" t="inlineStr">
        <is>
          <t>Spot</t>
        </is>
      </c>
      <c r="I4994" t="inlineStr">
        <is>
          <t>National oil company</t>
        </is>
      </c>
      <c r="J4994" t="inlineStr">
        <is>
          <t>Mei Lin</t>
        </is>
      </c>
      <c r="K4994" s="70" t="n">
        <v>2195330</v>
      </c>
      <c r="L4994" s="71" t="n">
        <v>85.3</v>
      </c>
      <c r="M4994" s="71" t="n">
        <v>187261649</v>
      </c>
      <c r="N4994" s="71" t="n">
        <v>0</v>
      </c>
      <c r="O4994" s="71" t="n">
        <v>187261649</v>
      </c>
      <c r="P4994" s="71" t="n">
        <v>39789692.48</v>
      </c>
      <c r="Q4994" s="71" t="n">
        <v>147471956.52</v>
      </c>
      <c r="R4994" t="inlineStr">
        <is>
          <t>Crude</t>
        </is>
      </c>
      <c r="S4994" t="inlineStr">
        <is>
          <t>Yes</t>
        </is>
      </c>
      <c r="T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SA104986</t>
        </is>
      </c>
      <c r="B4995" s="68" t="n">
        <v>46382</v>
      </c>
      <c r="C4995" s="69" t="n">
        <v>2026</v>
      </c>
      <c r="D4995" t="inlineStr">
        <is>
          <t>Dec</t>
        </is>
      </c>
      <c r="E4995" t="inlineStr">
        <is>
          <t>Asia</t>
        </is>
      </c>
      <c r="F4995" t="inlineStr">
        <is>
          <t>China</t>
        </is>
      </c>
      <c r="G4995" t="inlineStr">
        <is>
          <t>Gasoline</t>
        </is>
      </c>
      <c r="H4995" t="inlineStr">
        <is>
          <t>Spot</t>
        </is>
      </c>
      <c r="I4995" t="inlineStr">
        <is>
          <t>Refiner</t>
        </is>
      </c>
      <c r="J4995" t="inlineStr">
        <is>
          <t>Arjun Mehta</t>
        </is>
      </c>
      <c r="K4995" s="70" t="n">
        <v>203379</v>
      </c>
      <c r="L4995" s="71" t="n">
        <v>97.09</v>
      </c>
      <c r="M4995" s="71" t="n">
        <v>19746067.11</v>
      </c>
      <c r="N4995" s="71" t="n">
        <v>394921.34</v>
      </c>
      <c r="O4995" s="71" t="n">
        <v>19351145.77</v>
      </c>
      <c r="P4995" s="71" t="n">
        <v>14710817.97</v>
      </c>
      <c r="Q4995" s="71" t="n">
        <v>4640327.8</v>
      </c>
      <c r="R4995" t="inlineStr">
        <is>
          <t>Refined</t>
        </is>
      </c>
      <c r="S4995" t="inlineStr">
        <is>
          <t>Yes</t>
        </is>
      </c>
      <c r="T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SA104987</t>
        </is>
      </c>
      <c r="B4996" s="68" t="n">
        <v>46383</v>
      </c>
      <c r="C4996" s="69" t="n">
        <v>2026</v>
      </c>
      <c r="D4996" t="inlineStr">
        <is>
          <t>Dec</t>
        </is>
      </c>
      <c r="E4996" t="inlineStr">
        <is>
          <t>North America</t>
        </is>
      </c>
      <c r="F4996" t="inlineStr">
        <is>
          <t>USA</t>
        </is>
      </c>
      <c r="G4996" t="inlineStr">
        <is>
          <t>Arab Medium</t>
        </is>
      </c>
      <c r="H4996" t="inlineStr">
        <is>
          <t>Term contract</t>
        </is>
      </c>
      <c r="I4996" t="inlineStr">
        <is>
          <t>National oil company</t>
        </is>
      </c>
      <c r="J4996" t="inlineStr">
        <is>
          <t>Ruhi Shaikh</t>
        </is>
      </c>
      <c r="K4996" s="70" t="n">
        <v>2315033</v>
      </c>
      <c r="L4996" s="71" t="n">
        <v>79.09</v>
      </c>
      <c r="M4996" s="71" t="n">
        <v>183095959.97</v>
      </c>
      <c r="N4996" s="71" t="n">
        <v>3661919.2</v>
      </c>
      <c r="O4996" s="71" t="n">
        <v>179434040.77</v>
      </c>
      <c r="P4996" s="71" t="n">
        <v>40466875</v>
      </c>
      <c r="Q4996" s="71" t="n">
        <v>138967165.77</v>
      </c>
      <c r="R4996" t="inlineStr">
        <is>
          <t>Crude</t>
        </is>
      </c>
      <c r="S4996" t="inlineStr">
        <is>
          <t>Yes</t>
        </is>
      </c>
      <c r="T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SA104988</t>
        </is>
      </c>
      <c r="B4997" s="68" t="n">
        <v>46383</v>
      </c>
      <c r="C4997" s="69" t="n">
        <v>2026</v>
      </c>
      <c r="D4997" t="inlineStr">
        <is>
          <t>Dec</t>
        </is>
      </c>
      <c r="E4997" t="inlineStr">
        <is>
          <t>Asia</t>
        </is>
      </c>
      <c r="F4997" t="inlineStr">
        <is>
          <t>South Korea</t>
        </is>
      </c>
      <c r="G4997" t="inlineStr">
        <is>
          <t>Gasoline</t>
        </is>
      </c>
      <c r="H4997" t="inlineStr">
        <is>
          <t>Term contract</t>
        </is>
      </c>
      <c r="I4997" t="inlineStr">
        <is>
          <t>Trader</t>
        </is>
      </c>
      <c r="J4997" t="inlineStr">
        <is>
          <t>Ruhi Shaikh</t>
        </is>
      </c>
      <c r="K4997" s="70" t="n">
        <v>655461</v>
      </c>
      <c r="L4997" s="71" t="n">
        <v>92.48999999999999</v>
      </c>
      <c r="M4997" s="71" t="n">
        <v>60623587.89</v>
      </c>
      <c r="N4997" s="71" t="n">
        <v>1212471.76</v>
      </c>
      <c r="O4997" s="71" t="n">
        <v>59411116.13</v>
      </c>
      <c r="P4997" s="71" t="n">
        <v>44546997.98</v>
      </c>
      <c r="Q4997" s="71" t="n">
        <v>14864118.15</v>
      </c>
      <c r="R4997" t="inlineStr">
        <is>
          <t>Refined</t>
        </is>
      </c>
      <c r="S4997" t="inlineStr">
        <is>
          <t>Yes</t>
        </is>
      </c>
      <c r="T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SA104989</t>
        </is>
      </c>
      <c r="B4998" s="68" t="n">
        <v>46383</v>
      </c>
      <c r="C4998" s="69" t="n">
        <v>2026</v>
      </c>
      <c r="D4998" t="inlineStr">
        <is>
          <t>Dec</t>
        </is>
      </c>
      <c r="E4998" t="inlineStr">
        <is>
          <t>Asia</t>
        </is>
      </c>
      <c r="F4998" t="inlineStr">
        <is>
          <t>South Korea</t>
        </is>
      </c>
      <c r="G4998" t="inlineStr">
        <is>
          <t>Arab Light</t>
        </is>
      </c>
      <c r="H4998" t="inlineStr">
        <is>
          <t>Term contract</t>
        </is>
      </c>
      <c r="I4998" t="inlineStr">
        <is>
          <t>Refiner</t>
        </is>
      </c>
      <c r="J4998" t="inlineStr">
        <is>
          <t>Ravindra Patil</t>
        </is>
      </c>
      <c r="K4998" s="70" t="n">
        <v>1309760</v>
      </c>
      <c r="L4998" s="71" t="n">
        <v>84.66</v>
      </c>
      <c r="M4998" s="71" t="n">
        <v>110884281.6</v>
      </c>
      <c r="N4998" s="71" t="n">
        <v>0</v>
      </c>
      <c r="O4998" s="71" t="n">
        <v>110884281.6</v>
      </c>
      <c r="P4998" s="71" t="n">
        <v>23694819.49</v>
      </c>
      <c r="Q4998" s="71" t="n">
        <v>87189462.11</v>
      </c>
      <c r="R4998" t="inlineStr">
        <is>
          <t>Crude</t>
        </is>
      </c>
      <c r="S4998" t="inlineStr">
        <is>
          <t>Yes</t>
        </is>
      </c>
      <c r="T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SA104990</t>
        </is>
      </c>
      <c r="B4999" s="68" t="n">
        <v>46383</v>
      </c>
      <c r="C4999" s="69" t="n">
        <v>2026</v>
      </c>
      <c r="D4999" t="inlineStr">
        <is>
          <t>Dec</t>
        </is>
      </c>
      <c r="E4999" t="inlineStr">
        <is>
          <t>North America</t>
        </is>
      </c>
      <c r="F4999" t="inlineStr">
        <is>
          <t>USA</t>
        </is>
      </c>
      <c r="G4999" t="inlineStr">
        <is>
          <t>Arab Heavy</t>
        </is>
      </c>
      <c r="H4999" t="inlineStr">
        <is>
          <t>Term contract</t>
        </is>
      </c>
      <c r="I4999" t="inlineStr">
        <is>
          <t>National oil company</t>
        </is>
      </c>
      <c r="J4999" t="inlineStr">
        <is>
          <t>Fatima Al-Saud</t>
        </is>
      </c>
      <c r="K4999" s="70" t="n">
        <v>866975</v>
      </c>
      <c r="L4999" s="71" t="n">
        <v>66.02</v>
      </c>
      <c r="M4999" s="71" t="n">
        <v>57237689.5</v>
      </c>
      <c r="N4999" s="71" t="n">
        <v>0</v>
      </c>
      <c r="O4999" s="71" t="n">
        <v>57237689.5</v>
      </c>
      <c r="P4999" s="71" t="n">
        <v>15542742.3</v>
      </c>
      <c r="Q4999" s="71" t="n">
        <v>41694947.2</v>
      </c>
      <c r="R4999" t="inlineStr">
        <is>
          <t>Crude</t>
        </is>
      </c>
      <c r="S4999" t="inlineStr">
        <is>
          <t>Yes</t>
        </is>
      </c>
      <c r="T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SA104991</t>
        </is>
      </c>
      <c r="B5000" s="68" t="n">
        <v>46383</v>
      </c>
      <c r="C5000" s="69" t="n">
        <v>2026</v>
      </c>
      <c r="D5000" t="inlineStr">
        <is>
          <t>Dec</t>
        </is>
      </c>
      <c r="E5000" t="inlineStr">
        <is>
          <t>Asia</t>
        </is>
      </c>
      <c r="F5000" t="inlineStr">
        <is>
          <t>South Korea</t>
        </is>
      </c>
      <c r="G5000" t="inlineStr">
        <is>
          <t>Arab Light</t>
        </is>
      </c>
      <c r="H5000" t="inlineStr">
        <is>
          <t>Spot</t>
        </is>
      </c>
      <c r="I5000" t="inlineStr">
        <is>
          <t>National oil company</t>
        </is>
      </c>
      <c r="J5000" t="inlineStr">
        <is>
          <t>Shraddha Kulkarni</t>
        </is>
      </c>
      <c r="K5000" s="70" t="n">
        <v>754245</v>
      </c>
      <c r="L5000" s="71" t="n">
        <v>72.79000000000001</v>
      </c>
      <c r="M5000" s="71" t="n">
        <v>54901493.55</v>
      </c>
      <c r="N5000" s="71" t="n">
        <v>1098029.87</v>
      </c>
      <c r="O5000" s="71" t="n">
        <v>53803463.68</v>
      </c>
      <c r="P5000" s="71" t="n">
        <v>13451196.73</v>
      </c>
      <c r="Q5000" s="71" t="n">
        <v>40352266.95</v>
      </c>
      <c r="R5000" t="inlineStr">
        <is>
          <t>Crude</t>
        </is>
      </c>
      <c r="S5000" t="inlineStr">
        <is>
          <t>Yes</t>
        </is>
      </c>
      <c r="T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SA104992</t>
        </is>
      </c>
      <c r="B5001" s="68" t="n">
        <v>46383</v>
      </c>
      <c r="C5001" s="69" t="n">
        <v>2026</v>
      </c>
      <c r="D5001" t="inlineStr">
        <is>
          <t>Dec</t>
        </is>
      </c>
      <c r="E5001" t="inlineStr">
        <is>
          <t>Middle East</t>
        </is>
      </c>
      <c r="F5001" t="inlineStr">
        <is>
          <t>UAE</t>
        </is>
      </c>
      <c r="G5001" t="inlineStr">
        <is>
          <t>Arab Medium</t>
        </is>
      </c>
      <c r="H5001" t="inlineStr">
        <is>
          <t>Term contract</t>
        </is>
      </c>
      <c r="I5001" t="inlineStr">
        <is>
          <t>Refiner</t>
        </is>
      </c>
      <c r="J5001" t="inlineStr">
        <is>
          <t>Hiroshi Tanaka</t>
        </is>
      </c>
      <c r="K5001" s="70" t="n">
        <v>2022167</v>
      </c>
      <c r="L5001" s="71" t="n">
        <v>79.04000000000001</v>
      </c>
      <c r="M5001" s="71" t="n">
        <v>159832079.68</v>
      </c>
      <c r="N5001" s="71" t="n">
        <v>0</v>
      </c>
      <c r="O5001" s="71" t="n">
        <v>159832079.68</v>
      </c>
      <c r="P5001" s="71" t="n">
        <v>35819312.39</v>
      </c>
      <c r="Q5001" s="71" t="n">
        <v>124012767.29</v>
      </c>
      <c r="R5001" t="inlineStr">
        <is>
          <t>Crude</t>
        </is>
      </c>
      <c r="S5001" t="inlineStr">
        <is>
          <t>Yes</t>
        </is>
      </c>
      <c r="T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SA104993</t>
        </is>
      </c>
      <c r="B5002" s="68" t="n">
        <v>46384</v>
      </c>
      <c r="C5002" s="69" t="n">
        <v>2026</v>
      </c>
      <c r="D5002" t="inlineStr">
        <is>
          <t>Dec</t>
        </is>
      </c>
      <c r="E5002" t="inlineStr">
        <is>
          <t>Middle East</t>
        </is>
      </c>
      <c r="F5002" t="inlineStr">
        <is>
          <t>Saudi Arabia</t>
        </is>
      </c>
      <c r="G5002" t="inlineStr">
        <is>
          <t>Arab Light</t>
        </is>
      </c>
      <c r="H5002" t="inlineStr">
        <is>
          <t>Domestic</t>
        </is>
      </c>
      <c r="I5002" t="inlineStr">
        <is>
          <t>National oil company</t>
        </is>
      </c>
      <c r="J5002" t="inlineStr">
        <is>
          <t>Lucas Martin</t>
        </is>
      </c>
      <c r="K5002" s="70" t="n">
        <v>916948</v>
      </c>
      <c r="L5002" s="71" t="n">
        <v>80.17</v>
      </c>
      <c r="M5002" s="71" t="n">
        <v>73511721.16</v>
      </c>
      <c r="N5002" s="71" t="n">
        <v>1470234.42</v>
      </c>
      <c r="O5002" s="71" t="n">
        <v>72041486.73999999</v>
      </c>
      <c r="P5002" s="71" t="n">
        <v>16636218.87</v>
      </c>
      <c r="Q5002" s="71" t="n">
        <v>55405267.87</v>
      </c>
      <c r="R5002" t="inlineStr">
        <is>
          <t>Crude</t>
        </is>
      </c>
      <c r="S5002" t="inlineStr">
        <is>
          <t>No</t>
        </is>
      </c>
      <c r="T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SA104994</t>
        </is>
      </c>
      <c r="B5003" s="68" t="n">
        <v>46384</v>
      </c>
      <c r="C5003" s="69" t="n">
        <v>2026</v>
      </c>
      <c r="D5003" t="inlineStr">
        <is>
          <t>Dec</t>
        </is>
      </c>
      <c r="E5003" t="inlineStr">
        <is>
          <t>Middle East</t>
        </is>
      </c>
      <c r="F5003" t="inlineStr">
        <is>
          <t>Bahrain</t>
        </is>
      </c>
      <c r="G5003" t="inlineStr">
        <is>
          <t>Gasoline</t>
        </is>
      </c>
      <c r="H5003" t="inlineStr">
        <is>
          <t>Term contract</t>
        </is>
      </c>
      <c r="I5003" t="inlineStr">
        <is>
          <t>Refiner</t>
        </is>
      </c>
      <c r="J5003" t="inlineStr">
        <is>
          <t>Zoya Ahmed</t>
        </is>
      </c>
      <c r="K5003" s="70" t="n">
        <v>650813</v>
      </c>
      <c r="L5003" s="71" t="n">
        <v>88.98</v>
      </c>
      <c r="M5003" s="71" t="n">
        <v>57909340.74</v>
      </c>
      <c r="N5003" s="71" t="n">
        <v>1158186.81</v>
      </c>
      <c r="O5003" s="71" t="n">
        <v>56751153.93</v>
      </c>
      <c r="P5003" s="71" t="n">
        <v>46826039.85</v>
      </c>
      <c r="Q5003" s="71" t="n">
        <v>9925114.08</v>
      </c>
      <c r="R5003" t="inlineStr">
        <is>
          <t>Refined</t>
        </is>
      </c>
      <c r="S5003" t="inlineStr">
        <is>
          <t>Yes</t>
        </is>
      </c>
      <c r="T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SA104995</t>
        </is>
      </c>
      <c r="B5004" s="68" t="n">
        <v>46384</v>
      </c>
      <c r="C5004" s="69" t="n">
        <v>2026</v>
      </c>
      <c r="D5004" t="inlineStr">
        <is>
          <t>Dec</t>
        </is>
      </c>
      <c r="E5004" t="inlineStr">
        <is>
          <t>Asia</t>
        </is>
      </c>
      <c r="F5004" t="inlineStr">
        <is>
          <t>China</t>
        </is>
      </c>
      <c r="G5004" t="inlineStr">
        <is>
          <t>Arab Medium</t>
        </is>
      </c>
      <c r="H5004" t="inlineStr">
        <is>
          <t>Spot</t>
        </is>
      </c>
      <c r="I5004" t="inlineStr">
        <is>
          <t>Trader</t>
        </is>
      </c>
      <c r="J5004" t="inlineStr">
        <is>
          <t>Kofi Mensah</t>
        </is>
      </c>
      <c r="K5004" s="70" t="n">
        <v>2262736</v>
      </c>
      <c r="L5004" s="71" t="n">
        <v>76.67</v>
      </c>
      <c r="M5004" s="71" t="n">
        <v>173483969.12</v>
      </c>
      <c r="N5004" s="71" t="n">
        <v>1734839.69</v>
      </c>
      <c r="O5004" s="71" t="n">
        <v>171749129.43</v>
      </c>
      <c r="P5004" s="71" t="n">
        <v>40701190.48</v>
      </c>
      <c r="Q5004" s="71" t="n">
        <v>131047938.95</v>
      </c>
      <c r="R5004" t="inlineStr">
        <is>
          <t>Crude</t>
        </is>
      </c>
      <c r="S5004" t="inlineStr">
        <is>
          <t>Yes</t>
        </is>
      </c>
      <c r="T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SA104996</t>
        </is>
      </c>
      <c r="B5005" s="68" t="n">
        <v>46384</v>
      </c>
      <c r="C5005" s="69" t="n">
        <v>2026</v>
      </c>
      <c r="D5005" t="inlineStr">
        <is>
          <t>Dec</t>
        </is>
      </c>
      <c r="E5005" t="inlineStr">
        <is>
          <t>Middle East</t>
        </is>
      </c>
      <c r="F5005" t="inlineStr">
        <is>
          <t>UAE</t>
        </is>
      </c>
      <c r="G5005" t="inlineStr">
        <is>
          <t>Jet fuel</t>
        </is>
      </c>
      <c r="H5005" t="inlineStr">
        <is>
          <t>Term contract</t>
        </is>
      </c>
      <c r="I5005" t="inlineStr">
        <is>
          <t>Refiner</t>
        </is>
      </c>
      <c r="J5005" t="inlineStr">
        <is>
          <t>Lucas Martin</t>
        </is>
      </c>
      <c r="K5005" s="70" t="n">
        <v>425210</v>
      </c>
      <c r="L5005" s="71" t="n">
        <v>89.37</v>
      </c>
      <c r="M5005" s="71" t="n">
        <v>38001017.7</v>
      </c>
      <c r="N5005" s="71" t="n">
        <v>380010.18</v>
      </c>
      <c r="O5005" s="71" t="n">
        <v>37621007.52</v>
      </c>
      <c r="P5005" s="71" t="n">
        <v>31909588.19</v>
      </c>
      <c r="Q5005" s="71" t="n">
        <v>5711419.33</v>
      </c>
      <c r="R5005" t="inlineStr">
        <is>
          <t>Refined</t>
        </is>
      </c>
      <c r="S5005" t="inlineStr">
        <is>
          <t>Yes</t>
        </is>
      </c>
      <c r="T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SA104997</t>
        </is>
      </c>
      <c r="B5006" s="68" t="n">
        <v>46384</v>
      </c>
      <c r="C5006" s="69" t="n">
        <v>2026</v>
      </c>
      <c r="D5006" t="inlineStr">
        <is>
          <t>Dec</t>
        </is>
      </c>
      <c r="E5006" t="inlineStr">
        <is>
          <t>Asia</t>
        </is>
      </c>
      <c r="F5006" t="inlineStr">
        <is>
          <t>South Korea</t>
        </is>
      </c>
      <c r="G5006" t="inlineStr">
        <is>
          <t>Diesel</t>
        </is>
      </c>
      <c r="H5006" t="inlineStr">
        <is>
          <t>Term contract</t>
        </is>
      </c>
      <c r="I5006" t="inlineStr">
        <is>
          <t>National oil company</t>
        </is>
      </c>
      <c r="J5006" t="inlineStr">
        <is>
          <t>Yuki Sato</t>
        </is>
      </c>
      <c r="K5006" s="70" t="n">
        <v>239470</v>
      </c>
      <c r="L5006" s="71" t="n">
        <v>91.45</v>
      </c>
      <c r="M5006" s="71" t="n">
        <v>21899531.5</v>
      </c>
      <c r="N5006" s="71" t="n">
        <v>218995.32</v>
      </c>
      <c r="O5006" s="71" t="n">
        <v>21680536.18</v>
      </c>
      <c r="P5006" s="71" t="n">
        <v>16538237.86</v>
      </c>
      <c r="Q5006" s="71" t="n">
        <v>5142298.32</v>
      </c>
      <c r="R5006" t="inlineStr">
        <is>
          <t>Refined</t>
        </is>
      </c>
      <c r="S5006" t="inlineStr">
        <is>
          <t>Yes</t>
        </is>
      </c>
      <c r="T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SA104998</t>
        </is>
      </c>
      <c r="B5007" s="68" t="n">
        <v>46384</v>
      </c>
      <c r="C5007" s="69" t="n">
        <v>2026</v>
      </c>
      <c r="D5007" t="inlineStr">
        <is>
          <t>Dec</t>
        </is>
      </c>
      <c r="E5007" t="inlineStr">
        <is>
          <t>Asia</t>
        </is>
      </c>
      <c r="F5007" t="inlineStr">
        <is>
          <t>Japan</t>
        </is>
      </c>
      <c r="G5007" t="inlineStr">
        <is>
          <t>Arab Light</t>
        </is>
      </c>
      <c r="H5007" t="inlineStr">
        <is>
          <t>Term contract</t>
        </is>
      </c>
      <c r="I5007" t="inlineStr">
        <is>
          <t>Refiner</t>
        </is>
      </c>
      <c r="J5007" t="inlineStr">
        <is>
          <t>Liam O'Brien</t>
        </is>
      </c>
      <c r="K5007" s="70" t="n">
        <v>1316733</v>
      </c>
      <c r="L5007" s="71" t="n">
        <v>73.22</v>
      </c>
      <c r="M5007" s="71" t="n">
        <v>96411190.26000001</v>
      </c>
      <c r="N5007" s="71" t="n">
        <v>0</v>
      </c>
      <c r="O5007" s="71" t="n">
        <v>96411190.26000001</v>
      </c>
      <c r="P5007" s="71" t="n">
        <v>24121561.17</v>
      </c>
      <c r="Q5007" s="71" t="n">
        <v>72289629.09</v>
      </c>
      <c r="R5007" t="inlineStr">
        <is>
          <t>Crude</t>
        </is>
      </c>
      <c r="S5007" t="inlineStr">
        <is>
          <t>Yes</t>
        </is>
      </c>
      <c r="T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SA104999</t>
        </is>
      </c>
      <c r="B5008" s="68" t="n">
        <v>46384</v>
      </c>
      <c r="C5008" s="69" t="n">
        <v>2026</v>
      </c>
      <c r="D5008" t="inlineStr">
        <is>
          <t>Dec</t>
        </is>
      </c>
      <c r="E5008" t="inlineStr">
        <is>
          <t>Asia</t>
        </is>
      </c>
      <c r="F5008" t="inlineStr">
        <is>
          <t>Japan</t>
        </is>
      </c>
      <c r="G5008" t="inlineStr">
        <is>
          <t>Arab Extra Light</t>
        </is>
      </c>
      <c r="H5008" t="inlineStr">
        <is>
          <t>Term contract</t>
        </is>
      </c>
      <c r="I5008" t="inlineStr">
        <is>
          <t>Refiner</t>
        </is>
      </c>
      <c r="J5008" t="inlineStr">
        <is>
          <t>Lucas Martin</t>
        </is>
      </c>
      <c r="K5008" s="70" t="n">
        <v>1996600</v>
      </c>
      <c r="L5008" s="71" t="n">
        <v>80.12</v>
      </c>
      <c r="M5008" s="71" t="n">
        <v>159967592</v>
      </c>
      <c r="N5008" s="71" t="n">
        <v>0</v>
      </c>
      <c r="O5008" s="71" t="n">
        <v>159967592</v>
      </c>
      <c r="P5008" s="71" t="n">
        <v>36670469.63</v>
      </c>
      <c r="Q5008" s="71" t="n">
        <v>123297122.37</v>
      </c>
      <c r="R5008" t="inlineStr">
        <is>
          <t>Crude</t>
        </is>
      </c>
      <c r="S5008" t="inlineStr">
        <is>
          <t>Yes</t>
        </is>
      </c>
      <c r="T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SA105000</t>
        </is>
      </c>
      <c r="B5009" s="68" t="n">
        <v>46384</v>
      </c>
      <c r="C5009" s="69" t="n">
        <v>2026</v>
      </c>
      <c r="D5009" t="inlineStr">
        <is>
          <t>Dec</t>
        </is>
      </c>
      <c r="E5009" t="inlineStr">
        <is>
          <t>Middle East</t>
        </is>
      </c>
      <c r="F5009" t="inlineStr">
        <is>
          <t>Bahrain</t>
        </is>
      </c>
      <c r="G5009" t="inlineStr">
        <is>
          <t>Arab Light</t>
        </is>
      </c>
      <c r="H5009" t="inlineStr">
        <is>
          <t>Term contract</t>
        </is>
      </c>
      <c r="I5009" t="inlineStr">
        <is>
          <t>National oil company</t>
        </is>
      </c>
      <c r="J5009" t="inlineStr">
        <is>
          <t>Sara Rossi</t>
        </is>
      </c>
      <c r="K5009" s="70" t="n">
        <v>2256925</v>
      </c>
      <c r="L5009" s="71" t="n">
        <v>72.42</v>
      </c>
      <c r="M5009" s="71" t="n">
        <v>163446508.5</v>
      </c>
      <c r="N5009" s="71" t="n">
        <v>1634465.08</v>
      </c>
      <c r="O5009" s="71" t="n">
        <v>161812043.42</v>
      </c>
      <c r="P5009" s="71" t="n">
        <v>40399571.1</v>
      </c>
      <c r="Q5009" s="71" t="n">
        <v>121412472.32</v>
      </c>
      <c r="R5009" t="inlineStr">
        <is>
          <t>Crude</t>
        </is>
      </c>
      <c r="S5009" t="inlineStr">
        <is>
          <t>Yes</t>
        </is>
      </c>
      <c r="T5009">
        <f>IF(AND(OR(Dashboard!$C$6="All",E5009=Dashboard!$C$6),OR(Dashboard!$F$6="All",G5009=Dashboard!$F$6),OR(Dashboard!$I$6="All",H5009=Dashboard!$I$6)),1,0)</f>
        <v/>
      </c>
    </row>
    <row r="5011">
      <c r="A5011" s="72" t="inlineStr">
        <is>
          <t>EXAMPLE DATA: every number in this workbook is made up for practice. It is not real Saudi Aramco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5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BB5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2" t="inlineStr">
        <is>
          <t>Helper tables for the charts. They follow the Dashboard filters (Inc = 1). EXAMPLE DATA: every number in this workbook is made up for practice. It is not real Saudi Aramco data and not an official report.</t>
        </is>
      </c>
      <c r="AD1" s="49" t="inlineStr">
        <is>
          <t>Sparkline data (24 months per KPI, follows the filters)</t>
        </is>
      </c>
      <c r="AE1" s="73" t="inlineStr">
        <is>
          <t>Jan 2025</t>
        </is>
      </c>
      <c r="AF1" s="73" t="inlineStr">
        <is>
          <t>Feb 2025</t>
        </is>
      </c>
      <c r="AG1" s="73" t="inlineStr">
        <is>
          <t>Mar 2025</t>
        </is>
      </c>
      <c r="AH1" s="73" t="inlineStr">
        <is>
          <t>Apr 2025</t>
        </is>
      </c>
      <c r="AI1" s="73" t="inlineStr">
        <is>
          <t>May 2025</t>
        </is>
      </c>
      <c r="AJ1" s="73" t="inlineStr">
        <is>
          <t>Jun 2025</t>
        </is>
      </c>
      <c r="AK1" s="73" t="inlineStr">
        <is>
          <t>Jul 2025</t>
        </is>
      </c>
      <c r="AL1" s="73" t="inlineStr">
        <is>
          <t>Aug 2025</t>
        </is>
      </c>
      <c r="AM1" s="73" t="inlineStr">
        <is>
          <t>Sep 2025</t>
        </is>
      </c>
      <c r="AN1" s="73" t="inlineStr">
        <is>
          <t>Oct 2025</t>
        </is>
      </c>
      <c r="AO1" s="73" t="inlineStr">
        <is>
          <t>Nov 2025</t>
        </is>
      </c>
      <c r="AP1" s="73" t="inlineStr">
        <is>
          <t>Dec 2025</t>
        </is>
      </c>
      <c r="AQ1" s="73" t="inlineStr">
        <is>
          <t>Jan 2026</t>
        </is>
      </c>
      <c r="AR1" s="73" t="inlineStr">
        <is>
          <t>Feb 2026</t>
        </is>
      </c>
      <c r="AS1" s="73" t="inlineStr">
        <is>
          <t>Mar 2026</t>
        </is>
      </c>
      <c r="AT1" s="73" t="inlineStr">
        <is>
          <t>Apr 2026</t>
        </is>
      </c>
      <c r="AU1" s="73" t="inlineStr">
        <is>
          <t>May 2026</t>
        </is>
      </c>
      <c r="AV1" s="73" t="inlineStr">
        <is>
          <t>Jun 2026</t>
        </is>
      </c>
      <c r="AW1" s="73" t="inlineStr">
        <is>
          <t>Jul 2026</t>
        </is>
      </c>
      <c r="AX1" s="73" t="inlineStr">
        <is>
          <t>Aug 2026</t>
        </is>
      </c>
      <c r="AY1" s="73" t="inlineStr">
        <is>
          <t>Sep 2026</t>
        </is>
      </c>
      <c r="AZ1" s="73" t="inlineStr">
        <is>
          <t>Oct 2026</t>
        </is>
      </c>
      <c r="BA1" s="73" t="inlineStr">
        <is>
          <t>Nov 2026</t>
        </is>
      </c>
      <c r="BB1" s="73" t="inlineStr">
        <is>
          <t>Dec 2026</t>
        </is>
      </c>
    </row>
    <row r="2">
      <c r="AD2" s="74" t="inlineStr">
        <is>
          <t>💰 Revenue (trend)</t>
        </is>
      </c>
      <c r="AE2" s="75">
        <f>SUMIFS(Data!$O$10:$O$5009,Data!$T$10:$T$5009,1,Data!$C$10:$C$5009,2025,Data!$D$10:$D$5009,"Jan")</f>
        <v/>
      </c>
      <c r="AF2" s="75">
        <f>SUMIFS(Data!$O$10:$O$5009,Data!$T$10:$T$5009,1,Data!$C$10:$C$5009,2025,Data!$D$10:$D$5009,"Feb")</f>
        <v/>
      </c>
      <c r="AG2" s="75">
        <f>SUMIFS(Data!$O$10:$O$5009,Data!$T$10:$T$5009,1,Data!$C$10:$C$5009,2025,Data!$D$10:$D$5009,"Mar")</f>
        <v/>
      </c>
      <c r="AH2" s="75">
        <f>SUMIFS(Data!$O$10:$O$5009,Data!$T$10:$T$5009,1,Data!$C$10:$C$5009,2025,Data!$D$10:$D$5009,"Apr")</f>
        <v/>
      </c>
      <c r="AI2" s="75">
        <f>SUMIFS(Data!$O$10:$O$5009,Data!$T$10:$T$5009,1,Data!$C$10:$C$5009,2025,Data!$D$10:$D$5009,"May")</f>
        <v/>
      </c>
      <c r="AJ2" s="75">
        <f>SUMIFS(Data!$O$10:$O$5009,Data!$T$10:$T$5009,1,Data!$C$10:$C$5009,2025,Data!$D$10:$D$5009,"Jun")</f>
        <v/>
      </c>
      <c r="AK2" s="75">
        <f>SUMIFS(Data!$O$10:$O$5009,Data!$T$10:$T$5009,1,Data!$C$10:$C$5009,2025,Data!$D$10:$D$5009,"Jul")</f>
        <v/>
      </c>
      <c r="AL2" s="75">
        <f>SUMIFS(Data!$O$10:$O$5009,Data!$T$10:$T$5009,1,Data!$C$10:$C$5009,2025,Data!$D$10:$D$5009,"Aug")</f>
        <v/>
      </c>
      <c r="AM2" s="75">
        <f>SUMIFS(Data!$O$10:$O$5009,Data!$T$10:$T$5009,1,Data!$C$10:$C$5009,2025,Data!$D$10:$D$5009,"Sep")</f>
        <v/>
      </c>
      <c r="AN2" s="75">
        <f>SUMIFS(Data!$O$10:$O$5009,Data!$T$10:$T$5009,1,Data!$C$10:$C$5009,2025,Data!$D$10:$D$5009,"Oct")</f>
        <v/>
      </c>
      <c r="AO2" s="75">
        <f>SUMIFS(Data!$O$10:$O$5009,Data!$T$10:$T$5009,1,Data!$C$10:$C$5009,2025,Data!$D$10:$D$5009,"Nov")</f>
        <v/>
      </c>
      <c r="AP2" s="75">
        <f>SUMIFS(Data!$O$10:$O$5009,Data!$T$10:$T$5009,1,Data!$C$10:$C$5009,2025,Data!$D$10:$D$5009,"Dec")</f>
        <v/>
      </c>
      <c r="AQ2" s="75">
        <f>SUMIFS(Data!$O$10:$O$5009,Data!$T$10:$T$5009,1,Data!$C$10:$C$5009,2026,Data!$D$10:$D$5009,"Jan")</f>
        <v/>
      </c>
      <c r="AR2" s="75">
        <f>SUMIFS(Data!$O$10:$O$5009,Data!$T$10:$T$5009,1,Data!$C$10:$C$5009,2026,Data!$D$10:$D$5009,"Feb")</f>
        <v/>
      </c>
      <c r="AS2" s="75">
        <f>SUMIFS(Data!$O$10:$O$5009,Data!$T$10:$T$5009,1,Data!$C$10:$C$5009,2026,Data!$D$10:$D$5009,"Mar")</f>
        <v/>
      </c>
      <c r="AT2" s="75">
        <f>SUMIFS(Data!$O$10:$O$5009,Data!$T$10:$T$5009,1,Data!$C$10:$C$5009,2026,Data!$D$10:$D$5009,"Apr")</f>
        <v/>
      </c>
      <c r="AU2" s="75">
        <f>SUMIFS(Data!$O$10:$O$5009,Data!$T$10:$T$5009,1,Data!$C$10:$C$5009,2026,Data!$D$10:$D$5009,"May")</f>
        <v/>
      </c>
      <c r="AV2" s="75">
        <f>SUMIFS(Data!$O$10:$O$5009,Data!$T$10:$T$5009,1,Data!$C$10:$C$5009,2026,Data!$D$10:$D$5009,"Jun")</f>
        <v/>
      </c>
      <c r="AW2" s="75">
        <f>SUMIFS(Data!$O$10:$O$5009,Data!$T$10:$T$5009,1,Data!$C$10:$C$5009,2026,Data!$D$10:$D$5009,"Jul")</f>
        <v/>
      </c>
      <c r="AX2" s="75">
        <f>SUMIFS(Data!$O$10:$O$5009,Data!$T$10:$T$5009,1,Data!$C$10:$C$5009,2026,Data!$D$10:$D$5009,"Aug")</f>
        <v/>
      </c>
      <c r="AY2" s="75">
        <f>SUMIFS(Data!$O$10:$O$5009,Data!$T$10:$T$5009,1,Data!$C$10:$C$5009,2026,Data!$D$10:$D$5009,"Sep")</f>
        <v/>
      </c>
      <c r="AZ2" s="75">
        <f>SUMIFS(Data!$O$10:$O$5009,Data!$T$10:$T$5009,1,Data!$C$10:$C$5009,2026,Data!$D$10:$D$5009,"Oct")</f>
        <v/>
      </c>
      <c r="BA2" s="75">
        <f>SUMIFS(Data!$O$10:$O$5009,Data!$T$10:$T$5009,1,Data!$C$10:$C$5009,2026,Data!$D$10:$D$5009,"Nov")</f>
        <v/>
      </c>
      <c r="BB2" s="75">
        <f>SUMIFS(Data!$O$10:$O$5009,Data!$T$10:$T$5009,1,Data!$C$10:$C$5009,2026,Data!$D$10:$D$5009,"Dec")</f>
        <v/>
      </c>
    </row>
    <row r="3">
      <c r="A3" s="76" t="inlineStr">
        <is>
          <t>Monthly trend: AC 2026 vs PY 2025</t>
        </is>
      </c>
      <c r="AD3" s="74" t="inlineStr">
        <is>
          <t>📈 Profit (trend)</t>
        </is>
      </c>
      <c r="AE3" s="75">
        <f>SUMIFS(Data!$Q$10:$Q$5009,Data!$T$10:$T$5009,1,Data!$C$10:$C$5009,2025,Data!$D$10:$D$5009,"Jan")</f>
        <v/>
      </c>
      <c r="AF3" s="75">
        <f>SUMIFS(Data!$Q$10:$Q$5009,Data!$T$10:$T$5009,1,Data!$C$10:$C$5009,2025,Data!$D$10:$D$5009,"Feb")</f>
        <v/>
      </c>
      <c r="AG3" s="75">
        <f>SUMIFS(Data!$Q$10:$Q$5009,Data!$T$10:$T$5009,1,Data!$C$10:$C$5009,2025,Data!$D$10:$D$5009,"Mar")</f>
        <v/>
      </c>
      <c r="AH3" s="75">
        <f>SUMIFS(Data!$Q$10:$Q$5009,Data!$T$10:$T$5009,1,Data!$C$10:$C$5009,2025,Data!$D$10:$D$5009,"Apr")</f>
        <v/>
      </c>
      <c r="AI3" s="75">
        <f>SUMIFS(Data!$Q$10:$Q$5009,Data!$T$10:$T$5009,1,Data!$C$10:$C$5009,2025,Data!$D$10:$D$5009,"May")</f>
        <v/>
      </c>
      <c r="AJ3" s="75">
        <f>SUMIFS(Data!$Q$10:$Q$5009,Data!$T$10:$T$5009,1,Data!$C$10:$C$5009,2025,Data!$D$10:$D$5009,"Jun")</f>
        <v/>
      </c>
      <c r="AK3" s="75">
        <f>SUMIFS(Data!$Q$10:$Q$5009,Data!$T$10:$T$5009,1,Data!$C$10:$C$5009,2025,Data!$D$10:$D$5009,"Jul")</f>
        <v/>
      </c>
      <c r="AL3" s="75">
        <f>SUMIFS(Data!$Q$10:$Q$5009,Data!$T$10:$T$5009,1,Data!$C$10:$C$5009,2025,Data!$D$10:$D$5009,"Aug")</f>
        <v/>
      </c>
      <c r="AM3" s="75">
        <f>SUMIFS(Data!$Q$10:$Q$5009,Data!$T$10:$T$5009,1,Data!$C$10:$C$5009,2025,Data!$D$10:$D$5009,"Sep")</f>
        <v/>
      </c>
      <c r="AN3" s="75">
        <f>SUMIFS(Data!$Q$10:$Q$5009,Data!$T$10:$T$5009,1,Data!$C$10:$C$5009,2025,Data!$D$10:$D$5009,"Oct")</f>
        <v/>
      </c>
      <c r="AO3" s="75">
        <f>SUMIFS(Data!$Q$10:$Q$5009,Data!$T$10:$T$5009,1,Data!$C$10:$C$5009,2025,Data!$D$10:$D$5009,"Nov")</f>
        <v/>
      </c>
      <c r="AP3" s="75">
        <f>SUMIFS(Data!$Q$10:$Q$5009,Data!$T$10:$T$5009,1,Data!$C$10:$C$5009,2025,Data!$D$10:$D$5009,"Dec")</f>
        <v/>
      </c>
      <c r="AQ3" s="75">
        <f>SUMIFS(Data!$Q$10:$Q$5009,Data!$T$10:$T$5009,1,Data!$C$10:$C$5009,2026,Data!$D$10:$D$5009,"Jan")</f>
        <v/>
      </c>
      <c r="AR3" s="75">
        <f>SUMIFS(Data!$Q$10:$Q$5009,Data!$T$10:$T$5009,1,Data!$C$10:$C$5009,2026,Data!$D$10:$D$5009,"Feb")</f>
        <v/>
      </c>
      <c r="AS3" s="75">
        <f>SUMIFS(Data!$Q$10:$Q$5009,Data!$T$10:$T$5009,1,Data!$C$10:$C$5009,2026,Data!$D$10:$D$5009,"Mar")</f>
        <v/>
      </c>
      <c r="AT3" s="75">
        <f>SUMIFS(Data!$Q$10:$Q$5009,Data!$T$10:$T$5009,1,Data!$C$10:$C$5009,2026,Data!$D$10:$D$5009,"Apr")</f>
        <v/>
      </c>
      <c r="AU3" s="75">
        <f>SUMIFS(Data!$Q$10:$Q$5009,Data!$T$10:$T$5009,1,Data!$C$10:$C$5009,2026,Data!$D$10:$D$5009,"May")</f>
        <v/>
      </c>
      <c r="AV3" s="75">
        <f>SUMIFS(Data!$Q$10:$Q$5009,Data!$T$10:$T$5009,1,Data!$C$10:$C$5009,2026,Data!$D$10:$D$5009,"Jun")</f>
        <v/>
      </c>
      <c r="AW3" s="75">
        <f>SUMIFS(Data!$Q$10:$Q$5009,Data!$T$10:$T$5009,1,Data!$C$10:$C$5009,2026,Data!$D$10:$D$5009,"Jul")</f>
        <v/>
      </c>
      <c r="AX3" s="75">
        <f>SUMIFS(Data!$Q$10:$Q$5009,Data!$T$10:$T$5009,1,Data!$C$10:$C$5009,2026,Data!$D$10:$D$5009,"Aug")</f>
        <v/>
      </c>
      <c r="AY3" s="75">
        <f>SUMIFS(Data!$Q$10:$Q$5009,Data!$T$10:$T$5009,1,Data!$C$10:$C$5009,2026,Data!$D$10:$D$5009,"Sep")</f>
        <v/>
      </c>
      <c r="AZ3" s="75">
        <f>SUMIFS(Data!$Q$10:$Q$5009,Data!$T$10:$T$5009,1,Data!$C$10:$C$5009,2026,Data!$D$10:$D$5009,"Oct")</f>
        <v/>
      </c>
      <c r="BA3" s="75">
        <f>SUMIFS(Data!$Q$10:$Q$5009,Data!$T$10:$T$5009,1,Data!$C$10:$C$5009,2026,Data!$D$10:$D$5009,"Nov")</f>
        <v/>
      </c>
      <c r="BB3" s="75">
        <f>SUMIFS(Data!$Q$10:$Q$5009,Data!$T$10:$T$5009,1,Data!$C$10:$C$5009,2026,Data!$D$10:$D$5009,"Dec")</f>
        <v/>
      </c>
    </row>
    <row r="4">
      <c r="A4" s="77" t="inlineStr">
        <is>
          <t>Month</t>
        </is>
      </c>
      <c r="B4" s="77" t="inlineStr">
        <is>
          <t>PY 2025</t>
        </is>
      </c>
      <c r="C4" s="77" t="inlineStr">
        <is>
          <t>AC 2026</t>
        </is>
      </c>
      <c r="D4" s="77" t="inlineStr">
        <is>
          <t>ΔPY%</t>
        </is>
      </c>
      <c r="AD4" s="74" t="inlineStr">
        <is>
          <t>🎯 Margin % (trend)</t>
        </is>
      </c>
      <c r="AE4" s="75">
        <f>IFERROR(SUMIFS(Data!$Q$10:$Q$5009,Data!$T$10:$T$5009,1,Data!$C$10:$C$5009,2025,Data!$D$10:$D$5009,"Jan")/SUMIFS(Data!$O$10:$O$5009,Data!$T$10:$T$5009,1,Data!$C$10:$C$5009,2025,Data!$D$10:$D$5009,"Jan"),0)</f>
        <v/>
      </c>
      <c r="AF4" s="75">
        <f>IFERROR(SUMIFS(Data!$Q$10:$Q$5009,Data!$T$10:$T$5009,1,Data!$C$10:$C$5009,2025,Data!$D$10:$D$5009,"Feb")/SUMIFS(Data!$O$10:$O$5009,Data!$T$10:$T$5009,1,Data!$C$10:$C$5009,2025,Data!$D$10:$D$5009,"Feb"),0)</f>
        <v/>
      </c>
      <c r="AG4" s="75">
        <f>IFERROR(SUMIFS(Data!$Q$10:$Q$5009,Data!$T$10:$T$5009,1,Data!$C$10:$C$5009,2025,Data!$D$10:$D$5009,"Mar")/SUMIFS(Data!$O$10:$O$5009,Data!$T$10:$T$5009,1,Data!$C$10:$C$5009,2025,Data!$D$10:$D$5009,"Mar"),0)</f>
        <v/>
      </c>
      <c r="AH4" s="75">
        <f>IFERROR(SUMIFS(Data!$Q$10:$Q$5009,Data!$T$10:$T$5009,1,Data!$C$10:$C$5009,2025,Data!$D$10:$D$5009,"Apr")/SUMIFS(Data!$O$10:$O$5009,Data!$T$10:$T$5009,1,Data!$C$10:$C$5009,2025,Data!$D$10:$D$5009,"Apr"),0)</f>
        <v/>
      </c>
      <c r="AI4" s="75">
        <f>IFERROR(SUMIFS(Data!$Q$10:$Q$5009,Data!$T$10:$T$5009,1,Data!$C$10:$C$5009,2025,Data!$D$10:$D$5009,"May")/SUMIFS(Data!$O$10:$O$5009,Data!$T$10:$T$5009,1,Data!$C$10:$C$5009,2025,Data!$D$10:$D$5009,"May"),0)</f>
        <v/>
      </c>
      <c r="AJ4" s="75">
        <f>IFERROR(SUMIFS(Data!$Q$10:$Q$5009,Data!$T$10:$T$5009,1,Data!$C$10:$C$5009,2025,Data!$D$10:$D$5009,"Jun")/SUMIFS(Data!$O$10:$O$5009,Data!$T$10:$T$5009,1,Data!$C$10:$C$5009,2025,Data!$D$10:$D$5009,"Jun"),0)</f>
        <v/>
      </c>
      <c r="AK4" s="75">
        <f>IFERROR(SUMIFS(Data!$Q$10:$Q$5009,Data!$T$10:$T$5009,1,Data!$C$10:$C$5009,2025,Data!$D$10:$D$5009,"Jul")/SUMIFS(Data!$O$10:$O$5009,Data!$T$10:$T$5009,1,Data!$C$10:$C$5009,2025,Data!$D$10:$D$5009,"Jul"),0)</f>
        <v/>
      </c>
      <c r="AL4" s="75">
        <f>IFERROR(SUMIFS(Data!$Q$10:$Q$5009,Data!$T$10:$T$5009,1,Data!$C$10:$C$5009,2025,Data!$D$10:$D$5009,"Aug")/SUMIFS(Data!$O$10:$O$5009,Data!$T$10:$T$5009,1,Data!$C$10:$C$5009,2025,Data!$D$10:$D$5009,"Aug"),0)</f>
        <v/>
      </c>
      <c r="AM4" s="75">
        <f>IFERROR(SUMIFS(Data!$Q$10:$Q$5009,Data!$T$10:$T$5009,1,Data!$C$10:$C$5009,2025,Data!$D$10:$D$5009,"Sep")/SUMIFS(Data!$O$10:$O$5009,Data!$T$10:$T$5009,1,Data!$C$10:$C$5009,2025,Data!$D$10:$D$5009,"Sep"),0)</f>
        <v/>
      </c>
      <c r="AN4" s="75">
        <f>IFERROR(SUMIFS(Data!$Q$10:$Q$5009,Data!$T$10:$T$5009,1,Data!$C$10:$C$5009,2025,Data!$D$10:$D$5009,"Oct")/SUMIFS(Data!$O$10:$O$5009,Data!$T$10:$T$5009,1,Data!$C$10:$C$5009,2025,Data!$D$10:$D$5009,"Oct"),0)</f>
        <v/>
      </c>
      <c r="AO4" s="75">
        <f>IFERROR(SUMIFS(Data!$Q$10:$Q$5009,Data!$T$10:$T$5009,1,Data!$C$10:$C$5009,2025,Data!$D$10:$D$5009,"Nov")/SUMIFS(Data!$O$10:$O$5009,Data!$T$10:$T$5009,1,Data!$C$10:$C$5009,2025,Data!$D$10:$D$5009,"Nov"),0)</f>
        <v/>
      </c>
      <c r="AP4" s="75">
        <f>IFERROR(SUMIFS(Data!$Q$10:$Q$5009,Data!$T$10:$T$5009,1,Data!$C$10:$C$5009,2025,Data!$D$10:$D$5009,"Dec")/SUMIFS(Data!$O$10:$O$5009,Data!$T$10:$T$5009,1,Data!$C$10:$C$5009,2025,Data!$D$10:$D$5009,"Dec"),0)</f>
        <v/>
      </c>
      <c r="AQ4" s="75">
        <f>IFERROR(SUMIFS(Data!$Q$10:$Q$5009,Data!$T$10:$T$5009,1,Data!$C$10:$C$5009,2026,Data!$D$10:$D$5009,"Jan")/SUMIFS(Data!$O$10:$O$5009,Data!$T$10:$T$5009,1,Data!$C$10:$C$5009,2026,Data!$D$10:$D$5009,"Jan"),0)</f>
        <v/>
      </c>
      <c r="AR4" s="75">
        <f>IFERROR(SUMIFS(Data!$Q$10:$Q$5009,Data!$T$10:$T$5009,1,Data!$C$10:$C$5009,2026,Data!$D$10:$D$5009,"Feb")/SUMIFS(Data!$O$10:$O$5009,Data!$T$10:$T$5009,1,Data!$C$10:$C$5009,2026,Data!$D$10:$D$5009,"Feb"),0)</f>
        <v/>
      </c>
      <c r="AS4" s="75">
        <f>IFERROR(SUMIFS(Data!$Q$10:$Q$5009,Data!$T$10:$T$5009,1,Data!$C$10:$C$5009,2026,Data!$D$10:$D$5009,"Mar")/SUMIFS(Data!$O$10:$O$5009,Data!$T$10:$T$5009,1,Data!$C$10:$C$5009,2026,Data!$D$10:$D$5009,"Mar"),0)</f>
        <v/>
      </c>
      <c r="AT4" s="75">
        <f>IFERROR(SUMIFS(Data!$Q$10:$Q$5009,Data!$T$10:$T$5009,1,Data!$C$10:$C$5009,2026,Data!$D$10:$D$5009,"Apr")/SUMIFS(Data!$O$10:$O$5009,Data!$T$10:$T$5009,1,Data!$C$10:$C$5009,2026,Data!$D$10:$D$5009,"Apr"),0)</f>
        <v/>
      </c>
      <c r="AU4" s="75">
        <f>IFERROR(SUMIFS(Data!$Q$10:$Q$5009,Data!$T$10:$T$5009,1,Data!$C$10:$C$5009,2026,Data!$D$10:$D$5009,"May")/SUMIFS(Data!$O$10:$O$5009,Data!$T$10:$T$5009,1,Data!$C$10:$C$5009,2026,Data!$D$10:$D$5009,"May"),0)</f>
        <v/>
      </c>
      <c r="AV4" s="75">
        <f>IFERROR(SUMIFS(Data!$Q$10:$Q$5009,Data!$T$10:$T$5009,1,Data!$C$10:$C$5009,2026,Data!$D$10:$D$5009,"Jun")/SUMIFS(Data!$O$10:$O$5009,Data!$T$10:$T$5009,1,Data!$C$10:$C$5009,2026,Data!$D$10:$D$5009,"Jun"),0)</f>
        <v/>
      </c>
      <c r="AW4" s="75">
        <f>IFERROR(SUMIFS(Data!$Q$10:$Q$5009,Data!$T$10:$T$5009,1,Data!$C$10:$C$5009,2026,Data!$D$10:$D$5009,"Jul")/SUMIFS(Data!$O$10:$O$5009,Data!$T$10:$T$5009,1,Data!$C$10:$C$5009,2026,Data!$D$10:$D$5009,"Jul"),0)</f>
        <v/>
      </c>
      <c r="AX4" s="75">
        <f>IFERROR(SUMIFS(Data!$Q$10:$Q$5009,Data!$T$10:$T$5009,1,Data!$C$10:$C$5009,2026,Data!$D$10:$D$5009,"Aug")/SUMIFS(Data!$O$10:$O$5009,Data!$T$10:$T$5009,1,Data!$C$10:$C$5009,2026,Data!$D$10:$D$5009,"Aug"),0)</f>
        <v/>
      </c>
      <c r="AY4" s="75">
        <f>IFERROR(SUMIFS(Data!$Q$10:$Q$5009,Data!$T$10:$T$5009,1,Data!$C$10:$C$5009,2026,Data!$D$10:$D$5009,"Sep")/SUMIFS(Data!$O$10:$O$5009,Data!$T$10:$T$5009,1,Data!$C$10:$C$5009,2026,Data!$D$10:$D$5009,"Sep"),0)</f>
        <v/>
      </c>
      <c r="AZ4" s="75">
        <f>IFERROR(SUMIFS(Data!$Q$10:$Q$5009,Data!$T$10:$T$5009,1,Data!$C$10:$C$5009,2026,Data!$D$10:$D$5009,"Oct")/SUMIFS(Data!$O$10:$O$5009,Data!$T$10:$T$5009,1,Data!$C$10:$C$5009,2026,Data!$D$10:$D$5009,"Oct"),0)</f>
        <v/>
      </c>
      <c r="BA4" s="75">
        <f>IFERROR(SUMIFS(Data!$Q$10:$Q$5009,Data!$T$10:$T$5009,1,Data!$C$10:$C$5009,2026,Data!$D$10:$D$5009,"Nov")/SUMIFS(Data!$O$10:$O$5009,Data!$T$10:$T$5009,1,Data!$C$10:$C$5009,2026,Data!$D$10:$D$5009,"Nov"),0)</f>
        <v/>
      </c>
      <c r="BB4" s="75">
        <f>IFERROR(SUMIFS(Data!$Q$10:$Q$5009,Data!$T$10:$T$5009,1,Data!$C$10:$C$5009,2026,Data!$D$10:$D$5009,"Dec")/SUMIFS(Data!$O$10:$O$5009,Data!$T$10:$T$5009,1,Data!$C$10:$C$5009,2026,Data!$D$10:$D$5009,"Dec"),0)</f>
        <v/>
      </c>
    </row>
    <row r="5">
      <c r="A5" s="78" t="inlineStr">
        <is>
          <t>Jan</t>
        </is>
      </c>
      <c r="B5" s="79">
        <f>SUMIFS(Data!$O$10:$O$5009,Data!$T$10:$T$5009,1,Data!$D$10:$D$5009,$A5,Data!$C$10:$C$5009,2025)</f>
        <v/>
      </c>
      <c r="C5" s="79">
        <f>SUMIFS(Data!$O$10:$O$5009,Data!$T$10:$T$5009,1,Data!$D$10:$D$5009,$A5,Data!$C$10:$C$5009,2026)</f>
        <v/>
      </c>
      <c r="D5" s="80">
        <f>IFERROR(C5/B5-1,0)</f>
        <v/>
      </c>
      <c r="AD5" s="74" t="inlineStr">
        <is>
          <t>🚀 YoY growth (revenue trend)</t>
        </is>
      </c>
      <c r="AE5" s="75">
        <f>SUMIFS(Data!$O$10:$O$5009,Data!$T$10:$T$5009,1,Data!$C$10:$C$5009,2025,Data!$D$10:$D$5009,"Jan")</f>
        <v/>
      </c>
      <c r="AF5" s="75">
        <f>SUMIFS(Data!$O$10:$O$5009,Data!$T$10:$T$5009,1,Data!$C$10:$C$5009,2025,Data!$D$10:$D$5009,"Feb")</f>
        <v/>
      </c>
      <c r="AG5" s="75">
        <f>SUMIFS(Data!$O$10:$O$5009,Data!$T$10:$T$5009,1,Data!$C$10:$C$5009,2025,Data!$D$10:$D$5009,"Mar")</f>
        <v/>
      </c>
      <c r="AH5" s="75">
        <f>SUMIFS(Data!$O$10:$O$5009,Data!$T$10:$T$5009,1,Data!$C$10:$C$5009,2025,Data!$D$10:$D$5009,"Apr")</f>
        <v/>
      </c>
      <c r="AI5" s="75">
        <f>SUMIFS(Data!$O$10:$O$5009,Data!$T$10:$T$5009,1,Data!$C$10:$C$5009,2025,Data!$D$10:$D$5009,"May")</f>
        <v/>
      </c>
      <c r="AJ5" s="75">
        <f>SUMIFS(Data!$O$10:$O$5009,Data!$T$10:$T$5009,1,Data!$C$10:$C$5009,2025,Data!$D$10:$D$5009,"Jun")</f>
        <v/>
      </c>
      <c r="AK5" s="75">
        <f>SUMIFS(Data!$O$10:$O$5009,Data!$T$10:$T$5009,1,Data!$C$10:$C$5009,2025,Data!$D$10:$D$5009,"Jul")</f>
        <v/>
      </c>
      <c r="AL5" s="75">
        <f>SUMIFS(Data!$O$10:$O$5009,Data!$T$10:$T$5009,1,Data!$C$10:$C$5009,2025,Data!$D$10:$D$5009,"Aug")</f>
        <v/>
      </c>
      <c r="AM5" s="75">
        <f>SUMIFS(Data!$O$10:$O$5009,Data!$T$10:$T$5009,1,Data!$C$10:$C$5009,2025,Data!$D$10:$D$5009,"Sep")</f>
        <v/>
      </c>
      <c r="AN5" s="75">
        <f>SUMIFS(Data!$O$10:$O$5009,Data!$T$10:$T$5009,1,Data!$C$10:$C$5009,2025,Data!$D$10:$D$5009,"Oct")</f>
        <v/>
      </c>
      <c r="AO5" s="75">
        <f>SUMIFS(Data!$O$10:$O$5009,Data!$T$10:$T$5009,1,Data!$C$10:$C$5009,2025,Data!$D$10:$D$5009,"Nov")</f>
        <v/>
      </c>
      <c r="AP5" s="75">
        <f>SUMIFS(Data!$O$10:$O$5009,Data!$T$10:$T$5009,1,Data!$C$10:$C$5009,2025,Data!$D$10:$D$5009,"Dec")</f>
        <v/>
      </c>
      <c r="AQ5" s="75">
        <f>SUMIFS(Data!$O$10:$O$5009,Data!$T$10:$T$5009,1,Data!$C$10:$C$5009,2026,Data!$D$10:$D$5009,"Jan")</f>
        <v/>
      </c>
      <c r="AR5" s="75">
        <f>SUMIFS(Data!$O$10:$O$5009,Data!$T$10:$T$5009,1,Data!$C$10:$C$5009,2026,Data!$D$10:$D$5009,"Feb")</f>
        <v/>
      </c>
      <c r="AS5" s="75">
        <f>SUMIFS(Data!$O$10:$O$5009,Data!$T$10:$T$5009,1,Data!$C$10:$C$5009,2026,Data!$D$10:$D$5009,"Mar")</f>
        <v/>
      </c>
      <c r="AT5" s="75">
        <f>SUMIFS(Data!$O$10:$O$5009,Data!$T$10:$T$5009,1,Data!$C$10:$C$5009,2026,Data!$D$10:$D$5009,"Apr")</f>
        <v/>
      </c>
      <c r="AU5" s="75">
        <f>SUMIFS(Data!$O$10:$O$5009,Data!$T$10:$T$5009,1,Data!$C$10:$C$5009,2026,Data!$D$10:$D$5009,"May")</f>
        <v/>
      </c>
      <c r="AV5" s="75">
        <f>SUMIFS(Data!$O$10:$O$5009,Data!$T$10:$T$5009,1,Data!$C$10:$C$5009,2026,Data!$D$10:$D$5009,"Jun")</f>
        <v/>
      </c>
      <c r="AW5" s="75">
        <f>SUMIFS(Data!$O$10:$O$5009,Data!$T$10:$T$5009,1,Data!$C$10:$C$5009,2026,Data!$D$10:$D$5009,"Jul")</f>
        <v/>
      </c>
      <c r="AX5" s="75">
        <f>SUMIFS(Data!$O$10:$O$5009,Data!$T$10:$T$5009,1,Data!$C$10:$C$5009,2026,Data!$D$10:$D$5009,"Aug")</f>
        <v/>
      </c>
      <c r="AY5" s="75">
        <f>SUMIFS(Data!$O$10:$O$5009,Data!$T$10:$T$5009,1,Data!$C$10:$C$5009,2026,Data!$D$10:$D$5009,"Sep")</f>
        <v/>
      </c>
      <c r="AZ5" s="75">
        <f>SUMIFS(Data!$O$10:$O$5009,Data!$T$10:$T$5009,1,Data!$C$10:$C$5009,2026,Data!$D$10:$D$5009,"Oct")</f>
        <v/>
      </c>
      <c r="BA5" s="75">
        <f>SUMIFS(Data!$O$10:$O$5009,Data!$T$10:$T$5009,1,Data!$C$10:$C$5009,2026,Data!$D$10:$D$5009,"Nov")</f>
        <v/>
      </c>
      <c r="BB5" s="75">
        <f>SUMIFS(Data!$O$10:$O$5009,Data!$T$10:$T$5009,1,Data!$C$10:$C$5009,2026,Data!$D$10:$D$5009,"Dec")</f>
        <v/>
      </c>
    </row>
    <row r="6">
      <c r="A6" s="78" t="inlineStr">
        <is>
          <t>Feb</t>
        </is>
      </c>
      <c r="B6" s="79">
        <f>SUMIFS(Data!$O$10:$O$5009,Data!$T$10:$T$5009,1,Data!$D$10:$D$5009,$A6,Data!$C$10:$C$5009,2025)</f>
        <v/>
      </c>
      <c r="C6" s="79">
        <f>SUMIFS(Data!$O$10:$O$5009,Data!$T$10:$T$5009,1,Data!$D$10:$D$5009,$A6,Data!$C$10:$C$5009,2026)</f>
        <v/>
      </c>
      <c r="D6" s="80">
        <f>IFERROR(C6/B6-1,0)</f>
        <v/>
      </c>
      <c r="AD6" s="74" t="inlineStr">
        <is>
          <t>📦 Barrels (trend)</t>
        </is>
      </c>
      <c r="AE6" s="75">
        <f>SUMIFS(Data!$K$10:$K$5009,Data!$T$10:$T$5009,1,Data!$C$10:$C$5009,2025,Data!$D$10:$D$5009,"Jan")</f>
        <v/>
      </c>
      <c r="AF6" s="75">
        <f>SUMIFS(Data!$K$10:$K$5009,Data!$T$10:$T$5009,1,Data!$C$10:$C$5009,2025,Data!$D$10:$D$5009,"Feb")</f>
        <v/>
      </c>
      <c r="AG6" s="75">
        <f>SUMIFS(Data!$K$10:$K$5009,Data!$T$10:$T$5009,1,Data!$C$10:$C$5009,2025,Data!$D$10:$D$5009,"Mar")</f>
        <v/>
      </c>
      <c r="AH6" s="75">
        <f>SUMIFS(Data!$K$10:$K$5009,Data!$T$10:$T$5009,1,Data!$C$10:$C$5009,2025,Data!$D$10:$D$5009,"Apr")</f>
        <v/>
      </c>
      <c r="AI6" s="75">
        <f>SUMIFS(Data!$K$10:$K$5009,Data!$T$10:$T$5009,1,Data!$C$10:$C$5009,2025,Data!$D$10:$D$5009,"May")</f>
        <v/>
      </c>
      <c r="AJ6" s="75">
        <f>SUMIFS(Data!$K$10:$K$5009,Data!$T$10:$T$5009,1,Data!$C$10:$C$5009,2025,Data!$D$10:$D$5009,"Jun")</f>
        <v/>
      </c>
      <c r="AK6" s="75">
        <f>SUMIFS(Data!$K$10:$K$5009,Data!$T$10:$T$5009,1,Data!$C$10:$C$5009,2025,Data!$D$10:$D$5009,"Jul")</f>
        <v/>
      </c>
      <c r="AL6" s="75">
        <f>SUMIFS(Data!$K$10:$K$5009,Data!$T$10:$T$5009,1,Data!$C$10:$C$5009,2025,Data!$D$10:$D$5009,"Aug")</f>
        <v/>
      </c>
      <c r="AM6" s="75">
        <f>SUMIFS(Data!$K$10:$K$5009,Data!$T$10:$T$5009,1,Data!$C$10:$C$5009,2025,Data!$D$10:$D$5009,"Sep")</f>
        <v/>
      </c>
      <c r="AN6" s="75">
        <f>SUMIFS(Data!$K$10:$K$5009,Data!$T$10:$T$5009,1,Data!$C$10:$C$5009,2025,Data!$D$10:$D$5009,"Oct")</f>
        <v/>
      </c>
      <c r="AO6" s="75">
        <f>SUMIFS(Data!$K$10:$K$5009,Data!$T$10:$T$5009,1,Data!$C$10:$C$5009,2025,Data!$D$10:$D$5009,"Nov")</f>
        <v/>
      </c>
      <c r="AP6" s="75">
        <f>SUMIFS(Data!$K$10:$K$5009,Data!$T$10:$T$5009,1,Data!$C$10:$C$5009,2025,Data!$D$10:$D$5009,"Dec")</f>
        <v/>
      </c>
      <c r="AQ6" s="75">
        <f>SUMIFS(Data!$K$10:$K$5009,Data!$T$10:$T$5009,1,Data!$C$10:$C$5009,2026,Data!$D$10:$D$5009,"Jan")</f>
        <v/>
      </c>
      <c r="AR6" s="75">
        <f>SUMIFS(Data!$K$10:$K$5009,Data!$T$10:$T$5009,1,Data!$C$10:$C$5009,2026,Data!$D$10:$D$5009,"Feb")</f>
        <v/>
      </c>
      <c r="AS6" s="75">
        <f>SUMIFS(Data!$K$10:$K$5009,Data!$T$10:$T$5009,1,Data!$C$10:$C$5009,2026,Data!$D$10:$D$5009,"Mar")</f>
        <v/>
      </c>
      <c r="AT6" s="75">
        <f>SUMIFS(Data!$K$10:$K$5009,Data!$T$10:$T$5009,1,Data!$C$10:$C$5009,2026,Data!$D$10:$D$5009,"Apr")</f>
        <v/>
      </c>
      <c r="AU6" s="75">
        <f>SUMIFS(Data!$K$10:$K$5009,Data!$T$10:$T$5009,1,Data!$C$10:$C$5009,2026,Data!$D$10:$D$5009,"May")</f>
        <v/>
      </c>
      <c r="AV6" s="75">
        <f>SUMIFS(Data!$K$10:$K$5009,Data!$T$10:$T$5009,1,Data!$C$10:$C$5009,2026,Data!$D$10:$D$5009,"Jun")</f>
        <v/>
      </c>
      <c r="AW6" s="75">
        <f>SUMIFS(Data!$K$10:$K$5009,Data!$T$10:$T$5009,1,Data!$C$10:$C$5009,2026,Data!$D$10:$D$5009,"Jul")</f>
        <v/>
      </c>
      <c r="AX6" s="75">
        <f>SUMIFS(Data!$K$10:$K$5009,Data!$T$10:$T$5009,1,Data!$C$10:$C$5009,2026,Data!$D$10:$D$5009,"Aug")</f>
        <v/>
      </c>
      <c r="AY6" s="75">
        <f>SUMIFS(Data!$K$10:$K$5009,Data!$T$10:$T$5009,1,Data!$C$10:$C$5009,2026,Data!$D$10:$D$5009,"Sep")</f>
        <v/>
      </c>
      <c r="AZ6" s="75">
        <f>SUMIFS(Data!$K$10:$K$5009,Data!$T$10:$T$5009,1,Data!$C$10:$C$5009,2026,Data!$D$10:$D$5009,"Oct")</f>
        <v/>
      </c>
      <c r="BA6" s="75">
        <f>SUMIFS(Data!$K$10:$K$5009,Data!$T$10:$T$5009,1,Data!$C$10:$C$5009,2026,Data!$D$10:$D$5009,"Nov")</f>
        <v/>
      </c>
      <c r="BB6" s="75">
        <f>SUMIFS(Data!$K$10:$K$5009,Data!$T$10:$T$5009,1,Data!$C$10:$C$5009,2026,Data!$D$10:$D$5009,"Dec")</f>
        <v/>
      </c>
    </row>
    <row r="7">
      <c r="A7" s="78" t="inlineStr">
        <is>
          <t>Mar</t>
        </is>
      </c>
      <c r="B7" s="79">
        <f>SUMIFS(Data!$O$10:$O$5009,Data!$T$10:$T$5009,1,Data!$D$10:$D$5009,$A7,Data!$C$10:$C$5009,2025)</f>
        <v/>
      </c>
      <c r="C7" s="79">
        <f>SUMIFS(Data!$O$10:$O$5009,Data!$T$10:$T$5009,1,Data!$D$10:$D$5009,$A7,Data!$C$10:$C$5009,2026)</f>
        <v/>
      </c>
      <c r="D7" s="80">
        <f>IFERROR(C7/B7-1,0)</f>
        <v/>
      </c>
      <c r="AD7" s="74" t="inlineStr">
        <is>
          <t>🏷️ Discount % (trend)</t>
        </is>
      </c>
      <c r="AE7" s="75">
        <f>IFERROR(SUMIFS(Data!$N$10:$N$5009,Data!$T$10:$T$5009,1,Data!$C$10:$C$5009,2025,Data!$D$10:$D$5009,"Jan")/SUMIFS(Data!$M$10:$M$5009,Data!$T$10:$T$5009,1,Data!$C$10:$C$5009,2025,Data!$D$10:$D$5009,"Jan"),0)</f>
        <v/>
      </c>
      <c r="AF7" s="75">
        <f>IFERROR(SUMIFS(Data!$N$10:$N$5009,Data!$T$10:$T$5009,1,Data!$C$10:$C$5009,2025,Data!$D$10:$D$5009,"Feb")/SUMIFS(Data!$M$10:$M$5009,Data!$T$10:$T$5009,1,Data!$C$10:$C$5009,2025,Data!$D$10:$D$5009,"Feb"),0)</f>
        <v/>
      </c>
      <c r="AG7" s="75">
        <f>IFERROR(SUMIFS(Data!$N$10:$N$5009,Data!$T$10:$T$5009,1,Data!$C$10:$C$5009,2025,Data!$D$10:$D$5009,"Mar")/SUMIFS(Data!$M$10:$M$5009,Data!$T$10:$T$5009,1,Data!$C$10:$C$5009,2025,Data!$D$10:$D$5009,"Mar"),0)</f>
        <v/>
      </c>
      <c r="AH7" s="75">
        <f>IFERROR(SUMIFS(Data!$N$10:$N$5009,Data!$T$10:$T$5009,1,Data!$C$10:$C$5009,2025,Data!$D$10:$D$5009,"Apr")/SUMIFS(Data!$M$10:$M$5009,Data!$T$10:$T$5009,1,Data!$C$10:$C$5009,2025,Data!$D$10:$D$5009,"Apr"),0)</f>
        <v/>
      </c>
      <c r="AI7" s="75">
        <f>IFERROR(SUMIFS(Data!$N$10:$N$5009,Data!$T$10:$T$5009,1,Data!$C$10:$C$5009,2025,Data!$D$10:$D$5009,"May")/SUMIFS(Data!$M$10:$M$5009,Data!$T$10:$T$5009,1,Data!$C$10:$C$5009,2025,Data!$D$10:$D$5009,"May"),0)</f>
        <v/>
      </c>
      <c r="AJ7" s="75">
        <f>IFERROR(SUMIFS(Data!$N$10:$N$5009,Data!$T$10:$T$5009,1,Data!$C$10:$C$5009,2025,Data!$D$10:$D$5009,"Jun")/SUMIFS(Data!$M$10:$M$5009,Data!$T$10:$T$5009,1,Data!$C$10:$C$5009,2025,Data!$D$10:$D$5009,"Jun"),0)</f>
        <v/>
      </c>
      <c r="AK7" s="75">
        <f>IFERROR(SUMIFS(Data!$N$10:$N$5009,Data!$T$10:$T$5009,1,Data!$C$10:$C$5009,2025,Data!$D$10:$D$5009,"Jul")/SUMIFS(Data!$M$10:$M$5009,Data!$T$10:$T$5009,1,Data!$C$10:$C$5009,2025,Data!$D$10:$D$5009,"Jul"),0)</f>
        <v/>
      </c>
      <c r="AL7" s="75">
        <f>IFERROR(SUMIFS(Data!$N$10:$N$5009,Data!$T$10:$T$5009,1,Data!$C$10:$C$5009,2025,Data!$D$10:$D$5009,"Aug")/SUMIFS(Data!$M$10:$M$5009,Data!$T$10:$T$5009,1,Data!$C$10:$C$5009,2025,Data!$D$10:$D$5009,"Aug"),0)</f>
        <v/>
      </c>
      <c r="AM7" s="75">
        <f>IFERROR(SUMIFS(Data!$N$10:$N$5009,Data!$T$10:$T$5009,1,Data!$C$10:$C$5009,2025,Data!$D$10:$D$5009,"Sep")/SUMIFS(Data!$M$10:$M$5009,Data!$T$10:$T$5009,1,Data!$C$10:$C$5009,2025,Data!$D$10:$D$5009,"Sep"),0)</f>
        <v/>
      </c>
      <c r="AN7" s="75">
        <f>IFERROR(SUMIFS(Data!$N$10:$N$5009,Data!$T$10:$T$5009,1,Data!$C$10:$C$5009,2025,Data!$D$10:$D$5009,"Oct")/SUMIFS(Data!$M$10:$M$5009,Data!$T$10:$T$5009,1,Data!$C$10:$C$5009,2025,Data!$D$10:$D$5009,"Oct"),0)</f>
        <v/>
      </c>
      <c r="AO7" s="75">
        <f>IFERROR(SUMIFS(Data!$N$10:$N$5009,Data!$T$10:$T$5009,1,Data!$C$10:$C$5009,2025,Data!$D$10:$D$5009,"Nov")/SUMIFS(Data!$M$10:$M$5009,Data!$T$10:$T$5009,1,Data!$C$10:$C$5009,2025,Data!$D$10:$D$5009,"Nov"),0)</f>
        <v/>
      </c>
      <c r="AP7" s="75">
        <f>IFERROR(SUMIFS(Data!$N$10:$N$5009,Data!$T$10:$T$5009,1,Data!$C$10:$C$5009,2025,Data!$D$10:$D$5009,"Dec")/SUMIFS(Data!$M$10:$M$5009,Data!$T$10:$T$5009,1,Data!$C$10:$C$5009,2025,Data!$D$10:$D$5009,"Dec"),0)</f>
        <v/>
      </c>
      <c r="AQ7" s="75">
        <f>IFERROR(SUMIFS(Data!$N$10:$N$5009,Data!$T$10:$T$5009,1,Data!$C$10:$C$5009,2026,Data!$D$10:$D$5009,"Jan")/SUMIFS(Data!$M$10:$M$5009,Data!$T$10:$T$5009,1,Data!$C$10:$C$5009,2026,Data!$D$10:$D$5009,"Jan"),0)</f>
        <v/>
      </c>
      <c r="AR7" s="75">
        <f>IFERROR(SUMIFS(Data!$N$10:$N$5009,Data!$T$10:$T$5009,1,Data!$C$10:$C$5009,2026,Data!$D$10:$D$5009,"Feb")/SUMIFS(Data!$M$10:$M$5009,Data!$T$10:$T$5009,1,Data!$C$10:$C$5009,2026,Data!$D$10:$D$5009,"Feb"),0)</f>
        <v/>
      </c>
      <c r="AS7" s="75">
        <f>IFERROR(SUMIFS(Data!$N$10:$N$5009,Data!$T$10:$T$5009,1,Data!$C$10:$C$5009,2026,Data!$D$10:$D$5009,"Mar")/SUMIFS(Data!$M$10:$M$5009,Data!$T$10:$T$5009,1,Data!$C$10:$C$5009,2026,Data!$D$10:$D$5009,"Mar"),0)</f>
        <v/>
      </c>
      <c r="AT7" s="75">
        <f>IFERROR(SUMIFS(Data!$N$10:$N$5009,Data!$T$10:$T$5009,1,Data!$C$10:$C$5009,2026,Data!$D$10:$D$5009,"Apr")/SUMIFS(Data!$M$10:$M$5009,Data!$T$10:$T$5009,1,Data!$C$10:$C$5009,2026,Data!$D$10:$D$5009,"Apr"),0)</f>
        <v/>
      </c>
      <c r="AU7" s="75">
        <f>IFERROR(SUMIFS(Data!$N$10:$N$5009,Data!$T$10:$T$5009,1,Data!$C$10:$C$5009,2026,Data!$D$10:$D$5009,"May")/SUMIFS(Data!$M$10:$M$5009,Data!$T$10:$T$5009,1,Data!$C$10:$C$5009,2026,Data!$D$10:$D$5009,"May"),0)</f>
        <v/>
      </c>
      <c r="AV7" s="75">
        <f>IFERROR(SUMIFS(Data!$N$10:$N$5009,Data!$T$10:$T$5009,1,Data!$C$10:$C$5009,2026,Data!$D$10:$D$5009,"Jun")/SUMIFS(Data!$M$10:$M$5009,Data!$T$10:$T$5009,1,Data!$C$10:$C$5009,2026,Data!$D$10:$D$5009,"Jun"),0)</f>
        <v/>
      </c>
      <c r="AW7" s="75">
        <f>IFERROR(SUMIFS(Data!$N$10:$N$5009,Data!$T$10:$T$5009,1,Data!$C$10:$C$5009,2026,Data!$D$10:$D$5009,"Jul")/SUMIFS(Data!$M$10:$M$5009,Data!$T$10:$T$5009,1,Data!$C$10:$C$5009,2026,Data!$D$10:$D$5009,"Jul"),0)</f>
        <v/>
      </c>
      <c r="AX7" s="75">
        <f>IFERROR(SUMIFS(Data!$N$10:$N$5009,Data!$T$10:$T$5009,1,Data!$C$10:$C$5009,2026,Data!$D$10:$D$5009,"Aug")/SUMIFS(Data!$M$10:$M$5009,Data!$T$10:$T$5009,1,Data!$C$10:$C$5009,2026,Data!$D$10:$D$5009,"Aug"),0)</f>
        <v/>
      </c>
      <c r="AY7" s="75">
        <f>IFERROR(SUMIFS(Data!$N$10:$N$5009,Data!$T$10:$T$5009,1,Data!$C$10:$C$5009,2026,Data!$D$10:$D$5009,"Sep")/SUMIFS(Data!$M$10:$M$5009,Data!$T$10:$T$5009,1,Data!$C$10:$C$5009,2026,Data!$D$10:$D$5009,"Sep"),0)</f>
        <v/>
      </c>
      <c r="AZ7" s="75">
        <f>IFERROR(SUMIFS(Data!$N$10:$N$5009,Data!$T$10:$T$5009,1,Data!$C$10:$C$5009,2026,Data!$D$10:$D$5009,"Oct")/SUMIFS(Data!$M$10:$M$5009,Data!$T$10:$T$5009,1,Data!$C$10:$C$5009,2026,Data!$D$10:$D$5009,"Oct"),0)</f>
        <v/>
      </c>
      <c r="BA7" s="75">
        <f>IFERROR(SUMIFS(Data!$N$10:$N$5009,Data!$T$10:$T$5009,1,Data!$C$10:$C$5009,2026,Data!$D$10:$D$5009,"Nov")/SUMIFS(Data!$M$10:$M$5009,Data!$T$10:$T$5009,1,Data!$C$10:$C$5009,2026,Data!$D$10:$D$5009,"Nov"),0)</f>
        <v/>
      </c>
      <c r="BB7" s="75">
        <f>IFERROR(SUMIFS(Data!$N$10:$N$5009,Data!$T$10:$T$5009,1,Data!$C$10:$C$5009,2026,Data!$D$10:$D$5009,"Dec")/SUMIFS(Data!$M$10:$M$5009,Data!$T$10:$T$5009,1,Data!$C$10:$C$5009,2026,Data!$D$10:$D$5009,"Dec"),0)</f>
        <v/>
      </c>
    </row>
    <row r="8">
      <c r="A8" s="78" t="inlineStr">
        <is>
          <t>Apr</t>
        </is>
      </c>
      <c r="B8" s="79">
        <f>SUMIFS(Data!$O$10:$O$5009,Data!$T$10:$T$5009,1,Data!$D$10:$D$5009,$A8,Data!$C$10:$C$5009,2025)</f>
        <v/>
      </c>
      <c r="C8" s="79">
        <f>SUMIFS(Data!$O$10:$O$5009,Data!$T$10:$T$5009,1,Data!$D$10:$D$5009,$A8,Data!$C$10:$C$5009,2026)</f>
        <v/>
      </c>
      <c r="D8" s="80">
        <f>IFERROR(C8/B8-1,0)</f>
        <v/>
      </c>
      <c r="AD8" s="74" t="inlineStr">
        <is>
          <t>🛢️ Revenue / barrel (trend)</t>
        </is>
      </c>
      <c r="AE8" s="75">
        <f>IFERROR(SUMIFS(Data!$O$10:$O$5009,Data!$T$10:$T$5009,1,Data!$C$10:$C$5009,2025,Data!$D$10:$D$5009,"Jan")/SUMIFS(Data!$K$10:$K$5009,Data!$T$10:$T$5009,1,Data!$C$10:$C$5009,2025,Data!$D$10:$D$5009,"Jan"),0)</f>
        <v/>
      </c>
      <c r="AF8" s="75">
        <f>IFERROR(SUMIFS(Data!$O$10:$O$5009,Data!$T$10:$T$5009,1,Data!$C$10:$C$5009,2025,Data!$D$10:$D$5009,"Feb")/SUMIFS(Data!$K$10:$K$5009,Data!$T$10:$T$5009,1,Data!$C$10:$C$5009,2025,Data!$D$10:$D$5009,"Feb"),0)</f>
        <v/>
      </c>
      <c r="AG8" s="75">
        <f>IFERROR(SUMIFS(Data!$O$10:$O$5009,Data!$T$10:$T$5009,1,Data!$C$10:$C$5009,2025,Data!$D$10:$D$5009,"Mar")/SUMIFS(Data!$K$10:$K$5009,Data!$T$10:$T$5009,1,Data!$C$10:$C$5009,2025,Data!$D$10:$D$5009,"Mar"),0)</f>
        <v/>
      </c>
      <c r="AH8" s="75">
        <f>IFERROR(SUMIFS(Data!$O$10:$O$5009,Data!$T$10:$T$5009,1,Data!$C$10:$C$5009,2025,Data!$D$10:$D$5009,"Apr")/SUMIFS(Data!$K$10:$K$5009,Data!$T$10:$T$5009,1,Data!$C$10:$C$5009,2025,Data!$D$10:$D$5009,"Apr"),0)</f>
        <v/>
      </c>
      <c r="AI8" s="75">
        <f>IFERROR(SUMIFS(Data!$O$10:$O$5009,Data!$T$10:$T$5009,1,Data!$C$10:$C$5009,2025,Data!$D$10:$D$5009,"May")/SUMIFS(Data!$K$10:$K$5009,Data!$T$10:$T$5009,1,Data!$C$10:$C$5009,2025,Data!$D$10:$D$5009,"May"),0)</f>
        <v/>
      </c>
      <c r="AJ8" s="75">
        <f>IFERROR(SUMIFS(Data!$O$10:$O$5009,Data!$T$10:$T$5009,1,Data!$C$10:$C$5009,2025,Data!$D$10:$D$5009,"Jun")/SUMIFS(Data!$K$10:$K$5009,Data!$T$10:$T$5009,1,Data!$C$10:$C$5009,2025,Data!$D$10:$D$5009,"Jun"),0)</f>
        <v/>
      </c>
      <c r="AK8" s="75">
        <f>IFERROR(SUMIFS(Data!$O$10:$O$5009,Data!$T$10:$T$5009,1,Data!$C$10:$C$5009,2025,Data!$D$10:$D$5009,"Jul")/SUMIFS(Data!$K$10:$K$5009,Data!$T$10:$T$5009,1,Data!$C$10:$C$5009,2025,Data!$D$10:$D$5009,"Jul"),0)</f>
        <v/>
      </c>
      <c r="AL8" s="75">
        <f>IFERROR(SUMIFS(Data!$O$10:$O$5009,Data!$T$10:$T$5009,1,Data!$C$10:$C$5009,2025,Data!$D$10:$D$5009,"Aug")/SUMIFS(Data!$K$10:$K$5009,Data!$T$10:$T$5009,1,Data!$C$10:$C$5009,2025,Data!$D$10:$D$5009,"Aug"),0)</f>
        <v/>
      </c>
      <c r="AM8" s="75">
        <f>IFERROR(SUMIFS(Data!$O$10:$O$5009,Data!$T$10:$T$5009,1,Data!$C$10:$C$5009,2025,Data!$D$10:$D$5009,"Sep")/SUMIFS(Data!$K$10:$K$5009,Data!$T$10:$T$5009,1,Data!$C$10:$C$5009,2025,Data!$D$10:$D$5009,"Sep"),0)</f>
        <v/>
      </c>
      <c r="AN8" s="75">
        <f>IFERROR(SUMIFS(Data!$O$10:$O$5009,Data!$T$10:$T$5009,1,Data!$C$10:$C$5009,2025,Data!$D$10:$D$5009,"Oct")/SUMIFS(Data!$K$10:$K$5009,Data!$T$10:$T$5009,1,Data!$C$10:$C$5009,2025,Data!$D$10:$D$5009,"Oct"),0)</f>
        <v/>
      </c>
      <c r="AO8" s="75">
        <f>IFERROR(SUMIFS(Data!$O$10:$O$5009,Data!$T$10:$T$5009,1,Data!$C$10:$C$5009,2025,Data!$D$10:$D$5009,"Nov")/SUMIFS(Data!$K$10:$K$5009,Data!$T$10:$T$5009,1,Data!$C$10:$C$5009,2025,Data!$D$10:$D$5009,"Nov"),0)</f>
        <v/>
      </c>
      <c r="AP8" s="75">
        <f>IFERROR(SUMIFS(Data!$O$10:$O$5009,Data!$T$10:$T$5009,1,Data!$C$10:$C$5009,2025,Data!$D$10:$D$5009,"Dec")/SUMIFS(Data!$K$10:$K$5009,Data!$T$10:$T$5009,1,Data!$C$10:$C$5009,2025,Data!$D$10:$D$5009,"Dec"),0)</f>
        <v/>
      </c>
      <c r="AQ8" s="75">
        <f>IFERROR(SUMIFS(Data!$O$10:$O$5009,Data!$T$10:$T$5009,1,Data!$C$10:$C$5009,2026,Data!$D$10:$D$5009,"Jan")/SUMIFS(Data!$K$10:$K$5009,Data!$T$10:$T$5009,1,Data!$C$10:$C$5009,2026,Data!$D$10:$D$5009,"Jan"),0)</f>
        <v/>
      </c>
      <c r="AR8" s="75">
        <f>IFERROR(SUMIFS(Data!$O$10:$O$5009,Data!$T$10:$T$5009,1,Data!$C$10:$C$5009,2026,Data!$D$10:$D$5009,"Feb")/SUMIFS(Data!$K$10:$K$5009,Data!$T$10:$T$5009,1,Data!$C$10:$C$5009,2026,Data!$D$10:$D$5009,"Feb"),0)</f>
        <v/>
      </c>
      <c r="AS8" s="75">
        <f>IFERROR(SUMIFS(Data!$O$10:$O$5009,Data!$T$10:$T$5009,1,Data!$C$10:$C$5009,2026,Data!$D$10:$D$5009,"Mar")/SUMIFS(Data!$K$10:$K$5009,Data!$T$10:$T$5009,1,Data!$C$10:$C$5009,2026,Data!$D$10:$D$5009,"Mar"),0)</f>
        <v/>
      </c>
      <c r="AT8" s="75">
        <f>IFERROR(SUMIFS(Data!$O$10:$O$5009,Data!$T$10:$T$5009,1,Data!$C$10:$C$5009,2026,Data!$D$10:$D$5009,"Apr")/SUMIFS(Data!$K$10:$K$5009,Data!$T$10:$T$5009,1,Data!$C$10:$C$5009,2026,Data!$D$10:$D$5009,"Apr"),0)</f>
        <v/>
      </c>
      <c r="AU8" s="75">
        <f>IFERROR(SUMIFS(Data!$O$10:$O$5009,Data!$T$10:$T$5009,1,Data!$C$10:$C$5009,2026,Data!$D$10:$D$5009,"May")/SUMIFS(Data!$K$10:$K$5009,Data!$T$10:$T$5009,1,Data!$C$10:$C$5009,2026,Data!$D$10:$D$5009,"May"),0)</f>
        <v/>
      </c>
      <c r="AV8" s="75">
        <f>IFERROR(SUMIFS(Data!$O$10:$O$5009,Data!$T$10:$T$5009,1,Data!$C$10:$C$5009,2026,Data!$D$10:$D$5009,"Jun")/SUMIFS(Data!$K$10:$K$5009,Data!$T$10:$T$5009,1,Data!$C$10:$C$5009,2026,Data!$D$10:$D$5009,"Jun"),0)</f>
        <v/>
      </c>
      <c r="AW8" s="75">
        <f>IFERROR(SUMIFS(Data!$O$10:$O$5009,Data!$T$10:$T$5009,1,Data!$C$10:$C$5009,2026,Data!$D$10:$D$5009,"Jul")/SUMIFS(Data!$K$10:$K$5009,Data!$T$10:$T$5009,1,Data!$C$10:$C$5009,2026,Data!$D$10:$D$5009,"Jul"),0)</f>
        <v/>
      </c>
      <c r="AX8" s="75">
        <f>IFERROR(SUMIFS(Data!$O$10:$O$5009,Data!$T$10:$T$5009,1,Data!$C$10:$C$5009,2026,Data!$D$10:$D$5009,"Aug")/SUMIFS(Data!$K$10:$K$5009,Data!$T$10:$T$5009,1,Data!$C$10:$C$5009,2026,Data!$D$10:$D$5009,"Aug"),0)</f>
        <v/>
      </c>
      <c r="AY8" s="75">
        <f>IFERROR(SUMIFS(Data!$O$10:$O$5009,Data!$T$10:$T$5009,1,Data!$C$10:$C$5009,2026,Data!$D$10:$D$5009,"Sep")/SUMIFS(Data!$K$10:$K$5009,Data!$T$10:$T$5009,1,Data!$C$10:$C$5009,2026,Data!$D$10:$D$5009,"Sep"),0)</f>
        <v/>
      </c>
      <c r="AZ8" s="75">
        <f>IFERROR(SUMIFS(Data!$O$10:$O$5009,Data!$T$10:$T$5009,1,Data!$C$10:$C$5009,2026,Data!$D$10:$D$5009,"Oct")/SUMIFS(Data!$K$10:$K$5009,Data!$T$10:$T$5009,1,Data!$C$10:$C$5009,2026,Data!$D$10:$D$5009,"Oct"),0)</f>
        <v/>
      </c>
      <c r="BA8" s="75">
        <f>IFERROR(SUMIFS(Data!$O$10:$O$5009,Data!$T$10:$T$5009,1,Data!$C$10:$C$5009,2026,Data!$D$10:$D$5009,"Nov")/SUMIFS(Data!$K$10:$K$5009,Data!$T$10:$T$5009,1,Data!$C$10:$C$5009,2026,Data!$D$10:$D$5009,"Nov"),0)</f>
        <v/>
      </c>
      <c r="BB8" s="75">
        <f>IFERROR(SUMIFS(Data!$O$10:$O$5009,Data!$T$10:$T$5009,1,Data!$C$10:$C$5009,2026,Data!$D$10:$D$5009,"Dec")/SUMIFS(Data!$K$10:$K$5009,Data!$T$10:$T$5009,1,Data!$C$10:$C$5009,2026,Data!$D$10:$D$5009,"Dec"),0)</f>
        <v/>
      </c>
    </row>
    <row r="9">
      <c r="A9" s="78" t="inlineStr">
        <is>
          <t>May</t>
        </is>
      </c>
      <c r="B9" s="79">
        <f>SUMIFS(Data!$O$10:$O$5009,Data!$T$10:$T$5009,1,Data!$D$10:$D$5009,$A9,Data!$C$10:$C$5009,2025)</f>
        <v/>
      </c>
      <c r="C9" s="79">
        <f>SUMIFS(Data!$O$10:$O$5009,Data!$T$10:$T$5009,1,Data!$D$10:$D$5009,$A9,Data!$C$10:$C$5009,2026)</f>
        <v/>
      </c>
      <c r="D9" s="80">
        <f>IFERROR(C9/B9-1,0)</f>
        <v/>
      </c>
      <c r="AD9" s="74" t="inlineStr">
        <is>
          <t>⛽ Cost / barrel (trend)</t>
        </is>
      </c>
      <c r="AE9" s="75">
        <f>IFERROR(SUMIFS(Data!$P$10:$P$5009,Data!$T$10:$T$5009,1,Data!$C$10:$C$5009,2025,Data!$D$10:$D$5009,"Jan")/SUMIFS(Data!$K$10:$K$5009,Data!$T$10:$T$5009,1,Data!$C$10:$C$5009,2025,Data!$D$10:$D$5009,"Jan"),0)</f>
        <v/>
      </c>
      <c r="AF9" s="75">
        <f>IFERROR(SUMIFS(Data!$P$10:$P$5009,Data!$T$10:$T$5009,1,Data!$C$10:$C$5009,2025,Data!$D$10:$D$5009,"Feb")/SUMIFS(Data!$K$10:$K$5009,Data!$T$10:$T$5009,1,Data!$C$10:$C$5009,2025,Data!$D$10:$D$5009,"Feb"),0)</f>
        <v/>
      </c>
      <c r="AG9" s="75">
        <f>IFERROR(SUMIFS(Data!$P$10:$P$5009,Data!$T$10:$T$5009,1,Data!$C$10:$C$5009,2025,Data!$D$10:$D$5009,"Mar")/SUMIFS(Data!$K$10:$K$5009,Data!$T$10:$T$5009,1,Data!$C$10:$C$5009,2025,Data!$D$10:$D$5009,"Mar"),0)</f>
        <v/>
      </c>
      <c r="AH9" s="75">
        <f>IFERROR(SUMIFS(Data!$P$10:$P$5009,Data!$T$10:$T$5009,1,Data!$C$10:$C$5009,2025,Data!$D$10:$D$5009,"Apr")/SUMIFS(Data!$K$10:$K$5009,Data!$T$10:$T$5009,1,Data!$C$10:$C$5009,2025,Data!$D$10:$D$5009,"Apr"),0)</f>
        <v/>
      </c>
      <c r="AI9" s="75">
        <f>IFERROR(SUMIFS(Data!$P$10:$P$5009,Data!$T$10:$T$5009,1,Data!$C$10:$C$5009,2025,Data!$D$10:$D$5009,"May")/SUMIFS(Data!$K$10:$K$5009,Data!$T$10:$T$5009,1,Data!$C$10:$C$5009,2025,Data!$D$10:$D$5009,"May"),0)</f>
        <v/>
      </c>
      <c r="AJ9" s="75">
        <f>IFERROR(SUMIFS(Data!$P$10:$P$5009,Data!$T$10:$T$5009,1,Data!$C$10:$C$5009,2025,Data!$D$10:$D$5009,"Jun")/SUMIFS(Data!$K$10:$K$5009,Data!$T$10:$T$5009,1,Data!$C$10:$C$5009,2025,Data!$D$10:$D$5009,"Jun"),0)</f>
        <v/>
      </c>
      <c r="AK9" s="75">
        <f>IFERROR(SUMIFS(Data!$P$10:$P$5009,Data!$T$10:$T$5009,1,Data!$C$10:$C$5009,2025,Data!$D$10:$D$5009,"Jul")/SUMIFS(Data!$K$10:$K$5009,Data!$T$10:$T$5009,1,Data!$C$10:$C$5009,2025,Data!$D$10:$D$5009,"Jul"),0)</f>
        <v/>
      </c>
      <c r="AL9" s="75">
        <f>IFERROR(SUMIFS(Data!$P$10:$P$5009,Data!$T$10:$T$5009,1,Data!$C$10:$C$5009,2025,Data!$D$10:$D$5009,"Aug")/SUMIFS(Data!$K$10:$K$5009,Data!$T$10:$T$5009,1,Data!$C$10:$C$5009,2025,Data!$D$10:$D$5009,"Aug"),0)</f>
        <v/>
      </c>
      <c r="AM9" s="75">
        <f>IFERROR(SUMIFS(Data!$P$10:$P$5009,Data!$T$10:$T$5009,1,Data!$C$10:$C$5009,2025,Data!$D$10:$D$5009,"Sep")/SUMIFS(Data!$K$10:$K$5009,Data!$T$10:$T$5009,1,Data!$C$10:$C$5009,2025,Data!$D$10:$D$5009,"Sep"),0)</f>
        <v/>
      </c>
      <c r="AN9" s="75">
        <f>IFERROR(SUMIFS(Data!$P$10:$P$5009,Data!$T$10:$T$5009,1,Data!$C$10:$C$5009,2025,Data!$D$10:$D$5009,"Oct")/SUMIFS(Data!$K$10:$K$5009,Data!$T$10:$T$5009,1,Data!$C$10:$C$5009,2025,Data!$D$10:$D$5009,"Oct"),0)</f>
        <v/>
      </c>
      <c r="AO9" s="75">
        <f>IFERROR(SUMIFS(Data!$P$10:$P$5009,Data!$T$10:$T$5009,1,Data!$C$10:$C$5009,2025,Data!$D$10:$D$5009,"Nov")/SUMIFS(Data!$K$10:$K$5009,Data!$T$10:$T$5009,1,Data!$C$10:$C$5009,2025,Data!$D$10:$D$5009,"Nov"),0)</f>
        <v/>
      </c>
      <c r="AP9" s="75">
        <f>IFERROR(SUMIFS(Data!$P$10:$P$5009,Data!$T$10:$T$5009,1,Data!$C$10:$C$5009,2025,Data!$D$10:$D$5009,"Dec")/SUMIFS(Data!$K$10:$K$5009,Data!$T$10:$T$5009,1,Data!$C$10:$C$5009,2025,Data!$D$10:$D$5009,"Dec"),0)</f>
        <v/>
      </c>
      <c r="AQ9" s="75">
        <f>IFERROR(SUMIFS(Data!$P$10:$P$5009,Data!$T$10:$T$5009,1,Data!$C$10:$C$5009,2026,Data!$D$10:$D$5009,"Jan")/SUMIFS(Data!$K$10:$K$5009,Data!$T$10:$T$5009,1,Data!$C$10:$C$5009,2026,Data!$D$10:$D$5009,"Jan"),0)</f>
        <v/>
      </c>
      <c r="AR9" s="75">
        <f>IFERROR(SUMIFS(Data!$P$10:$P$5009,Data!$T$10:$T$5009,1,Data!$C$10:$C$5009,2026,Data!$D$10:$D$5009,"Feb")/SUMIFS(Data!$K$10:$K$5009,Data!$T$10:$T$5009,1,Data!$C$10:$C$5009,2026,Data!$D$10:$D$5009,"Feb"),0)</f>
        <v/>
      </c>
      <c r="AS9" s="75">
        <f>IFERROR(SUMIFS(Data!$P$10:$P$5009,Data!$T$10:$T$5009,1,Data!$C$10:$C$5009,2026,Data!$D$10:$D$5009,"Mar")/SUMIFS(Data!$K$10:$K$5009,Data!$T$10:$T$5009,1,Data!$C$10:$C$5009,2026,Data!$D$10:$D$5009,"Mar"),0)</f>
        <v/>
      </c>
      <c r="AT9" s="75">
        <f>IFERROR(SUMIFS(Data!$P$10:$P$5009,Data!$T$10:$T$5009,1,Data!$C$10:$C$5009,2026,Data!$D$10:$D$5009,"Apr")/SUMIFS(Data!$K$10:$K$5009,Data!$T$10:$T$5009,1,Data!$C$10:$C$5009,2026,Data!$D$10:$D$5009,"Apr"),0)</f>
        <v/>
      </c>
      <c r="AU9" s="75">
        <f>IFERROR(SUMIFS(Data!$P$10:$P$5009,Data!$T$10:$T$5009,1,Data!$C$10:$C$5009,2026,Data!$D$10:$D$5009,"May")/SUMIFS(Data!$K$10:$K$5009,Data!$T$10:$T$5009,1,Data!$C$10:$C$5009,2026,Data!$D$10:$D$5009,"May"),0)</f>
        <v/>
      </c>
      <c r="AV9" s="75">
        <f>IFERROR(SUMIFS(Data!$P$10:$P$5009,Data!$T$10:$T$5009,1,Data!$C$10:$C$5009,2026,Data!$D$10:$D$5009,"Jun")/SUMIFS(Data!$K$10:$K$5009,Data!$T$10:$T$5009,1,Data!$C$10:$C$5009,2026,Data!$D$10:$D$5009,"Jun"),0)</f>
        <v/>
      </c>
      <c r="AW9" s="75">
        <f>IFERROR(SUMIFS(Data!$P$10:$P$5009,Data!$T$10:$T$5009,1,Data!$C$10:$C$5009,2026,Data!$D$10:$D$5009,"Jul")/SUMIFS(Data!$K$10:$K$5009,Data!$T$10:$T$5009,1,Data!$C$10:$C$5009,2026,Data!$D$10:$D$5009,"Jul"),0)</f>
        <v/>
      </c>
      <c r="AX9" s="75">
        <f>IFERROR(SUMIFS(Data!$P$10:$P$5009,Data!$T$10:$T$5009,1,Data!$C$10:$C$5009,2026,Data!$D$10:$D$5009,"Aug")/SUMIFS(Data!$K$10:$K$5009,Data!$T$10:$T$5009,1,Data!$C$10:$C$5009,2026,Data!$D$10:$D$5009,"Aug"),0)</f>
        <v/>
      </c>
      <c r="AY9" s="75">
        <f>IFERROR(SUMIFS(Data!$P$10:$P$5009,Data!$T$10:$T$5009,1,Data!$C$10:$C$5009,2026,Data!$D$10:$D$5009,"Sep")/SUMIFS(Data!$K$10:$K$5009,Data!$T$10:$T$5009,1,Data!$C$10:$C$5009,2026,Data!$D$10:$D$5009,"Sep"),0)</f>
        <v/>
      </c>
      <c r="AZ9" s="75">
        <f>IFERROR(SUMIFS(Data!$P$10:$P$5009,Data!$T$10:$T$5009,1,Data!$C$10:$C$5009,2026,Data!$D$10:$D$5009,"Oct")/SUMIFS(Data!$K$10:$K$5009,Data!$T$10:$T$5009,1,Data!$C$10:$C$5009,2026,Data!$D$10:$D$5009,"Oct"),0)</f>
        <v/>
      </c>
      <c r="BA9" s="75">
        <f>IFERROR(SUMIFS(Data!$P$10:$P$5009,Data!$T$10:$T$5009,1,Data!$C$10:$C$5009,2026,Data!$D$10:$D$5009,"Nov")/SUMIFS(Data!$K$10:$K$5009,Data!$T$10:$T$5009,1,Data!$C$10:$C$5009,2026,Data!$D$10:$D$5009,"Nov"),0)</f>
        <v/>
      </c>
      <c r="BB9" s="75">
        <f>IFERROR(SUMIFS(Data!$P$10:$P$5009,Data!$T$10:$T$5009,1,Data!$C$10:$C$5009,2026,Data!$D$10:$D$5009,"Dec")/SUMIFS(Data!$K$10:$K$5009,Data!$T$10:$T$5009,1,Data!$C$10:$C$5009,2026,Data!$D$10:$D$5009,"Dec"),0)</f>
        <v/>
      </c>
    </row>
    <row r="10">
      <c r="A10" s="78" t="inlineStr">
        <is>
          <t>Jun</t>
        </is>
      </c>
      <c r="B10" s="79">
        <f>SUMIFS(Data!$O$10:$O$5009,Data!$T$10:$T$5009,1,Data!$D$10:$D$5009,$A10,Data!$C$10:$C$5009,2025)</f>
        <v/>
      </c>
      <c r="C10" s="79">
        <f>SUMIFS(Data!$O$10:$O$5009,Data!$T$10:$T$5009,1,Data!$D$10:$D$5009,$A10,Data!$C$10:$C$5009,2026)</f>
        <v/>
      </c>
      <c r="D10" s="80">
        <f>IFERROR(C10/B10-1,0)</f>
        <v/>
      </c>
      <c r="AD10" s="74" t="inlineStr">
        <is>
          <t>🟤 Crude share (trend)</t>
        </is>
      </c>
      <c r="AE10" s="75">
        <f>IFERROR(SUMIFS(Data!$K$10:$K$5009,Data!$T$10:$T$5009,1,Data!$C$10:$C$5009,2025,Data!$D$10:$D$5009,"Jan",Data!$R$10:$R$5009,"Crude")/SUMIFS(Data!$K$10:$K$5009,Data!$T$10:$T$5009,1,Data!$C$10:$C$5009,2025,Data!$D$10:$D$5009,"Jan"),0)</f>
        <v/>
      </c>
      <c r="AF10" s="75">
        <f>IFERROR(SUMIFS(Data!$K$10:$K$5009,Data!$T$10:$T$5009,1,Data!$C$10:$C$5009,2025,Data!$D$10:$D$5009,"Feb",Data!$R$10:$R$5009,"Crude")/SUMIFS(Data!$K$10:$K$5009,Data!$T$10:$T$5009,1,Data!$C$10:$C$5009,2025,Data!$D$10:$D$5009,"Feb"),0)</f>
        <v/>
      </c>
      <c r="AG10" s="75">
        <f>IFERROR(SUMIFS(Data!$K$10:$K$5009,Data!$T$10:$T$5009,1,Data!$C$10:$C$5009,2025,Data!$D$10:$D$5009,"Mar",Data!$R$10:$R$5009,"Crude")/SUMIFS(Data!$K$10:$K$5009,Data!$T$10:$T$5009,1,Data!$C$10:$C$5009,2025,Data!$D$10:$D$5009,"Mar"),0)</f>
        <v/>
      </c>
      <c r="AH10" s="75">
        <f>IFERROR(SUMIFS(Data!$K$10:$K$5009,Data!$T$10:$T$5009,1,Data!$C$10:$C$5009,2025,Data!$D$10:$D$5009,"Apr",Data!$R$10:$R$5009,"Crude")/SUMIFS(Data!$K$10:$K$5009,Data!$T$10:$T$5009,1,Data!$C$10:$C$5009,2025,Data!$D$10:$D$5009,"Apr"),0)</f>
        <v/>
      </c>
      <c r="AI10" s="75">
        <f>IFERROR(SUMIFS(Data!$K$10:$K$5009,Data!$T$10:$T$5009,1,Data!$C$10:$C$5009,2025,Data!$D$10:$D$5009,"May",Data!$R$10:$R$5009,"Crude")/SUMIFS(Data!$K$10:$K$5009,Data!$T$10:$T$5009,1,Data!$C$10:$C$5009,2025,Data!$D$10:$D$5009,"May"),0)</f>
        <v/>
      </c>
      <c r="AJ10" s="75">
        <f>IFERROR(SUMIFS(Data!$K$10:$K$5009,Data!$T$10:$T$5009,1,Data!$C$10:$C$5009,2025,Data!$D$10:$D$5009,"Jun",Data!$R$10:$R$5009,"Crude")/SUMIFS(Data!$K$10:$K$5009,Data!$T$10:$T$5009,1,Data!$C$10:$C$5009,2025,Data!$D$10:$D$5009,"Jun"),0)</f>
        <v/>
      </c>
      <c r="AK10" s="75">
        <f>IFERROR(SUMIFS(Data!$K$10:$K$5009,Data!$T$10:$T$5009,1,Data!$C$10:$C$5009,2025,Data!$D$10:$D$5009,"Jul",Data!$R$10:$R$5009,"Crude")/SUMIFS(Data!$K$10:$K$5009,Data!$T$10:$T$5009,1,Data!$C$10:$C$5009,2025,Data!$D$10:$D$5009,"Jul"),0)</f>
        <v/>
      </c>
      <c r="AL10" s="75">
        <f>IFERROR(SUMIFS(Data!$K$10:$K$5009,Data!$T$10:$T$5009,1,Data!$C$10:$C$5009,2025,Data!$D$10:$D$5009,"Aug",Data!$R$10:$R$5009,"Crude")/SUMIFS(Data!$K$10:$K$5009,Data!$T$10:$T$5009,1,Data!$C$10:$C$5009,2025,Data!$D$10:$D$5009,"Aug"),0)</f>
        <v/>
      </c>
      <c r="AM10" s="75">
        <f>IFERROR(SUMIFS(Data!$K$10:$K$5009,Data!$T$10:$T$5009,1,Data!$C$10:$C$5009,2025,Data!$D$10:$D$5009,"Sep",Data!$R$10:$R$5009,"Crude")/SUMIFS(Data!$K$10:$K$5009,Data!$T$10:$T$5009,1,Data!$C$10:$C$5009,2025,Data!$D$10:$D$5009,"Sep"),0)</f>
        <v/>
      </c>
      <c r="AN10" s="75">
        <f>IFERROR(SUMIFS(Data!$K$10:$K$5009,Data!$T$10:$T$5009,1,Data!$C$10:$C$5009,2025,Data!$D$10:$D$5009,"Oct",Data!$R$10:$R$5009,"Crude")/SUMIFS(Data!$K$10:$K$5009,Data!$T$10:$T$5009,1,Data!$C$10:$C$5009,2025,Data!$D$10:$D$5009,"Oct"),0)</f>
        <v/>
      </c>
      <c r="AO10" s="75">
        <f>IFERROR(SUMIFS(Data!$K$10:$K$5009,Data!$T$10:$T$5009,1,Data!$C$10:$C$5009,2025,Data!$D$10:$D$5009,"Nov",Data!$R$10:$R$5009,"Crude")/SUMIFS(Data!$K$10:$K$5009,Data!$T$10:$T$5009,1,Data!$C$10:$C$5009,2025,Data!$D$10:$D$5009,"Nov"),0)</f>
        <v/>
      </c>
      <c r="AP10" s="75">
        <f>IFERROR(SUMIFS(Data!$K$10:$K$5009,Data!$T$10:$T$5009,1,Data!$C$10:$C$5009,2025,Data!$D$10:$D$5009,"Dec",Data!$R$10:$R$5009,"Crude")/SUMIFS(Data!$K$10:$K$5009,Data!$T$10:$T$5009,1,Data!$C$10:$C$5009,2025,Data!$D$10:$D$5009,"Dec"),0)</f>
        <v/>
      </c>
      <c r="AQ10" s="75">
        <f>IFERROR(SUMIFS(Data!$K$10:$K$5009,Data!$T$10:$T$5009,1,Data!$C$10:$C$5009,2026,Data!$D$10:$D$5009,"Jan",Data!$R$10:$R$5009,"Crude")/SUMIFS(Data!$K$10:$K$5009,Data!$T$10:$T$5009,1,Data!$C$10:$C$5009,2026,Data!$D$10:$D$5009,"Jan"),0)</f>
        <v/>
      </c>
      <c r="AR10" s="75">
        <f>IFERROR(SUMIFS(Data!$K$10:$K$5009,Data!$T$10:$T$5009,1,Data!$C$10:$C$5009,2026,Data!$D$10:$D$5009,"Feb",Data!$R$10:$R$5009,"Crude")/SUMIFS(Data!$K$10:$K$5009,Data!$T$10:$T$5009,1,Data!$C$10:$C$5009,2026,Data!$D$10:$D$5009,"Feb"),0)</f>
        <v/>
      </c>
      <c r="AS10" s="75">
        <f>IFERROR(SUMIFS(Data!$K$10:$K$5009,Data!$T$10:$T$5009,1,Data!$C$10:$C$5009,2026,Data!$D$10:$D$5009,"Mar",Data!$R$10:$R$5009,"Crude")/SUMIFS(Data!$K$10:$K$5009,Data!$T$10:$T$5009,1,Data!$C$10:$C$5009,2026,Data!$D$10:$D$5009,"Mar"),0)</f>
        <v/>
      </c>
      <c r="AT10" s="75">
        <f>IFERROR(SUMIFS(Data!$K$10:$K$5009,Data!$T$10:$T$5009,1,Data!$C$10:$C$5009,2026,Data!$D$10:$D$5009,"Apr",Data!$R$10:$R$5009,"Crude")/SUMIFS(Data!$K$10:$K$5009,Data!$T$10:$T$5009,1,Data!$C$10:$C$5009,2026,Data!$D$10:$D$5009,"Apr"),0)</f>
        <v/>
      </c>
      <c r="AU10" s="75">
        <f>IFERROR(SUMIFS(Data!$K$10:$K$5009,Data!$T$10:$T$5009,1,Data!$C$10:$C$5009,2026,Data!$D$10:$D$5009,"May",Data!$R$10:$R$5009,"Crude")/SUMIFS(Data!$K$10:$K$5009,Data!$T$10:$T$5009,1,Data!$C$10:$C$5009,2026,Data!$D$10:$D$5009,"May"),0)</f>
        <v/>
      </c>
      <c r="AV10" s="75">
        <f>IFERROR(SUMIFS(Data!$K$10:$K$5009,Data!$T$10:$T$5009,1,Data!$C$10:$C$5009,2026,Data!$D$10:$D$5009,"Jun",Data!$R$10:$R$5009,"Crude")/SUMIFS(Data!$K$10:$K$5009,Data!$T$10:$T$5009,1,Data!$C$10:$C$5009,2026,Data!$D$10:$D$5009,"Jun"),0)</f>
        <v/>
      </c>
      <c r="AW10" s="75">
        <f>IFERROR(SUMIFS(Data!$K$10:$K$5009,Data!$T$10:$T$5009,1,Data!$C$10:$C$5009,2026,Data!$D$10:$D$5009,"Jul",Data!$R$10:$R$5009,"Crude")/SUMIFS(Data!$K$10:$K$5009,Data!$T$10:$T$5009,1,Data!$C$10:$C$5009,2026,Data!$D$10:$D$5009,"Jul"),0)</f>
        <v/>
      </c>
      <c r="AX10" s="75">
        <f>IFERROR(SUMIFS(Data!$K$10:$K$5009,Data!$T$10:$T$5009,1,Data!$C$10:$C$5009,2026,Data!$D$10:$D$5009,"Aug",Data!$R$10:$R$5009,"Crude")/SUMIFS(Data!$K$10:$K$5009,Data!$T$10:$T$5009,1,Data!$C$10:$C$5009,2026,Data!$D$10:$D$5009,"Aug"),0)</f>
        <v/>
      </c>
      <c r="AY10" s="75">
        <f>IFERROR(SUMIFS(Data!$K$10:$K$5009,Data!$T$10:$T$5009,1,Data!$C$10:$C$5009,2026,Data!$D$10:$D$5009,"Sep",Data!$R$10:$R$5009,"Crude")/SUMIFS(Data!$K$10:$K$5009,Data!$T$10:$T$5009,1,Data!$C$10:$C$5009,2026,Data!$D$10:$D$5009,"Sep"),0)</f>
        <v/>
      </c>
      <c r="AZ10" s="75">
        <f>IFERROR(SUMIFS(Data!$K$10:$K$5009,Data!$T$10:$T$5009,1,Data!$C$10:$C$5009,2026,Data!$D$10:$D$5009,"Oct",Data!$R$10:$R$5009,"Crude")/SUMIFS(Data!$K$10:$K$5009,Data!$T$10:$T$5009,1,Data!$C$10:$C$5009,2026,Data!$D$10:$D$5009,"Oct"),0)</f>
        <v/>
      </c>
      <c r="BA10" s="75">
        <f>IFERROR(SUMIFS(Data!$K$10:$K$5009,Data!$T$10:$T$5009,1,Data!$C$10:$C$5009,2026,Data!$D$10:$D$5009,"Nov",Data!$R$10:$R$5009,"Crude")/SUMIFS(Data!$K$10:$K$5009,Data!$T$10:$T$5009,1,Data!$C$10:$C$5009,2026,Data!$D$10:$D$5009,"Nov"),0)</f>
        <v/>
      </c>
      <c r="BB10" s="75">
        <f>IFERROR(SUMIFS(Data!$K$10:$K$5009,Data!$T$10:$T$5009,1,Data!$C$10:$C$5009,2026,Data!$D$10:$D$5009,"Dec",Data!$R$10:$R$5009,"Crude")/SUMIFS(Data!$K$10:$K$5009,Data!$T$10:$T$5009,1,Data!$C$10:$C$5009,2026,Data!$D$10:$D$5009,"Dec"),0)</f>
        <v/>
      </c>
    </row>
    <row r="11">
      <c r="A11" s="78" t="inlineStr">
        <is>
          <t>Jul</t>
        </is>
      </c>
      <c r="B11" s="79">
        <f>SUMIFS(Data!$O$10:$O$5009,Data!$T$10:$T$5009,1,Data!$D$10:$D$5009,$A11,Data!$C$10:$C$5009,2025)</f>
        <v/>
      </c>
      <c r="C11" s="79">
        <f>SUMIFS(Data!$O$10:$O$5009,Data!$T$10:$T$5009,1,Data!$D$10:$D$5009,$A11,Data!$C$10:$C$5009,2026)</f>
        <v/>
      </c>
      <c r="D11" s="80">
        <f>IFERROR(C11/B11-1,0)</f>
        <v/>
      </c>
      <c r="AD11" s="74" t="inlineStr">
        <is>
          <t>🚢 Export share (trend)</t>
        </is>
      </c>
      <c r="AE11" s="75">
        <f>IFERROR(SUMIFS(Data!$K$10:$K$5009,Data!$T$10:$T$5009,1,Data!$C$10:$C$5009,2025,Data!$D$10:$D$5009,"Jan",Data!$S$10:$S$5009,"Yes")/SUMIFS(Data!$K$10:$K$5009,Data!$T$10:$T$5009,1,Data!$C$10:$C$5009,2025,Data!$D$10:$D$5009,"Jan"),0)</f>
        <v/>
      </c>
      <c r="AF11" s="75">
        <f>IFERROR(SUMIFS(Data!$K$10:$K$5009,Data!$T$10:$T$5009,1,Data!$C$10:$C$5009,2025,Data!$D$10:$D$5009,"Feb",Data!$S$10:$S$5009,"Yes")/SUMIFS(Data!$K$10:$K$5009,Data!$T$10:$T$5009,1,Data!$C$10:$C$5009,2025,Data!$D$10:$D$5009,"Feb"),0)</f>
        <v/>
      </c>
      <c r="AG11" s="75">
        <f>IFERROR(SUMIFS(Data!$K$10:$K$5009,Data!$T$10:$T$5009,1,Data!$C$10:$C$5009,2025,Data!$D$10:$D$5009,"Mar",Data!$S$10:$S$5009,"Yes")/SUMIFS(Data!$K$10:$K$5009,Data!$T$10:$T$5009,1,Data!$C$10:$C$5009,2025,Data!$D$10:$D$5009,"Mar"),0)</f>
        <v/>
      </c>
      <c r="AH11" s="75">
        <f>IFERROR(SUMIFS(Data!$K$10:$K$5009,Data!$T$10:$T$5009,1,Data!$C$10:$C$5009,2025,Data!$D$10:$D$5009,"Apr",Data!$S$10:$S$5009,"Yes")/SUMIFS(Data!$K$10:$K$5009,Data!$T$10:$T$5009,1,Data!$C$10:$C$5009,2025,Data!$D$10:$D$5009,"Apr"),0)</f>
        <v/>
      </c>
      <c r="AI11" s="75">
        <f>IFERROR(SUMIFS(Data!$K$10:$K$5009,Data!$T$10:$T$5009,1,Data!$C$10:$C$5009,2025,Data!$D$10:$D$5009,"May",Data!$S$10:$S$5009,"Yes")/SUMIFS(Data!$K$10:$K$5009,Data!$T$10:$T$5009,1,Data!$C$10:$C$5009,2025,Data!$D$10:$D$5009,"May"),0)</f>
        <v/>
      </c>
      <c r="AJ11" s="75">
        <f>IFERROR(SUMIFS(Data!$K$10:$K$5009,Data!$T$10:$T$5009,1,Data!$C$10:$C$5009,2025,Data!$D$10:$D$5009,"Jun",Data!$S$10:$S$5009,"Yes")/SUMIFS(Data!$K$10:$K$5009,Data!$T$10:$T$5009,1,Data!$C$10:$C$5009,2025,Data!$D$10:$D$5009,"Jun"),0)</f>
        <v/>
      </c>
      <c r="AK11" s="75">
        <f>IFERROR(SUMIFS(Data!$K$10:$K$5009,Data!$T$10:$T$5009,1,Data!$C$10:$C$5009,2025,Data!$D$10:$D$5009,"Jul",Data!$S$10:$S$5009,"Yes")/SUMIFS(Data!$K$10:$K$5009,Data!$T$10:$T$5009,1,Data!$C$10:$C$5009,2025,Data!$D$10:$D$5009,"Jul"),0)</f>
        <v/>
      </c>
      <c r="AL11" s="75">
        <f>IFERROR(SUMIFS(Data!$K$10:$K$5009,Data!$T$10:$T$5009,1,Data!$C$10:$C$5009,2025,Data!$D$10:$D$5009,"Aug",Data!$S$10:$S$5009,"Yes")/SUMIFS(Data!$K$10:$K$5009,Data!$T$10:$T$5009,1,Data!$C$10:$C$5009,2025,Data!$D$10:$D$5009,"Aug"),0)</f>
        <v/>
      </c>
      <c r="AM11" s="75">
        <f>IFERROR(SUMIFS(Data!$K$10:$K$5009,Data!$T$10:$T$5009,1,Data!$C$10:$C$5009,2025,Data!$D$10:$D$5009,"Sep",Data!$S$10:$S$5009,"Yes")/SUMIFS(Data!$K$10:$K$5009,Data!$T$10:$T$5009,1,Data!$C$10:$C$5009,2025,Data!$D$10:$D$5009,"Sep"),0)</f>
        <v/>
      </c>
      <c r="AN11" s="75">
        <f>IFERROR(SUMIFS(Data!$K$10:$K$5009,Data!$T$10:$T$5009,1,Data!$C$10:$C$5009,2025,Data!$D$10:$D$5009,"Oct",Data!$S$10:$S$5009,"Yes")/SUMIFS(Data!$K$10:$K$5009,Data!$T$10:$T$5009,1,Data!$C$10:$C$5009,2025,Data!$D$10:$D$5009,"Oct"),0)</f>
        <v/>
      </c>
      <c r="AO11" s="75">
        <f>IFERROR(SUMIFS(Data!$K$10:$K$5009,Data!$T$10:$T$5009,1,Data!$C$10:$C$5009,2025,Data!$D$10:$D$5009,"Nov",Data!$S$10:$S$5009,"Yes")/SUMIFS(Data!$K$10:$K$5009,Data!$T$10:$T$5009,1,Data!$C$10:$C$5009,2025,Data!$D$10:$D$5009,"Nov"),0)</f>
        <v/>
      </c>
      <c r="AP11" s="75">
        <f>IFERROR(SUMIFS(Data!$K$10:$K$5009,Data!$T$10:$T$5009,1,Data!$C$10:$C$5009,2025,Data!$D$10:$D$5009,"Dec",Data!$S$10:$S$5009,"Yes")/SUMIFS(Data!$K$10:$K$5009,Data!$T$10:$T$5009,1,Data!$C$10:$C$5009,2025,Data!$D$10:$D$5009,"Dec"),0)</f>
        <v/>
      </c>
      <c r="AQ11" s="75">
        <f>IFERROR(SUMIFS(Data!$K$10:$K$5009,Data!$T$10:$T$5009,1,Data!$C$10:$C$5009,2026,Data!$D$10:$D$5009,"Jan",Data!$S$10:$S$5009,"Yes")/SUMIFS(Data!$K$10:$K$5009,Data!$T$10:$T$5009,1,Data!$C$10:$C$5009,2026,Data!$D$10:$D$5009,"Jan"),0)</f>
        <v/>
      </c>
      <c r="AR11" s="75">
        <f>IFERROR(SUMIFS(Data!$K$10:$K$5009,Data!$T$10:$T$5009,1,Data!$C$10:$C$5009,2026,Data!$D$10:$D$5009,"Feb",Data!$S$10:$S$5009,"Yes")/SUMIFS(Data!$K$10:$K$5009,Data!$T$10:$T$5009,1,Data!$C$10:$C$5009,2026,Data!$D$10:$D$5009,"Feb"),0)</f>
        <v/>
      </c>
      <c r="AS11" s="75">
        <f>IFERROR(SUMIFS(Data!$K$10:$K$5009,Data!$T$10:$T$5009,1,Data!$C$10:$C$5009,2026,Data!$D$10:$D$5009,"Mar",Data!$S$10:$S$5009,"Yes")/SUMIFS(Data!$K$10:$K$5009,Data!$T$10:$T$5009,1,Data!$C$10:$C$5009,2026,Data!$D$10:$D$5009,"Mar"),0)</f>
        <v/>
      </c>
      <c r="AT11" s="75">
        <f>IFERROR(SUMIFS(Data!$K$10:$K$5009,Data!$T$10:$T$5009,1,Data!$C$10:$C$5009,2026,Data!$D$10:$D$5009,"Apr",Data!$S$10:$S$5009,"Yes")/SUMIFS(Data!$K$10:$K$5009,Data!$T$10:$T$5009,1,Data!$C$10:$C$5009,2026,Data!$D$10:$D$5009,"Apr"),0)</f>
        <v/>
      </c>
      <c r="AU11" s="75">
        <f>IFERROR(SUMIFS(Data!$K$10:$K$5009,Data!$T$10:$T$5009,1,Data!$C$10:$C$5009,2026,Data!$D$10:$D$5009,"May",Data!$S$10:$S$5009,"Yes")/SUMIFS(Data!$K$10:$K$5009,Data!$T$10:$T$5009,1,Data!$C$10:$C$5009,2026,Data!$D$10:$D$5009,"May"),0)</f>
        <v/>
      </c>
      <c r="AV11" s="75">
        <f>IFERROR(SUMIFS(Data!$K$10:$K$5009,Data!$T$10:$T$5009,1,Data!$C$10:$C$5009,2026,Data!$D$10:$D$5009,"Jun",Data!$S$10:$S$5009,"Yes")/SUMIFS(Data!$K$10:$K$5009,Data!$T$10:$T$5009,1,Data!$C$10:$C$5009,2026,Data!$D$10:$D$5009,"Jun"),0)</f>
        <v/>
      </c>
      <c r="AW11" s="75">
        <f>IFERROR(SUMIFS(Data!$K$10:$K$5009,Data!$T$10:$T$5009,1,Data!$C$10:$C$5009,2026,Data!$D$10:$D$5009,"Jul",Data!$S$10:$S$5009,"Yes")/SUMIFS(Data!$K$10:$K$5009,Data!$T$10:$T$5009,1,Data!$C$10:$C$5009,2026,Data!$D$10:$D$5009,"Jul"),0)</f>
        <v/>
      </c>
      <c r="AX11" s="75">
        <f>IFERROR(SUMIFS(Data!$K$10:$K$5009,Data!$T$10:$T$5009,1,Data!$C$10:$C$5009,2026,Data!$D$10:$D$5009,"Aug",Data!$S$10:$S$5009,"Yes")/SUMIFS(Data!$K$10:$K$5009,Data!$T$10:$T$5009,1,Data!$C$10:$C$5009,2026,Data!$D$10:$D$5009,"Aug"),0)</f>
        <v/>
      </c>
      <c r="AY11" s="75">
        <f>IFERROR(SUMIFS(Data!$K$10:$K$5009,Data!$T$10:$T$5009,1,Data!$C$10:$C$5009,2026,Data!$D$10:$D$5009,"Sep",Data!$S$10:$S$5009,"Yes")/SUMIFS(Data!$K$10:$K$5009,Data!$T$10:$T$5009,1,Data!$C$10:$C$5009,2026,Data!$D$10:$D$5009,"Sep"),0)</f>
        <v/>
      </c>
      <c r="AZ11" s="75">
        <f>IFERROR(SUMIFS(Data!$K$10:$K$5009,Data!$T$10:$T$5009,1,Data!$C$10:$C$5009,2026,Data!$D$10:$D$5009,"Oct",Data!$S$10:$S$5009,"Yes")/SUMIFS(Data!$K$10:$K$5009,Data!$T$10:$T$5009,1,Data!$C$10:$C$5009,2026,Data!$D$10:$D$5009,"Oct"),0)</f>
        <v/>
      </c>
      <c r="BA11" s="75">
        <f>IFERROR(SUMIFS(Data!$K$10:$K$5009,Data!$T$10:$T$5009,1,Data!$C$10:$C$5009,2026,Data!$D$10:$D$5009,"Nov",Data!$S$10:$S$5009,"Yes")/SUMIFS(Data!$K$10:$K$5009,Data!$T$10:$T$5009,1,Data!$C$10:$C$5009,2026,Data!$D$10:$D$5009,"Nov"),0)</f>
        <v/>
      </c>
      <c r="BB11" s="75">
        <f>IFERROR(SUMIFS(Data!$K$10:$K$5009,Data!$T$10:$T$5009,1,Data!$C$10:$C$5009,2026,Data!$D$10:$D$5009,"Dec",Data!$S$10:$S$5009,"Yes")/SUMIFS(Data!$K$10:$K$5009,Data!$T$10:$T$5009,1,Data!$C$10:$C$5009,2026,Data!$D$10:$D$5009,"Dec"),0)</f>
        <v/>
      </c>
    </row>
    <row r="12">
      <c r="A12" s="78" t="inlineStr">
        <is>
          <t>Aug</t>
        </is>
      </c>
      <c r="B12" s="79">
        <f>SUMIFS(Data!$O$10:$O$5009,Data!$T$10:$T$5009,1,Data!$D$10:$D$5009,$A12,Data!$C$10:$C$5009,2025)</f>
        <v/>
      </c>
      <c r="C12" s="79">
        <f>SUMIFS(Data!$O$10:$O$5009,Data!$T$10:$T$5009,1,Data!$D$10:$D$5009,$A12,Data!$C$10:$C$5009,2026)</f>
        <v/>
      </c>
      <c r="D12" s="80">
        <f>IFERROR(C12/B12-1,0)</f>
        <v/>
      </c>
      <c r="AD12" s="74" t="inlineStr">
        <is>
          <t>🌏 Asia share (trend)</t>
        </is>
      </c>
      <c r="AE12" s="75">
        <f>IFERROR(SUMIFS(Data!$K$10:$K$5009,Data!$T$10:$T$5009,1,Data!$C$10:$C$5009,2025,Data!$D$10:$D$5009,"Jan",Data!$E$10:$E$5009,"Asia")/SUMIFS(Data!$K$10:$K$5009,Data!$T$10:$T$5009,1,Data!$C$10:$C$5009,2025,Data!$D$10:$D$5009,"Jan"),0)</f>
        <v/>
      </c>
      <c r="AF12" s="75">
        <f>IFERROR(SUMIFS(Data!$K$10:$K$5009,Data!$T$10:$T$5009,1,Data!$C$10:$C$5009,2025,Data!$D$10:$D$5009,"Feb",Data!$E$10:$E$5009,"Asia")/SUMIFS(Data!$K$10:$K$5009,Data!$T$10:$T$5009,1,Data!$C$10:$C$5009,2025,Data!$D$10:$D$5009,"Feb"),0)</f>
        <v/>
      </c>
      <c r="AG12" s="75">
        <f>IFERROR(SUMIFS(Data!$K$10:$K$5009,Data!$T$10:$T$5009,1,Data!$C$10:$C$5009,2025,Data!$D$10:$D$5009,"Mar",Data!$E$10:$E$5009,"Asia")/SUMIFS(Data!$K$10:$K$5009,Data!$T$10:$T$5009,1,Data!$C$10:$C$5009,2025,Data!$D$10:$D$5009,"Mar"),0)</f>
        <v/>
      </c>
      <c r="AH12" s="75">
        <f>IFERROR(SUMIFS(Data!$K$10:$K$5009,Data!$T$10:$T$5009,1,Data!$C$10:$C$5009,2025,Data!$D$10:$D$5009,"Apr",Data!$E$10:$E$5009,"Asia")/SUMIFS(Data!$K$10:$K$5009,Data!$T$10:$T$5009,1,Data!$C$10:$C$5009,2025,Data!$D$10:$D$5009,"Apr"),0)</f>
        <v/>
      </c>
      <c r="AI12" s="75">
        <f>IFERROR(SUMIFS(Data!$K$10:$K$5009,Data!$T$10:$T$5009,1,Data!$C$10:$C$5009,2025,Data!$D$10:$D$5009,"May",Data!$E$10:$E$5009,"Asia")/SUMIFS(Data!$K$10:$K$5009,Data!$T$10:$T$5009,1,Data!$C$10:$C$5009,2025,Data!$D$10:$D$5009,"May"),0)</f>
        <v/>
      </c>
      <c r="AJ12" s="75">
        <f>IFERROR(SUMIFS(Data!$K$10:$K$5009,Data!$T$10:$T$5009,1,Data!$C$10:$C$5009,2025,Data!$D$10:$D$5009,"Jun",Data!$E$10:$E$5009,"Asia")/SUMIFS(Data!$K$10:$K$5009,Data!$T$10:$T$5009,1,Data!$C$10:$C$5009,2025,Data!$D$10:$D$5009,"Jun"),0)</f>
        <v/>
      </c>
      <c r="AK12" s="75">
        <f>IFERROR(SUMIFS(Data!$K$10:$K$5009,Data!$T$10:$T$5009,1,Data!$C$10:$C$5009,2025,Data!$D$10:$D$5009,"Jul",Data!$E$10:$E$5009,"Asia")/SUMIFS(Data!$K$10:$K$5009,Data!$T$10:$T$5009,1,Data!$C$10:$C$5009,2025,Data!$D$10:$D$5009,"Jul"),0)</f>
        <v/>
      </c>
      <c r="AL12" s="75">
        <f>IFERROR(SUMIFS(Data!$K$10:$K$5009,Data!$T$10:$T$5009,1,Data!$C$10:$C$5009,2025,Data!$D$10:$D$5009,"Aug",Data!$E$10:$E$5009,"Asia")/SUMIFS(Data!$K$10:$K$5009,Data!$T$10:$T$5009,1,Data!$C$10:$C$5009,2025,Data!$D$10:$D$5009,"Aug"),0)</f>
        <v/>
      </c>
      <c r="AM12" s="75">
        <f>IFERROR(SUMIFS(Data!$K$10:$K$5009,Data!$T$10:$T$5009,1,Data!$C$10:$C$5009,2025,Data!$D$10:$D$5009,"Sep",Data!$E$10:$E$5009,"Asia")/SUMIFS(Data!$K$10:$K$5009,Data!$T$10:$T$5009,1,Data!$C$10:$C$5009,2025,Data!$D$10:$D$5009,"Sep"),0)</f>
        <v/>
      </c>
      <c r="AN12" s="75">
        <f>IFERROR(SUMIFS(Data!$K$10:$K$5009,Data!$T$10:$T$5009,1,Data!$C$10:$C$5009,2025,Data!$D$10:$D$5009,"Oct",Data!$E$10:$E$5009,"Asia")/SUMIFS(Data!$K$10:$K$5009,Data!$T$10:$T$5009,1,Data!$C$10:$C$5009,2025,Data!$D$10:$D$5009,"Oct"),0)</f>
        <v/>
      </c>
      <c r="AO12" s="75">
        <f>IFERROR(SUMIFS(Data!$K$10:$K$5009,Data!$T$10:$T$5009,1,Data!$C$10:$C$5009,2025,Data!$D$10:$D$5009,"Nov",Data!$E$10:$E$5009,"Asia")/SUMIFS(Data!$K$10:$K$5009,Data!$T$10:$T$5009,1,Data!$C$10:$C$5009,2025,Data!$D$10:$D$5009,"Nov"),0)</f>
        <v/>
      </c>
      <c r="AP12" s="75">
        <f>IFERROR(SUMIFS(Data!$K$10:$K$5009,Data!$T$10:$T$5009,1,Data!$C$10:$C$5009,2025,Data!$D$10:$D$5009,"Dec",Data!$E$10:$E$5009,"Asia")/SUMIFS(Data!$K$10:$K$5009,Data!$T$10:$T$5009,1,Data!$C$10:$C$5009,2025,Data!$D$10:$D$5009,"Dec"),0)</f>
        <v/>
      </c>
      <c r="AQ12" s="75">
        <f>IFERROR(SUMIFS(Data!$K$10:$K$5009,Data!$T$10:$T$5009,1,Data!$C$10:$C$5009,2026,Data!$D$10:$D$5009,"Jan",Data!$E$10:$E$5009,"Asia")/SUMIFS(Data!$K$10:$K$5009,Data!$T$10:$T$5009,1,Data!$C$10:$C$5009,2026,Data!$D$10:$D$5009,"Jan"),0)</f>
        <v/>
      </c>
      <c r="AR12" s="75">
        <f>IFERROR(SUMIFS(Data!$K$10:$K$5009,Data!$T$10:$T$5009,1,Data!$C$10:$C$5009,2026,Data!$D$10:$D$5009,"Feb",Data!$E$10:$E$5009,"Asia")/SUMIFS(Data!$K$10:$K$5009,Data!$T$10:$T$5009,1,Data!$C$10:$C$5009,2026,Data!$D$10:$D$5009,"Feb"),0)</f>
        <v/>
      </c>
      <c r="AS12" s="75">
        <f>IFERROR(SUMIFS(Data!$K$10:$K$5009,Data!$T$10:$T$5009,1,Data!$C$10:$C$5009,2026,Data!$D$10:$D$5009,"Mar",Data!$E$10:$E$5009,"Asia")/SUMIFS(Data!$K$10:$K$5009,Data!$T$10:$T$5009,1,Data!$C$10:$C$5009,2026,Data!$D$10:$D$5009,"Mar"),0)</f>
        <v/>
      </c>
      <c r="AT12" s="75">
        <f>IFERROR(SUMIFS(Data!$K$10:$K$5009,Data!$T$10:$T$5009,1,Data!$C$10:$C$5009,2026,Data!$D$10:$D$5009,"Apr",Data!$E$10:$E$5009,"Asia")/SUMIFS(Data!$K$10:$K$5009,Data!$T$10:$T$5009,1,Data!$C$10:$C$5009,2026,Data!$D$10:$D$5009,"Apr"),0)</f>
        <v/>
      </c>
      <c r="AU12" s="75">
        <f>IFERROR(SUMIFS(Data!$K$10:$K$5009,Data!$T$10:$T$5009,1,Data!$C$10:$C$5009,2026,Data!$D$10:$D$5009,"May",Data!$E$10:$E$5009,"Asia")/SUMIFS(Data!$K$10:$K$5009,Data!$T$10:$T$5009,1,Data!$C$10:$C$5009,2026,Data!$D$10:$D$5009,"May"),0)</f>
        <v/>
      </c>
      <c r="AV12" s="75">
        <f>IFERROR(SUMIFS(Data!$K$10:$K$5009,Data!$T$10:$T$5009,1,Data!$C$10:$C$5009,2026,Data!$D$10:$D$5009,"Jun",Data!$E$10:$E$5009,"Asia")/SUMIFS(Data!$K$10:$K$5009,Data!$T$10:$T$5009,1,Data!$C$10:$C$5009,2026,Data!$D$10:$D$5009,"Jun"),0)</f>
        <v/>
      </c>
      <c r="AW12" s="75">
        <f>IFERROR(SUMIFS(Data!$K$10:$K$5009,Data!$T$10:$T$5009,1,Data!$C$10:$C$5009,2026,Data!$D$10:$D$5009,"Jul",Data!$E$10:$E$5009,"Asia")/SUMIFS(Data!$K$10:$K$5009,Data!$T$10:$T$5009,1,Data!$C$10:$C$5009,2026,Data!$D$10:$D$5009,"Jul"),0)</f>
        <v/>
      </c>
      <c r="AX12" s="75">
        <f>IFERROR(SUMIFS(Data!$K$10:$K$5009,Data!$T$10:$T$5009,1,Data!$C$10:$C$5009,2026,Data!$D$10:$D$5009,"Aug",Data!$E$10:$E$5009,"Asia")/SUMIFS(Data!$K$10:$K$5009,Data!$T$10:$T$5009,1,Data!$C$10:$C$5009,2026,Data!$D$10:$D$5009,"Aug"),0)</f>
        <v/>
      </c>
      <c r="AY12" s="75">
        <f>IFERROR(SUMIFS(Data!$K$10:$K$5009,Data!$T$10:$T$5009,1,Data!$C$10:$C$5009,2026,Data!$D$10:$D$5009,"Sep",Data!$E$10:$E$5009,"Asia")/SUMIFS(Data!$K$10:$K$5009,Data!$T$10:$T$5009,1,Data!$C$10:$C$5009,2026,Data!$D$10:$D$5009,"Sep"),0)</f>
        <v/>
      </c>
      <c r="AZ12" s="75">
        <f>IFERROR(SUMIFS(Data!$K$10:$K$5009,Data!$T$10:$T$5009,1,Data!$C$10:$C$5009,2026,Data!$D$10:$D$5009,"Oct",Data!$E$10:$E$5009,"Asia")/SUMIFS(Data!$K$10:$K$5009,Data!$T$10:$T$5009,1,Data!$C$10:$C$5009,2026,Data!$D$10:$D$5009,"Oct"),0)</f>
        <v/>
      </c>
      <c r="BA12" s="75">
        <f>IFERROR(SUMIFS(Data!$K$10:$K$5009,Data!$T$10:$T$5009,1,Data!$C$10:$C$5009,2026,Data!$D$10:$D$5009,"Nov",Data!$E$10:$E$5009,"Asia")/SUMIFS(Data!$K$10:$K$5009,Data!$T$10:$T$5009,1,Data!$C$10:$C$5009,2026,Data!$D$10:$D$5009,"Nov"),0)</f>
        <v/>
      </c>
      <c r="BB12" s="75">
        <f>IFERROR(SUMIFS(Data!$K$10:$K$5009,Data!$T$10:$T$5009,1,Data!$C$10:$C$5009,2026,Data!$D$10:$D$5009,"Dec",Data!$E$10:$E$5009,"Asia")/SUMIFS(Data!$K$10:$K$5009,Data!$T$10:$T$5009,1,Data!$C$10:$C$5009,2026,Data!$D$10:$D$5009,"Dec"),0)</f>
        <v/>
      </c>
    </row>
    <row r="13">
      <c r="A13" s="78" t="inlineStr">
        <is>
          <t>Sep</t>
        </is>
      </c>
      <c r="B13" s="79">
        <f>SUMIFS(Data!$O$10:$O$5009,Data!$T$10:$T$5009,1,Data!$D$10:$D$5009,$A13,Data!$C$10:$C$5009,2025)</f>
        <v/>
      </c>
      <c r="C13" s="79">
        <f>SUMIFS(Data!$O$10:$O$5009,Data!$T$10:$T$5009,1,Data!$D$10:$D$5009,$A13,Data!$C$10:$C$5009,2026)</f>
        <v/>
      </c>
      <c r="D13" s="80">
        <f>IFERROR(C13/B13-1,0)</f>
        <v/>
      </c>
      <c r="AD13" s="74" t="inlineStr">
        <is>
          <t>📃 Term-contract % (trend)</t>
        </is>
      </c>
      <c r="AE13" s="75">
        <f>IFERROR(SUMIFS(Data!$K$10:$K$5009,Data!$T$10:$T$5009,1,Data!$C$10:$C$5009,2025,Data!$D$10:$D$5009,"Jan",Data!$H$10:$H$5009,"Term contract")/SUMIFS(Data!$K$10:$K$5009,Data!$T$10:$T$5009,1,Data!$C$10:$C$5009,2025,Data!$D$10:$D$5009,"Jan"),0)</f>
        <v/>
      </c>
      <c r="AF13" s="75">
        <f>IFERROR(SUMIFS(Data!$K$10:$K$5009,Data!$T$10:$T$5009,1,Data!$C$10:$C$5009,2025,Data!$D$10:$D$5009,"Feb",Data!$H$10:$H$5009,"Term contract")/SUMIFS(Data!$K$10:$K$5009,Data!$T$10:$T$5009,1,Data!$C$10:$C$5009,2025,Data!$D$10:$D$5009,"Feb"),0)</f>
        <v/>
      </c>
      <c r="AG13" s="75">
        <f>IFERROR(SUMIFS(Data!$K$10:$K$5009,Data!$T$10:$T$5009,1,Data!$C$10:$C$5009,2025,Data!$D$10:$D$5009,"Mar",Data!$H$10:$H$5009,"Term contract")/SUMIFS(Data!$K$10:$K$5009,Data!$T$10:$T$5009,1,Data!$C$10:$C$5009,2025,Data!$D$10:$D$5009,"Mar"),0)</f>
        <v/>
      </c>
      <c r="AH13" s="75">
        <f>IFERROR(SUMIFS(Data!$K$10:$K$5009,Data!$T$10:$T$5009,1,Data!$C$10:$C$5009,2025,Data!$D$10:$D$5009,"Apr",Data!$H$10:$H$5009,"Term contract")/SUMIFS(Data!$K$10:$K$5009,Data!$T$10:$T$5009,1,Data!$C$10:$C$5009,2025,Data!$D$10:$D$5009,"Apr"),0)</f>
        <v/>
      </c>
      <c r="AI13" s="75">
        <f>IFERROR(SUMIFS(Data!$K$10:$K$5009,Data!$T$10:$T$5009,1,Data!$C$10:$C$5009,2025,Data!$D$10:$D$5009,"May",Data!$H$10:$H$5009,"Term contract")/SUMIFS(Data!$K$10:$K$5009,Data!$T$10:$T$5009,1,Data!$C$10:$C$5009,2025,Data!$D$10:$D$5009,"May"),0)</f>
        <v/>
      </c>
      <c r="AJ13" s="75">
        <f>IFERROR(SUMIFS(Data!$K$10:$K$5009,Data!$T$10:$T$5009,1,Data!$C$10:$C$5009,2025,Data!$D$10:$D$5009,"Jun",Data!$H$10:$H$5009,"Term contract")/SUMIFS(Data!$K$10:$K$5009,Data!$T$10:$T$5009,1,Data!$C$10:$C$5009,2025,Data!$D$10:$D$5009,"Jun"),0)</f>
        <v/>
      </c>
      <c r="AK13" s="75">
        <f>IFERROR(SUMIFS(Data!$K$10:$K$5009,Data!$T$10:$T$5009,1,Data!$C$10:$C$5009,2025,Data!$D$10:$D$5009,"Jul",Data!$H$10:$H$5009,"Term contract")/SUMIFS(Data!$K$10:$K$5009,Data!$T$10:$T$5009,1,Data!$C$10:$C$5009,2025,Data!$D$10:$D$5009,"Jul"),0)</f>
        <v/>
      </c>
      <c r="AL13" s="75">
        <f>IFERROR(SUMIFS(Data!$K$10:$K$5009,Data!$T$10:$T$5009,1,Data!$C$10:$C$5009,2025,Data!$D$10:$D$5009,"Aug",Data!$H$10:$H$5009,"Term contract")/SUMIFS(Data!$K$10:$K$5009,Data!$T$10:$T$5009,1,Data!$C$10:$C$5009,2025,Data!$D$10:$D$5009,"Aug"),0)</f>
        <v/>
      </c>
      <c r="AM13" s="75">
        <f>IFERROR(SUMIFS(Data!$K$10:$K$5009,Data!$T$10:$T$5009,1,Data!$C$10:$C$5009,2025,Data!$D$10:$D$5009,"Sep",Data!$H$10:$H$5009,"Term contract")/SUMIFS(Data!$K$10:$K$5009,Data!$T$10:$T$5009,1,Data!$C$10:$C$5009,2025,Data!$D$10:$D$5009,"Sep"),0)</f>
        <v/>
      </c>
      <c r="AN13" s="75">
        <f>IFERROR(SUMIFS(Data!$K$10:$K$5009,Data!$T$10:$T$5009,1,Data!$C$10:$C$5009,2025,Data!$D$10:$D$5009,"Oct",Data!$H$10:$H$5009,"Term contract")/SUMIFS(Data!$K$10:$K$5009,Data!$T$10:$T$5009,1,Data!$C$10:$C$5009,2025,Data!$D$10:$D$5009,"Oct"),0)</f>
        <v/>
      </c>
      <c r="AO13" s="75">
        <f>IFERROR(SUMIFS(Data!$K$10:$K$5009,Data!$T$10:$T$5009,1,Data!$C$10:$C$5009,2025,Data!$D$10:$D$5009,"Nov",Data!$H$10:$H$5009,"Term contract")/SUMIFS(Data!$K$10:$K$5009,Data!$T$10:$T$5009,1,Data!$C$10:$C$5009,2025,Data!$D$10:$D$5009,"Nov"),0)</f>
        <v/>
      </c>
      <c r="AP13" s="75">
        <f>IFERROR(SUMIFS(Data!$K$10:$K$5009,Data!$T$10:$T$5009,1,Data!$C$10:$C$5009,2025,Data!$D$10:$D$5009,"Dec",Data!$H$10:$H$5009,"Term contract")/SUMIFS(Data!$K$10:$K$5009,Data!$T$10:$T$5009,1,Data!$C$10:$C$5009,2025,Data!$D$10:$D$5009,"Dec"),0)</f>
        <v/>
      </c>
      <c r="AQ13" s="75">
        <f>IFERROR(SUMIFS(Data!$K$10:$K$5009,Data!$T$10:$T$5009,1,Data!$C$10:$C$5009,2026,Data!$D$10:$D$5009,"Jan",Data!$H$10:$H$5009,"Term contract")/SUMIFS(Data!$K$10:$K$5009,Data!$T$10:$T$5009,1,Data!$C$10:$C$5009,2026,Data!$D$10:$D$5009,"Jan"),0)</f>
        <v/>
      </c>
      <c r="AR13" s="75">
        <f>IFERROR(SUMIFS(Data!$K$10:$K$5009,Data!$T$10:$T$5009,1,Data!$C$10:$C$5009,2026,Data!$D$10:$D$5009,"Feb",Data!$H$10:$H$5009,"Term contract")/SUMIFS(Data!$K$10:$K$5009,Data!$T$10:$T$5009,1,Data!$C$10:$C$5009,2026,Data!$D$10:$D$5009,"Feb"),0)</f>
        <v/>
      </c>
      <c r="AS13" s="75">
        <f>IFERROR(SUMIFS(Data!$K$10:$K$5009,Data!$T$10:$T$5009,1,Data!$C$10:$C$5009,2026,Data!$D$10:$D$5009,"Mar",Data!$H$10:$H$5009,"Term contract")/SUMIFS(Data!$K$10:$K$5009,Data!$T$10:$T$5009,1,Data!$C$10:$C$5009,2026,Data!$D$10:$D$5009,"Mar"),0)</f>
        <v/>
      </c>
      <c r="AT13" s="75">
        <f>IFERROR(SUMIFS(Data!$K$10:$K$5009,Data!$T$10:$T$5009,1,Data!$C$10:$C$5009,2026,Data!$D$10:$D$5009,"Apr",Data!$H$10:$H$5009,"Term contract")/SUMIFS(Data!$K$10:$K$5009,Data!$T$10:$T$5009,1,Data!$C$10:$C$5009,2026,Data!$D$10:$D$5009,"Apr"),0)</f>
        <v/>
      </c>
      <c r="AU13" s="75">
        <f>IFERROR(SUMIFS(Data!$K$10:$K$5009,Data!$T$10:$T$5009,1,Data!$C$10:$C$5009,2026,Data!$D$10:$D$5009,"May",Data!$H$10:$H$5009,"Term contract")/SUMIFS(Data!$K$10:$K$5009,Data!$T$10:$T$5009,1,Data!$C$10:$C$5009,2026,Data!$D$10:$D$5009,"May"),0)</f>
        <v/>
      </c>
      <c r="AV13" s="75">
        <f>IFERROR(SUMIFS(Data!$K$10:$K$5009,Data!$T$10:$T$5009,1,Data!$C$10:$C$5009,2026,Data!$D$10:$D$5009,"Jun",Data!$H$10:$H$5009,"Term contract")/SUMIFS(Data!$K$10:$K$5009,Data!$T$10:$T$5009,1,Data!$C$10:$C$5009,2026,Data!$D$10:$D$5009,"Jun"),0)</f>
        <v/>
      </c>
      <c r="AW13" s="75">
        <f>IFERROR(SUMIFS(Data!$K$10:$K$5009,Data!$T$10:$T$5009,1,Data!$C$10:$C$5009,2026,Data!$D$10:$D$5009,"Jul",Data!$H$10:$H$5009,"Term contract")/SUMIFS(Data!$K$10:$K$5009,Data!$T$10:$T$5009,1,Data!$C$10:$C$5009,2026,Data!$D$10:$D$5009,"Jul"),0)</f>
        <v/>
      </c>
      <c r="AX13" s="75">
        <f>IFERROR(SUMIFS(Data!$K$10:$K$5009,Data!$T$10:$T$5009,1,Data!$C$10:$C$5009,2026,Data!$D$10:$D$5009,"Aug",Data!$H$10:$H$5009,"Term contract")/SUMIFS(Data!$K$10:$K$5009,Data!$T$10:$T$5009,1,Data!$C$10:$C$5009,2026,Data!$D$10:$D$5009,"Aug"),0)</f>
        <v/>
      </c>
      <c r="AY13" s="75">
        <f>IFERROR(SUMIFS(Data!$K$10:$K$5009,Data!$T$10:$T$5009,1,Data!$C$10:$C$5009,2026,Data!$D$10:$D$5009,"Sep",Data!$H$10:$H$5009,"Term contract")/SUMIFS(Data!$K$10:$K$5009,Data!$T$10:$T$5009,1,Data!$C$10:$C$5009,2026,Data!$D$10:$D$5009,"Sep"),0)</f>
        <v/>
      </c>
      <c r="AZ13" s="75">
        <f>IFERROR(SUMIFS(Data!$K$10:$K$5009,Data!$T$10:$T$5009,1,Data!$C$10:$C$5009,2026,Data!$D$10:$D$5009,"Oct",Data!$H$10:$H$5009,"Term contract")/SUMIFS(Data!$K$10:$K$5009,Data!$T$10:$T$5009,1,Data!$C$10:$C$5009,2026,Data!$D$10:$D$5009,"Oct"),0)</f>
        <v/>
      </c>
      <c r="BA13" s="75">
        <f>IFERROR(SUMIFS(Data!$K$10:$K$5009,Data!$T$10:$T$5009,1,Data!$C$10:$C$5009,2026,Data!$D$10:$D$5009,"Nov",Data!$H$10:$H$5009,"Term contract")/SUMIFS(Data!$K$10:$K$5009,Data!$T$10:$T$5009,1,Data!$C$10:$C$5009,2026,Data!$D$10:$D$5009,"Nov"),0)</f>
        <v/>
      </c>
      <c r="BB13" s="75">
        <f>IFERROR(SUMIFS(Data!$K$10:$K$5009,Data!$T$10:$T$5009,1,Data!$C$10:$C$5009,2026,Data!$D$10:$D$5009,"Dec",Data!$H$10:$H$5009,"Term contract")/SUMIFS(Data!$K$10:$K$5009,Data!$T$10:$T$5009,1,Data!$C$10:$C$5009,2026,Data!$D$10:$D$5009,"Dec"),0)</f>
        <v/>
      </c>
    </row>
    <row r="14">
      <c r="A14" s="78" t="inlineStr">
        <is>
          <t>Oct</t>
        </is>
      </c>
      <c r="B14" s="79">
        <f>SUMIFS(Data!$O$10:$O$5009,Data!$T$10:$T$5009,1,Data!$D$10:$D$5009,$A14,Data!$C$10:$C$5009,2025)</f>
        <v/>
      </c>
      <c r="C14" s="79">
        <f>SUMIFS(Data!$O$10:$O$5009,Data!$T$10:$T$5009,1,Data!$D$10:$D$5009,$A14,Data!$C$10:$C$5009,2026)</f>
        <v/>
      </c>
      <c r="D14" s="80">
        <f>IFERROR(C14/B14-1,0)</f>
        <v/>
      </c>
    </row>
    <row r="15">
      <c r="A15" s="78" t="inlineStr">
        <is>
          <t>Nov</t>
        </is>
      </c>
      <c r="B15" s="79">
        <f>SUMIFS(Data!$O$10:$O$5009,Data!$T$10:$T$5009,1,Data!$D$10:$D$5009,$A15,Data!$C$10:$C$5009,2025)</f>
        <v/>
      </c>
      <c r="C15" s="79">
        <f>SUMIFS(Data!$O$10:$O$5009,Data!$T$10:$T$5009,1,Data!$D$10:$D$5009,$A15,Data!$C$10:$C$5009,2026)</f>
        <v/>
      </c>
      <c r="D15" s="80">
        <f>IFERROR(C15/B15-1,0)</f>
        <v/>
      </c>
      <c r="AD15" s="49" t="inlineStr">
        <is>
          <t>Chart insight titles (formulas)</t>
        </is>
      </c>
    </row>
    <row r="16">
      <c r="A16" s="78" t="inlineStr">
        <is>
          <t>Dec</t>
        </is>
      </c>
      <c r="B16" s="79">
        <f>SUMIFS(Data!$O$10:$O$5009,Data!$T$10:$T$5009,1,Data!$D$10:$D$5009,$A16,Data!$C$10:$C$5009,2025)</f>
        <v/>
      </c>
      <c r="C16" s="79">
        <f>SUMIFS(Data!$O$10:$O$5009,Data!$T$10:$T$5009,1,Data!$D$10:$D$5009,$A16,Data!$C$10:$C$5009,2026)</f>
        <v/>
      </c>
      <c r="D16" s="80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INDEX(Calc!$A$21:$A$24,MATCH(MAX(Calc!$B$21:$B$24),Calc!$B$21:$B$24,0))&amp;" leads revenue ("&amp;TEXT(IFERROR(MAX(Calc!$B$21:$B$24)/SUM(Calc!$B$21:$B$24),0),"0%")&amp;") · bars = revenue, line = margin %"</f>
        <v/>
      </c>
    </row>
    <row r="18">
      <c r="AD18">
        <f>INDEX(Calc!$A$29:$A$35,MATCH(MAX(Calc!$B$29:$B$35),Calc!$B$29:$B$35,0))&amp;" leads with "&amp;TEXT(IFERROR(MAX(Calc!$B$29:$B$35)/SUM(Calc!$B$29:$B$35),0),"0%")&amp;" · Grade revenue mix"</f>
        <v/>
      </c>
    </row>
    <row r="19">
      <c r="A19" s="76" t="inlineStr">
        <is>
          <t>By region</t>
        </is>
      </c>
      <c r="AD19">
        <f>INDEX(Calc!$A$40:$A$42,MATCH(MAX(Calc!$B$40:$B$42),Calc!$B$40:$B$42,0))&amp;" leads with "&amp;TEXT(IFERROR(MAX(Calc!$B$40:$B$42)/SUM(Calc!$B$40:$B$42),0),"0%")&amp;" · Revenue by channel"</f>
        <v/>
      </c>
    </row>
    <row r="20">
      <c r="A20" s="77" t="inlineStr">
        <is>
          <t>Region</t>
        </is>
      </c>
      <c r="B20" s="77" t="inlineStr">
        <is>
          <t>Revenue</t>
        </is>
      </c>
      <c r="C20" s="77" t="inlineStr">
        <is>
          <t>Profit</t>
        </is>
      </c>
      <c r="D20" s="77" t="inlineStr">
        <is>
          <t>Margin %</t>
        </is>
      </c>
      <c r="E20" s="77" t="inlineStr">
        <is>
          <t>Share</t>
        </is>
      </c>
      <c r="AD20">
        <f>INDEX(Calc!$A$29:$A$35,MATCH(MAX(Calc!$D$29:$D$35),Calc!$D$29:$D$35,0))&amp;" leads with "&amp;TEXT(IFERROR(MAX(Calc!$D$29:$D$35)/SUM(Calc!$D$29:$D$35),0),"0%")&amp;" · Profit by grade"</f>
        <v/>
      </c>
    </row>
    <row r="21">
      <c r="A21" s="78" t="inlineStr">
        <is>
          <t>Asia</t>
        </is>
      </c>
      <c r="B21" s="79">
        <f>SUMIFS(Data!$O$10:$O$5009,Data!$T$10:$T$5009,1,Data!$E$10:$E$5009,$A21)</f>
        <v/>
      </c>
      <c r="C21" s="79">
        <f>SUMIFS(Data!$Q$10:$Q$5009,Data!$T$10:$T$5009,1,Data!$E$10:$E$5009,$A21)</f>
        <v/>
      </c>
      <c r="D21" s="81">
        <f>IFERROR(C21/B21,0)</f>
        <v/>
      </c>
      <c r="E21" s="81">
        <f>IFERROR(B21/SUM(Calc!$B$21:$B$24),0)</f>
        <v/>
      </c>
      <c r="AD21">
        <f>INDEX(Calc!$A$47:$A$56,MATCH(MAX(Calc!$B$47:$B$56),Calc!$B$47:$B$56,0))&amp;" leads with "&amp;TEXT(IFERROR(MAX(Calc!$B$47:$B$56)/SUM(Calc!$B$47:$B$56),0),"0%")&amp;" · Exports by country"</f>
        <v/>
      </c>
    </row>
    <row r="22">
      <c r="A22" s="78" t="inlineStr">
        <is>
          <t>Europe</t>
        </is>
      </c>
      <c r="B22" s="79">
        <f>SUMIFS(Data!$O$10:$O$5009,Data!$T$10:$T$5009,1,Data!$E$10:$E$5009,$A22)</f>
        <v/>
      </c>
      <c r="C22" s="79">
        <f>SUMIFS(Data!$Q$10:$Q$5009,Data!$T$10:$T$5009,1,Data!$E$10:$E$5009,$A22)</f>
        <v/>
      </c>
      <c r="D22" s="81">
        <f>IFERROR(C22/B22,0)</f>
        <v/>
      </c>
      <c r="E22" s="81">
        <f>IFERROR(B22/SUM(Calc!$B$21:$B$24),0)</f>
        <v/>
      </c>
    </row>
    <row r="23">
      <c r="A23" s="78" t="inlineStr">
        <is>
          <t>North America</t>
        </is>
      </c>
      <c r="B23" s="79">
        <f>SUMIFS(Data!$O$10:$O$5009,Data!$T$10:$T$5009,1,Data!$E$10:$E$5009,$A23)</f>
        <v/>
      </c>
      <c r="C23" s="79">
        <f>SUMIFS(Data!$Q$10:$Q$5009,Data!$T$10:$T$5009,1,Data!$E$10:$E$5009,$A23)</f>
        <v/>
      </c>
      <c r="D23" s="81">
        <f>IFERROR(C23/B23,0)</f>
        <v/>
      </c>
      <c r="E23" s="81">
        <f>IFERROR(B23/SUM(Calc!$B$21:$B$24),0)</f>
        <v/>
      </c>
    </row>
    <row r="24">
      <c r="A24" s="78" t="inlineStr">
        <is>
          <t>Middle East</t>
        </is>
      </c>
      <c r="B24" s="79">
        <f>SUMIFS(Data!$O$10:$O$5009,Data!$T$10:$T$5009,1,Data!$E$10:$E$5009,$A24)</f>
        <v/>
      </c>
      <c r="C24" s="79">
        <f>SUMIFS(Data!$Q$10:$Q$5009,Data!$T$10:$T$5009,1,Data!$E$10:$E$5009,$A24)</f>
        <v/>
      </c>
      <c r="D24" s="81">
        <f>IFERROR(C24/B24,0)</f>
        <v/>
      </c>
      <c r="E24" s="81">
        <f>IFERROR(B24/SUM(Calc!$B$21:$B$24),0)</f>
        <v/>
      </c>
    </row>
    <row r="27">
      <c r="A27" s="76" t="inlineStr">
        <is>
          <t>By grade</t>
        </is>
      </c>
    </row>
    <row r="28">
      <c r="A28" s="77" t="inlineStr">
        <is>
          <t>Product</t>
        </is>
      </c>
      <c r="B28" s="77" t="inlineStr">
        <is>
          <t>Revenue</t>
        </is>
      </c>
      <c r="C28" s="77" t="inlineStr">
        <is>
          <t>Barrels</t>
        </is>
      </c>
      <c r="D28" s="77" t="inlineStr">
        <is>
          <t>Profit</t>
        </is>
      </c>
      <c r="E28" s="77" t="inlineStr">
        <is>
          <t>Margin %</t>
        </is>
      </c>
      <c r="F28" s="77" t="inlineStr">
        <is>
          <t>Rank key</t>
        </is>
      </c>
    </row>
    <row r="29">
      <c r="A29" s="78" t="inlineStr">
        <is>
          <t>Arab Light</t>
        </is>
      </c>
      <c r="B29" s="79">
        <f>SUMIFS(Data!$O$10:$O$5009,Data!$T$10:$T$5009,1,Data!$G$10:$G$5009,$A29)</f>
        <v/>
      </c>
      <c r="C29" s="82">
        <f>SUMIFS(Data!$K$10:$K$5009,Data!$T$10:$T$5009,1,Data!$G$10:$G$5009,$A29)</f>
        <v/>
      </c>
      <c r="D29" s="79">
        <f>SUMIFS(Data!$Q$10:$Q$5009,Data!$T$10:$T$5009,1,Data!$G$10:$G$5009,$A29)</f>
        <v/>
      </c>
      <c r="E29" s="81">
        <f>IFERROR(D29/B29,0)</f>
        <v/>
      </c>
      <c r="F29" s="83">
        <f>B29+ROW()/1000000</f>
        <v/>
      </c>
    </row>
    <row r="30">
      <c r="A30" s="78" t="inlineStr">
        <is>
          <t>Arab Medium</t>
        </is>
      </c>
      <c r="B30" s="79">
        <f>SUMIFS(Data!$O$10:$O$5009,Data!$T$10:$T$5009,1,Data!$G$10:$G$5009,$A30)</f>
        <v/>
      </c>
      <c r="C30" s="82">
        <f>SUMIFS(Data!$K$10:$K$5009,Data!$T$10:$T$5009,1,Data!$G$10:$G$5009,$A30)</f>
        <v/>
      </c>
      <c r="D30" s="79">
        <f>SUMIFS(Data!$Q$10:$Q$5009,Data!$T$10:$T$5009,1,Data!$G$10:$G$5009,$A30)</f>
        <v/>
      </c>
      <c r="E30" s="81">
        <f>IFERROR(D30/B30,0)</f>
        <v/>
      </c>
      <c r="F30" s="83">
        <f>B30+ROW()/1000000</f>
        <v/>
      </c>
    </row>
    <row r="31">
      <c r="A31" s="78" t="inlineStr">
        <is>
          <t>Arab Heavy</t>
        </is>
      </c>
      <c r="B31" s="79">
        <f>SUMIFS(Data!$O$10:$O$5009,Data!$T$10:$T$5009,1,Data!$G$10:$G$5009,$A31)</f>
        <v/>
      </c>
      <c r="C31" s="82">
        <f>SUMIFS(Data!$K$10:$K$5009,Data!$T$10:$T$5009,1,Data!$G$10:$G$5009,$A31)</f>
        <v/>
      </c>
      <c r="D31" s="79">
        <f>SUMIFS(Data!$Q$10:$Q$5009,Data!$T$10:$T$5009,1,Data!$G$10:$G$5009,$A31)</f>
        <v/>
      </c>
      <c r="E31" s="81">
        <f>IFERROR(D31/B31,0)</f>
        <v/>
      </c>
      <c r="F31" s="83">
        <f>B31+ROW()/1000000</f>
        <v/>
      </c>
    </row>
    <row r="32">
      <c r="A32" s="78" t="inlineStr">
        <is>
          <t>Arab Extra Light</t>
        </is>
      </c>
      <c r="B32" s="79">
        <f>SUMIFS(Data!$O$10:$O$5009,Data!$T$10:$T$5009,1,Data!$G$10:$G$5009,$A32)</f>
        <v/>
      </c>
      <c r="C32" s="82">
        <f>SUMIFS(Data!$K$10:$K$5009,Data!$T$10:$T$5009,1,Data!$G$10:$G$5009,$A32)</f>
        <v/>
      </c>
      <c r="D32" s="79">
        <f>SUMIFS(Data!$Q$10:$Q$5009,Data!$T$10:$T$5009,1,Data!$G$10:$G$5009,$A32)</f>
        <v/>
      </c>
      <c r="E32" s="81">
        <f>IFERROR(D32/B32,0)</f>
        <v/>
      </c>
      <c r="F32" s="83">
        <f>B32+ROW()/1000000</f>
        <v/>
      </c>
    </row>
    <row r="33">
      <c r="A33" s="78" t="inlineStr">
        <is>
          <t>Diesel</t>
        </is>
      </c>
      <c r="B33" s="79">
        <f>SUMIFS(Data!$O$10:$O$5009,Data!$T$10:$T$5009,1,Data!$G$10:$G$5009,$A33)</f>
        <v/>
      </c>
      <c r="C33" s="82">
        <f>SUMIFS(Data!$K$10:$K$5009,Data!$T$10:$T$5009,1,Data!$G$10:$G$5009,$A33)</f>
        <v/>
      </c>
      <c r="D33" s="79">
        <f>SUMIFS(Data!$Q$10:$Q$5009,Data!$T$10:$T$5009,1,Data!$G$10:$G$5009,$A33)</f>
        <v/>
      </c>
      <c r="E33" s="81">
        <f>IFERROR(D33/B33,0)</f>
        <v/>
      </c>
      <c r="F33" s="83">
        <f>B33+ROW()/1000000</f>
        <v/>
      </c>
    </row>
    <row r="34">
      <c r="A34" s="78" t="inlineStr">
        <is>
          <t>Gasoline</t>
        </is>
      </c>
      <c r="B34" s="79">
        <f>SUMIFS(Data!$O$10:$O$5009,Data!$T$10:$T$5009,1,Data!$G$10:$G$5009,$A34)</f>
        <v/>
      </c>
      <c r="C34" s="82">
        <f>SUMIFS(Data!$K$10:$K$5009,Data!$T$10:$T$5009,1,Data!$G$10:$G$5009,$A34)</f>
        <v/>
      </c>
      <c r="D34" s="79">
        <f>SUMIFS(Data!$Q$10:$Q$5009,Data!$T$10:$T$5009,1,Data!$G$10:$G$5009,$A34)</f>
        <v/>
      </c>
      <c r="E34" s="81">
        <f>IFERROR(D34/B34,0)</f>
        <v/>
      </c>
      <c r="F34" s="83">
        <f>B34+ROW()/1000000</f>
        <v/>
      </c>
    </row>
    <row r="35">
      <c r="A35" s="78" t="inlineStr">
        <is>
          <t>Jet fuel</t>
        </is>
      </c>
      <c r="B35" s="79">
        <f>SUMIFS(Data!$O$10:$O$5009,Data!$T$10:$T$5009,1,Data!$G$10:$G$5009,$A35)</f>
        <v/>
      </c>
      <c r="C35" s="82">
        <f>SUMIFS(Data!$K$10:$K$5009,Data!$T$10:$T$5009,1,Data!$G$10:$G$5009,$A35)</f>
        <v/>
      </c>
      <c r="D35" s="79">
        <f>SUMIFS(Data!$Q$10:$Q$5009,Data!$T$10:$T$5009,1,Data!$G$10:$G$5009,$A35)</f>
        <v/>
      </c>
      <c r="E35" s="81">
        <f>IFERROR(D35/B35,0)</f>
        <v/>
      </c>
      <c r="F35" s="83">
        <f>B35+ROW()/1000000</f>
        <v/>
      </c>
    </row>
    <row r="38">
      <c r="A38" s="76" t="inlineStr">
        <is>
          <t>By channel</t>
        </is>
      </c>
    </row>
    <row r="39">
      <c r="A39" s="77" t="inlineStr">
        <is>
          <t>Channel</t>
        </is>
      </c>
      <c r="B39" s="77" t="inlineStr">
        <is>
          <t>Revenue</t>
        </is>
      </c>
      <c r="C39" s="77" t="inlineStr">
        <is>
          <t>Margin %</t>
        </is>
      </c>
    </row>
    <row r="40">
      <c r="A40" s="78" t="inlineStr">
        <is>
          <t>Term contract</t>
        </is>
      </c>
      <c r="B40" s="79">
        <f>SUMIFS(Data!$O$10:$O$5009,Data!$T$10:$T$5009,1,Data!$H$10:$H$5009,$A40)</f>
        <v/>
      </c>
      <c r="C40" s="81">
        <f>IFERROR(SUMIFS(Data!$Q$10:$Q$5009,Data!$T$10:$T$5009,1,Data!$H$10:$H$5009,$A40)/B40,0)</f>
        <v/>
      </c>
    </row>
    <row r="41">
      <c r="A41" s="78" t="inlineStr">
        <is>
          <t>Spot</t>
        </is>
      </c>
      <c r="B41" s="79">
        <f>SUMIFS(Data!$O$10:$O$5009,Data!$T$10:$T$5009,1,Data!$H$10:$H$5009,$A41)</f>
        <v/>
      </c>
      <c r="C41" s="81">
        <f>IFERROR(SUMIFS(Data!$Q$10:$Q$5009,Data!$T$10:$T$5009,1,Data!$H$10:$H$5009,$A41)/B41,0)</f>
        <v/>
      </c>
    </row>
    <row r="42">
      <c r="A42" s="78" t="inlineStr">
        <is>
          <t>Domestic</t>
        </is>
      </c>
      <c r="B42" s="79">
        <f>SUMIFS(Data!$O$10:$O$5009,Data!$T$10:$T$5009,1,Data!$H$10:$H$5009,$A42)</f>
        <v/>
      </c>
      <c r="C42" s="81">
        <f>IFERROR(SUMIFS(Data!$Q$10:$Q$5009,Data!$T$10:$T$5009,1,Data!$H$10:$H$5009,$A42)/B42,0)</f>
        <v/>
      </c>
    </row>
    <row r="45">
      <c r="A45" s="76" t="inlineStr">
        <is>
          <t>Exports by country (barrels)</t>
        </is>
      </c>
    </row>
    <row r="46">
      <c r="A46" s="77" t="inlineStr">
        <is>
          <t>Country</t>
        </is>
      </c>
      <c r="B46" s="77" t="inlineStr">
        <is>
          <t>Barrels</t>
        </is>
      </c>
    </row>
    <row r="47">
      <c r="A47" s="78" t="inlineStr">
        <is>
          <t>China</t>
        </is>
      </c>
      <c r="B47" s="84">
        <f>SUMIFS(Data!$K$10:$K$5009,Data!$T$10:$T$5009,1,Data!$F$10:$F$5009,$A47,Data!$S$10:$S$5009,"Yes")</f>
        <v/>
      </c>
    </row>
    <row r="48">
      <c r="A48" s="78" t="inlineStr">
        <is>
          <t>India</t>
        </is>
      </c>
      <c r="B48" s="84">
        <f>SUMIFS(Data!$K$10:$K$5009,Data!$T$10:$T$5009,1,Data!$F$10:$F$5009,$A48,Data!$S$10:$S$5009,"Yes")</f>
        <v/>
      </c>
    </row>
    <row r="49">
      <c r="A49" s="78" t="inlineStr">
        <is>
          <t>Japan</t>
        </is>
      </c>
      <c r="B49" s="84">
        <f>SUMIFS(Data!$K$10:$K$5009,Data!$T$10:$T$5009,1,Data!$F$10:$F$5009,$A49,Data!$S$10:$S$5009,"Yes")</f>
        <v/>
      </c>
    </row>
    <row r="50">
      <c r="A50" s="78" t="inlineStr">
        <is>
          <t>South Korea</t>
        </is>
      </c>
      <c r="B50" s="84">
        <f>SUMIFS(Data!$K$10:$K$5009,Data!$T$10:$T$5009,1,Data!$F$10:$F$5009,$A50,Data!$S$10:$S$5009,"Yes")</f>
        <v/>
      </c>
    </row>
    <row r="51">
      <c r="A51" s="78" t="inlineStr">
        <is>
          <t>Netherlands</t>
        </is>
      </c>
      <c r="B51" s="84">
        <f>SUMIFS(Data!$K$10:$K$5009,Data!$T$10:$T$5009,1,Data!$F$10:$F$5009,$A51,Data!$S$10:$S$5009,"Yes")</f>
        <v/>
      </c>
    </row>
    <row r="52">
      <c r="A52" s="78" t="inlineStr">
        <is>
          <t>Italy</t>
        </is>
      </c>
      <c r="B52" s="84">
        <f>SUMIFS(Data!$K$10:$K$5009,Data!$T$10:$T$5009,1,Data!$F$10:$F$5009,$A52,Data!$S$10:$S$5009,"Yes")</f>
        <v/>
      </c>
    </row>
    <row r="53">
      <c r="A53" s="78" t="inlineStr">
        <is>
          <t>France</t>
        </is>
      </c>
      <c r="B53" s="84">
        <f>SUMIFS(Data!$K$10:$K$5009,Data!$T$10:$T$5009,1,Data!$F$10:$F$5009,$A53,Data!$S$10:$S$5009,"Yes")</f>
        <v/>
      </c>
    </row>
    <row r="54">
      <c r="A54" s="78" t="inlineStr">
        <is>
          <t>USA</t>
        </is>
      </c>
      <c r="B54" s="84">
        <f>SUMIFS(Data!$K$10:$K$5009,Data!$T$10:$T$5009,1,Data!$F$10:$F$5009,$A54,Data!$S$10:$S$5009,"Yes")</f>
        <v/>
      </c>
    </row>
    <row r="55">
      <c r="A55" s="78" t="inlineStr">
        <is>
          <t>UAE</t>
        </is>
      </c>
      <c r="B55" s="84">
        <f>SUMIFS(Data!$K$10:$K$5009,Data!$T$10:$T$5009,1,Data!$F$10:$F$5009,$A55,Data!$S$10:$S$5009,"Yes")</f>
        <v/>
      </c>
    </row>
    <row r="56">
      <c r="A56" s="78" t="inlineStr">
        <is>
          <t>Bahrain</t>
        </is>
      </c>
      <c r="B56" s="84">
        <f>SUMIFS(Data!$K$10:$K$5009,Data!$T$10:$T$5009,1,Data!$F$10:$F$5009,$A56,Data!$S$10:$S$5009,"Yes")</f>
        <v/>
      </c>
    </row>
  </sheetData>
  <conditionalFormatting sqref="B5:B16">
    <cfRule type="dataBar" priority="1">
      <dataBar>
        <cfvo type="min"/>
        <cfvo type="max"/>
        <color rgb="0000A3E0"/>
      </dataBar>
    </cfRule>
  </conditionalFormatting>
  <conditionalFormatting sqref="C5:C16">
    <cfRule type="dataBar" priority="2">
      <dataBar>
        <cfvo type="min"/>
        <cfvo type="max"/>
        <color rgb="0000A3E0"/>
      </dataBar>
    </cfRule>
  </conditionalFormatting>
  <conditionalFormatting sqref="D5:D16">
    <cfRule type="dataBar" priority="3">
      <dataBar>
        <cfvo type="min"/>
        <cfvo type="max"/>
        <color rgb="0000A3E0"/>
      </dataBar>
    </cfRule>
  </conditionalFormatting>
  <conditionalFormatting sqref="B21:B24">
    <cfRule type="dataBar" priority="4">
      <dataBar>
        <cfvo type="min"/>
        <cfvo type="max"/>
        <color rgb="0000A3E0"/>
      </dataBar>
    </cfRule>
  </conditionalFormatting>
  <conditionalFormatting sqref="C21:C24">
    <cfRule type="dataBar" priority="5">
      <dataBar>
        <cfvo type="min"/>
        <cfvo type="max"/>
        <color rgb="0000A3E0"/>
      </dataBar>
    </cfRule>
  </conditionalFormatting>
  <conditionalFormatting sqref="D21:D24">
    <cfRule type="dataBar" priority="6">
      <dataBar>
        <cfvo type="min"/>
        <cfvo type="max"/>
        <color rgb="0000A3E0"/>
      </dataBar>
    </cfRule>
  </conditionalFormatting>
  <conditionalFormatting sqref="E21:E24">
    <cfRule type="dataBar" priority="7">
      <dataBar>
        <cfvo type="min"/>
        <cfvo type="max"/>
        <color rgb="0000A3E0"/>
      </dataBar>
    </cfRule>
  </conditionalFormatting>
  <conditionalFormatting sqref="B29:B35">
    <cfRule type="dataBar" priority="8">
      <dataBar>
        <cfvo type="min"/>
        <cfvo type="max"/>
        <color rgb="0000A3E0"/>
      </dataBar>
    </cfRule>
  </conditionalFormatting>
  <conditionalFormatting sqref="C29:C35">
    <cfRule type="dataBar" priority="9">
      <dataBar>
        <cfvo type="min"/>
        <cfvo type="max"/>
        <color rgb="0000A3E0"/>
      </dataBar>
    </cfRule>
  </conditionalFormatting>
  <conditionalFormatting sqref="D29:D35">
    <cfRule type="dataBar" priority="10">
      <dataBar>
        <cfvo type="min"/>
        <cfvo type="max"/>
        <color rgb="0000A3E0"/>
      </dataBar>
    </cfRule>
  </conditionalFormatting>
  <conditionalFormatting sqref="E29:E35">
    <cfRule type="dataBar" priority="11">
      <dataBar>
        <cfvo type="min"/>
        <cfvo type="max"/>
        <color rgb="0000A3E0"/>
      </dataBar>
    </cfRule>
  </conditionalFormatting>
  <conditionalFormatting sqref="F29:F35">
    <cfRule type="dataBar" priority="12">
      <dataBar>
        <cfvo type="min"/>
        <cfvo type="max"/>
        <color rgb="0000A3E0"/>
      </dataBar>
    </cfRule>
  </conditionalFormatting>
  <conditionalFormatting sqref="B40:B42">
    <cfRule type="dataBar" priority="13">
      <dataBar>
        <cfvo type="min"/>
        <cfvo type="max"/>
        <color rgb="0000A3E0"/>
      </dataBar>
    </cfRule>
  </conditionalFormatting>
  <conditionalFormatting sqref="C40:C42">
    <cfRule type="dataBar" priority="14">
      <dataBar>
        <cfvo type="min"/>
        <cfvo type="max"/>
        <color rgb="0000A3E0"/>
      </dataBar>
    </cfRule>
  </conditionalFormatting>
  <conditionalFormatting sqref="B47:B56">
    <cfRule type="dataBar" priority="15">
      <dataBar>
        <cfvo type="min"/>
        <cfvo type="max"/>
        <color rgb="0000A3E0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B1:D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5" t="inlineStr">
        <is>
          <t>Saudi Aramco dashboard: rules and instructions</t>
        </is>
      </c>
      <c r="C1" s="85" t="n"/>
      <c r="D1" s="85" t="n"/>
    </row>
    <row r="2">
      <c r="B2" s="86" t="inlineStr">
        <is>
          <t>EXAMPLE DATA: every number in this workbook is made up for practice. It is not real Saudi Aramco data and not an official report.</t>
        </is>
      </c>
      <c r="C2" s="86" t="n"/>
      <c r="D2" s="86" t="n"/>
    </row>
    <row r="4">
      <c r="B4" s="87" t="inlineStr">
        <is>
          <t xml:space="preserve">  1. How to use this dashboard</t>
        </is>
      </c>
      <c r="C4" s="87" t="n"/>
      <c r="D4" s="87" t="n"/>
    </row>
    <row r="5" ht="18" customHeight="1">
      <c r="B5" s="88" t="inlineStr">
        <is>
          <t>Step 1</t>
        </is>
      </c>
      <c r="C5" s="89" t="inlineStr">
        <is>
          <t>Open the Dashboard sheet.</t>
        </is>
      </c>
      <c r="D5" s="89" t="inlineStr"/>
    </row>
    <row r="6" ht="30" customHeight="1">
      <c r="B6" s="88" t="inlineStr">
        <is>
          <t>Step 2</t>
        </is>
      </c>
      <c r="C6" s="89" t="inlineStr">
        <is>
          <t>Pick values in the yellow drop-down cells in row 6 (Region, Grade, Channel). Pick All to remove a filter.</t>
        </is>
      </c>
      <c r="D6" s="89" t="inlineStr"/>
    </row>
    <row r="7" ht="30" customHeight="1">
      <c r="B7" s="88" t="inlineStr">
        <is>
          <t>Step 3</t>
        </is>
      </c>
      <c r="C7" s="89" t="inlineStr">
        <is>
          <t>The KPI cards, charts and the top table update at once. Row 6 shows how many data rows are in view.</t>
        </is>
      </c>
      <c r="D7" s="89" t="inlineStr"/>
    </row>
    <row r="8" ht="30" customHeight="1">
      <c r="B8" s="88" t="inlineStr">
        <is>
          <t>Step 4</t>
        </is>
      </c>
      <c r="C8" s="89" t="inlineStr">
        <is>
          <t>Green card = good against the target rule, red card = needs attention (see section 2).</t>
        </is>
      </c>
      <c r="D8" s="89" t="inlineStr"/>
    </row>
    <row r="9" ht="30" customHeight="1">
      <c r="B9" s="88" t="inlineStr">
        <is>
          <t>Step 5</t>
        </is>
      </c>
      <c r="C9" s="89" t="inlineStr">
        <is>
          <t>Open the Calc sheet to see the helper tables behind each chart.</t>
        </is>
      </c>
      <c r="D9" s="89" t="inlineStr"/>
    </row>
    <row r="10" ht="18" customHeight="1">
      <c r="B10" s="88" t="inlineStr">
        <is>
          <t>Step 6</t>
        </is>
      </c>
      <c r="C10" s="89" t="inlineStr">
        <is>
          <t>Open 'Formulas used' to learn every formula, cell by cell.</t>
        </is>
      </c>
      <c r="D10" s="89" t="inlineStr"/>
    </row>
    <row r="12">
      <c r="B12" s="87" t="inlineStr">
        <is>
          <t xml:space="preserve">  2. What each KPI means</t>
        </is>
      </c>
      <c r="C12" s="87" t="n"/>
      <c r="D12" s="87" t="n"/>
    </row>
    <row r="13" ht="18" customHeight="1">
      <c r="B13" s="88" t="inlineStr">
        <is>
          <t>KPI</t>
        </is>
      </c>
      <c r="C13" s="88" t="inlineStr">
        <is>
          <t>Meaning (plain words)</t>
        </is>
      </c>
      <c r="D13" s="88" t="inlineStr">
        <is>
          <t>Formula on the Dashboard</t>
        </is>
      </c>
    </row>
    <row r="14" ht="18" customHeight="1">
      <c r="B14" s="88" t="inlineStr">
        <is>
          <t>💰 Revenue</t>
        </is>
      </c>
      <c r="C14" s="89" t="inlineStr">
        <is>
          <t>Money from sales after discount, both years in view.</t>
        </is>
      </c>
      <c r="D14" s="89" t="inlineStr">
        <is>
          <t>B9:  =SUMIFS(Data[Revenue],Data[Inc],1)</t>
        </is>
      </c>
    </row>
    <row r="15" ht="18" customHeight="1">
      <c r="B15" s="88" t="inlineStr">
        <is>
          <t>📈 Profit</t>
        </is>
      </c>
      <c r="C15" s="89" t="inlineStr">
        <is>
          <t>Revenue minus cost.  [Card turns red when value &lt; 0]</t>
        </is>
      </c>
      <c r="D15" s="89" t="inlineStr">
        <is>
          <t>F9:  =SUMIFS(Data[Profit],Data[Inc],1)</t>
        </is>
      </c>
    </row>
    <row r="16" ht="30" customHeight="1">
      <c r="B16" s="88" t="inlineStr">
        <is>
          <t>🎯 Margin %</t>
        </is>
      </c>
      <c r="C16" s="89" t="inlineStr">
        <is>
          <t>Profit as a share of revenue.  [Card turns green when value &gt;= 0.45]</t>
        </is>
      </c>
      <c r="D16" s="89" t="inlineStr">
        <is>
          <t>J9:  =IFERROR(SUMIFS(Data[Profit],Data[Inc],1)/SUMIFS(Data[Revenue],Data[Inc],1),0)</t>
        </is>
      </c>
    </row>
    <row r="17" ht="30" customHeight="1">
      <c r="B17" s="88" t="inlineStr">
        <is>
          <t>🚀 YoY growth</t>
        </is>
      </c>
      <c r="C17" s="89" t="inlineStr">
        <is>
          <t>Revenue growth of 2026 over 2025 (ΔPY%).  [Card turns green when value &gt;= 0]</t>
        </is>
      </c>
      <c r="D17" s="89" t="inlineStr">
        <is>
          <t>N9:  =IFERROR(SUMIFS(Data[Revenue],Data[Inc],1,Data[Year],2026)/SUMIFS(Data[Revenue],Data[Inc],1,Data[Year],2025)-1,0)</t>
        </is>
      </c>
    </row>
    <row r="18" ht="18" customHeight="1">
      <c r="B18" s="88" t="inlineStr">
        <is>
          <t>📦 Barrels</t>
        </is>
      </c>
      <c r="C18" s="89" t="inlineStr">
        <is>
          <t>barrels of oil or product</t>
        </is>
      </c>
      <c r="D18" s="89" t="inlineStr">
        <is>
          <t>R9:  =SUMIFS(Data[Qty],Data[Inc],1)</t>
        </is>
      </c>
    </row>
    <row r="19" ht="30" customHeight="1">
      <c r="B19" s="88" t="inlineStr">
        <is>
          <t>🏷️ Discount %</t>
        </is>
      </c>
      <c r="C19" s="89" t="inlineStr">
        <is>
          <t>Discount given as a share of gross sales.  [Card turns red when value &gt; 0.03]</t>
        </is>
      </c>
      <c r="D19" s="89" t="inlineStr">
        <is>
          <t>V9:  =IFERROR(SUMIFS(Data[Discount],Data[Inc],1)/SUMIFS(Data[GrossSales],Data[Inc],1),0)</t>
        </is>
      </c>
    </row>
    <row r="20" ht="30" customHeight="1">
      <c r="B20" s="88" t="inlineStr">
        <is>
          <t>🛢️ Revenue / barrel</t>
        </is>
      </c>
      <c r="C20" s="89" t="inlineStr">
        <is>
          <t>Average money earned for one barrel.</t>
        </is>
      </c>
      <c r="D20" s="89" t="inlineStr">
        <is>
          <t>B13:  =IFERROR(SUMIFS(Data[Revenue],Data[Inc],1)/SUMIFS(Data[Qty],Data[Inc],1),0)</t>
        </is>
      </c>
    </row>
    <row r="21" ht="30" customHeight="1">
      <c r="B21" s="88" t="inlineStr">
        <is>
          <t>⛽ Cost / barrel</t>
        </is>
      </c>
      <c r="C21" s="89" t="inlineStr">
        <is>
          <t>Average cost to produce and deliver one barrel.  [Card turns green when value &lt;= 30]</t>
        </is>
      </c>
      <c r="D21" s="89" t="inlineStr">
        <is>
          <t>F13:  =IFERROR(SUMIFS(Data[Cost],Data[Inc],1)/SUMIFS(Data[Qty],Data[Inc],1),0)</t>
        </is>
      </c>
    </row>
    <row r="22" ht="30" customHeight="1">
      <c r="B22" s="88" t="inlineStr">
        <is>
          <t>🟤 Crude share</t>
        </is>
      </c>
      <c r="C22" s="89" t="inlineStr">
        <is>
          <t>Share of barrels sold as crude oil.</t>
        </is>
      </c>
      <c r="D22" s="89" t="inlineStr">
        <is>
          <t>J13:  =IFERROR(SUMIFS(Data[Qty],Data[Inc],1,Data[ProductType],"Crude")/SUMIFS(Data[Qty],Data[Inc],1),0)</t>
        </is>
      </c>
    </row>
    <row r="23" ht="30" customHeight="1">
      <c r="B23" s="88" t="inlineStr">
        <is>
          <t>🚢 Export share</t>
        </is>
      </c>
      <c r="C23" s="89" t="inlineStr">
        <is>
          <t>Share of barrels exported.</t>
        </is>
      </c>
      <c r="D23" s="89" t="inlineStr">
        <is>
          <t>N13:  =IFERROR(SUMIFS(Data[Qty],Data[Inc],1,Data[Export],"Yes")/SUMIFS(Data[Qty],Data[Inc],1),0)</t>
        </is>
      </c>
    </row>
    <row r="24" ht="30" customHeight="1">
      <c r="B24" s="88" t="inlineStr">
        <is>
          <t>🌏 Asia share</t>
        </is>
      </c>
      <c r="C24" s="89" t="inlineStr">
        <is>
          <t>Share of barrels going to Asia.</t>
        </is>
      </c>
      <c r="D24" s="89" t="inlineStr">
        <is>
          <t>R13:  =IFERROR(SUMIFS(Data[Qty],Data[Inc],1,Data[Region],"Asia")/SUMIFS(Data[Qty],Data[Inc],1),0)</t>
        </is>
      </c>
    </row>
    <row r="25" ht="30" customHeight="1">
      <c r="B25" s="88" t="inlineStr">
        <is>
          <t>📃 Term-contract %</t>
        </is>
      </c>
      <c r="C25" s="89" t="inlineStr">
        <is>
          <t>Share of barrels sold on long-term contracts.</t>
        </is>
      </c>
      <c r="D25" s="89" t="inlineStr">
        <is>
          <t>V13:  =IFERROR(SUMIFS(Data[Qty],Data[Inc],1,Data[Channel],"Term contract")/SUMIFS(Data[Qty],Data[Inc],1),0)</t>
        </is>
      </c>
    </row>
    <row r="27">
      <c r="B27" s="87" t="inlineStr">
        <is>
          <t xml:space="preserve">  3. Data rules (columns on the Data sheet)</t>
        </is>
      </c>
      <c r="C27" s="87" t="n"/>
      <c r="D27" s="87" t="n"/>
    </row>
    <row r="28" ht="18" customHeight="1">
      <c r="B28" s="88" t="inlineStr">
        <is>
          <t>Column</t>
        </is>
      </c>
      <c r="C28" s="88" t="inlineStr">
        <is>
          <t>What it holds</t>
        </is>
      </c>
      <c r="D28" s="88" t="inlineStr">
        <is>
          <t>Rule</t>
        </is>
      </c>
    </row>
    <row r="29" ht="18" customHeight="1">
      <c r="B29" s="88" t="inlineStr">
        <is>
          <t>ID</t>
        </is>
      </c>
      <c r="C29" s="89" t="inlineStr">
        <is>
          <t>Unique row number</t>
        </is>
      </c>
      <c r="D29" s="89" t="inlineStr">
        <is>
          <t>Never repeat</t>
        </is>
      </c>
    </row>
    <row r="30" ht="18" customHeight="1">
      <c r="B30" s="88" t="inlineStr">
        <is>
          <t>Date / Year / Month</t>
        </is>
      </c>
      <c r="C30" s="89" t="inlineStr">
        <is>
          <t>When it happened</t>
        </is>
      </c>
      <c r="D30" s="89" t="inlineStr">
        <is>
          <t>Year 2025 or 2026; Month as Jan..Dec</t>
        </is>
      </c>
    </row>
    <row r="31" ht="18" customHeight="1">
      <c r="B31" s="88" t="inlineStr">
        <is>
          <t>Region / Country</t>
        </is>
      </c>
      <c r="C31" s="89" t="inlineStr">
        <is>
          <t>Where</t>
        </is>
      </c>
      <c r="D31" s="89" t="inlineStr">
        <is>
          <t>Use names from the Lists sheet</t>
        </is>
      </c>
    </row>
    <row r="32" ht="30" customHeight="1">
      <c r="B32" s="88" t="inlineStr">
        <is>
          <t>Product</t>
        </is>
      </c>
      <c r="C32" s="89" t="inlineStr">
        <is>
          <t>Grade</t>
        </is>
      </c>
      <c r="D32" s="89" t="inlineStr">
        <is>
          <t>One of: Arab Light, Arab Medium, Arab Heavy, Arab Extra Light, Diesel, Gasoline, Jet fuel</t>
        </is>
      </c>
    </row>
    <row r="33" ht="18" customHeight="1">
      <c r="B33" s="88" t="inlineStr">
        <is>
          <t>Channel</t>
        </is>
      </c>
      <c r="C33" s="89" t="inlineStr">
        <is>
          <t>How it was sold</t>
        </is>
      </c>
      <c r="D33" s="89" t="inlineStr">
        <is>
          <t>One of: Term contract, Spot, Domestic</t>
        </is>
      </c>
    </row>
    <row r="34" ht="18" customHeight="1">
      <c r="B34" s="88" t="inlineStr">
        <is>
          <t>Qty, Price</t>
        </is>
      </c>
      <c r="C34" s="89" t="inlineStr">
        <is>
          <t>Quantity and unit price</t>
        </is>
      </c>
      <c r="D34" s="89" t="inlineStr">
        <is>
          <t>Numbers only</t>
        </is>
      </c>
    </row>
    <row r="35" ht="18" customHeight="1">
      <c r="B35" s="88" t="inlineStr">
        <is>
          <t>GrossSales, Discount, Revenue</t>
        </is>
      </c>
      <c r="C35" s="89" t="inlineStr">
        <is>
          <t>Money columns</t>
        </is>
      </c>
      <c r="D35" s="89" t="inlineStr">
        <is>
          <t>Revenue = GrossSales − Discount</t>
        </is>
      </c>
    </row>
    <row r="36" ht="18" customHeight="1">
      <c r="B36" s="88" t="inlineStr">
        <is>
          <t>Cost, Profit</t>
        </is>
      </c>
      <c r="C36" s="89" t="inlineStr">
        <is>
          <t>Cost and profit</t>
        </is>
      </c>
      <c r="D36" s="89" t="inlineStr">
        <is>
          <t>Profit = Revenue − Cost</t>
        </is>
      </c>
    </row>
    <row r="37" ht="18" customHeight="1">
      <c r="B37" s="88" t="inlineStr">
        <is>
          <t>ProductType</t>
        </is>
      </c>
      <c r="C37" s="89" t="inlineStr">
        <is>
          <t>Crude or Refined</t>
        </is>
      </c>
      <c r="D37" s="89" t="inlineStr">
        <is>
          <t>Crude or Refined</t>
        </is>
      </c>
    </row>
    <row r="38" ht="18" customHeight="1">
      <c r="B38" s="88" t="inlineStr">
        <is>
          <t>Export</t>
        </is>
      </c>
      <c r="C38" s="89" t="inlineStr">
        <is>
          <t>Yes if shipped outside Saudi Arabia</t>
        </is>
      </c>
      <c r="D38" s="89" t="inlineStr">
        <is>
          <t>Yes or No</t>
        </is>
      </c>
    </row>
    <row r="39" ht="18" customHeight="1">
      <c r="B39" s="88" t="inlineStr">
        <is>
          <t>Inc</t>
        </is>
      </c>
      <c r="C39" s="89" t="inlineStr">
        <is>
          <t>1 = row matches all Dashboard filters, 0 = it does not</t>
        </is>
      </c>
      <c r="D39" s="89" t="inlineStr">
        <is>
          <t>Formula column. Never type in it; copy it down for new rows.</t>
        </is>
      </c>
    </row>
    <row r="41">
      <c r="B41" s="87" t="inlineStr">
        <is>
          <t xml:space="preserve">  4. How to refresh or add data</t>
        </is>
      </c>
      <c r="C41" s="87" t="n"/>
      <c r="D41" s="87" t="n"/>
    </row>
    <row r="42" ht="45" customHeight="1">
      <c r="B42" s="88" t="inlineStr">
        <is>
          <t>Add rows</t>
        </is>
      </c>
      <c r="C42" s="89" t="inlineStr">
        <is>
          <t>Type or paste new rows directly under the last row of the Data table. The table grows by itself, and the Inc formula fills down.</t>
        </is>
      </c>
      <c r="D42" s="89" t="inlineStr"/>
    </row>
    <row r="43" ht="60" customHeight="1">
      <c r="B43" s="88" t="inlineStr">
        <is>
          <t>Ranges</t>
        </is>
      </c>
      <c r="C43" s="89" t="inlineStr">
        <is>
          <t>The formulas read rows 10 to 5009. If you add rows below 5009, select the formulas in Calc and Dashboard and use Find &amp; Replace to change 5009 to your new last row (or convert them to table references).</t>
        </is>
      </c>
      <c r="D43" s="89" t="inlineStr"/>
    </row>
    <row r="44" ht="30" customHeight="1">
      <c r="B44" s="88" t="inlineStr">
        <is>
          <t>Refresh</t>
        </is>
      </c>
      <c r="C44" s="89" t="inlineStr">
        <is>
          <t>Formulas recalculate automatically. If the file is set to manual, press F9 (Excel) or Ctrl+Shift+F9 (LibreOffice).</t>
        </is>
      </c>
      <c r="D44" s="89" t="inlineStr"/>
    </row>
    <row r="45" ht="45" customHeight="1">
      <c r="B45" s="88" t="inlineStr">
        <is>
          <t>New list item</t>
        </is>
      </c>
      <c r="C45" s="89" t="inlineStr">
        <is>
          <t>If you add a new Region, add it to the Lists sheet and the Calc tables too, or it will not appear in the drop-down and charts.</t>
        </is>
      </c>
      <c r="D45" s="89" t="inlineStr"/>
    </row>
    <row r="46" ht="30" customHeight="1">
      <c r="B46" s="88" t="inlineStr">
        <is>
          <t>Check</t>
        </is>
      </c>
      <c r="C46" s="89" t="inlineStr">
        <is>
          <t>After pasting, filter the Data sheet for blanks and wrong spellings: the SUMIFS/COUNTIFS formulas match text exactly.</t>
        </is>
      </c>
      <c r="D46" s="89" t="inlineStr"/>
    </row>
    <row r="48">
      <c r="B48" s="87" t="inlineStr">
        <is>
          <t xml:space="preserve">  5. Do's and don'ts</t>
        </is>
      </c>
      <c r="C48" s="87" t="n"/>
      <c r="D48" s="87" t="n"/>
    </row>
    <row r="49" ht="30" customHeight="1">
      <c r="B49" s="88" t="inlineStr">
        <is>
          <t>Do</t>
        </is>
      </c>
      <c r="C49" s="89" t="inlineStr">
        <is>
          <t>Keep one row per one cargo or delivery of one crude grade or refined product, with every column filled.</t>
        </is>
      </c>
      <c r="D49" s="89" t="inlineStr"/>
    </row>
    <row r="50" ht="18" customHeight="1">
      <c r="B50" s="88" t="inlineStr">
        <is>
          <t>Do</t>
        </is>
      </c>
      <c r="C50" s="89" t="inlineStr">
        <is>
          <t>Use the drop-downs only; type nothing else into row 6.</t>
        </is>
      </c>
      <c r="D50" s="89" t="inlineStr"/>
    </row>
    <row r="51" ht="30" customHeight="1">
      <c r="B51" s="88" t="inlineStr">
        <is>
          <t>Do</t>
        </is>
      </c>
      <c r="C51" s="89" t="inlineStr">
        <is>
          <t>Keep numbers as numbers (no ₹ sign or text typed in amount cells).</t>
        </is>
      </c>
      <c r="D51" s="89" t="inlineStr"/>
    </row>
    <row r="52" ht="18" customHeight="1">
      <c r="B52" s="88" t="inlineStr">
        <is>
          <t>Do</t>
        </is>
      </c>
      <c r="C52" s="89" t="inlineStr">
        <is>
          <t>Save a copy before big changes.</t>
        </is>
      </c>
      <c r="D52" s="89" t="inlineStr"/>
    </row>
    <row r="53" ht="30" customHeight="1">
      <c r="B53" s="88" t="inlineStr">
        <is>
          <t>Don't</t>
        </is>
      </c>
      <c r="C53" s="89" t="inlineStr">
        <is>
          <t>Don't type over KPI cards, the Inc column or the Calc sheet: they hold formulas.</t>
        </is>
      </c>
      <c r="D53" s="89" t="inlineStr"/>
    </row>
    <row r="54" ht="18" customHeight="1">
      <c r="B54" s="88" t="inlineStr">
        <is>
          <t>Don't</t>
        </is>
      </c>
      <c r="C54" s="89" t="inlineStr">
        <is>
          <t>Don't merge cells or insert blank rows inside the Data table.</t>
        </is>
      </c>
      <c r="D54" s="89" t="inlineStr"/>
    </row>
    <row r="55" ht="18" customHeight="1">
      <c r="B55" s="88" t="inlineStr">
        <is>
          <t>Don't</t>
        </is>
      </c>
      <c r="C55" s="89" t="inlineStr">
        <is>
          <t>Don't rename sheets or column headers; the formulas use them.</t>
        </is>
      </c>
      <c r="D55" s="89" t="inlineStr"/>
    </row>
    <row r="56" ht="30" customHeight="1">
      <c r="B56" s="88" t="inlineStr">
        <is>
          <t>Don't</t>
        </is>
      </c>
      <c r="C56" s="89" t="inlineStr">
        <is>
          <t>Don't present these numbers as real Saudi Aramco figures: they are example data.</t>
        </is>
      </c>
      <c r="D56" s="89" t="inlineStr"/>
    </row>
  </sheetData>
  <mergeCells count="7">
    <mergeCell ref="B48:D48"/>
    <mergeCell ref="B41:D41"/>
    <mergeCell ref="B1:D1"/>
    <mergeCell ref="B4:D4"/>
    <mergeCell ref="B27:D27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C47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0" t="inlineStr">
        <is>
          <t>Formulas used in this workbook</t>
        </is>
      </c>
      <c r="B1" s="90" t="n"/>
      <c r="C1" s="90" t="n"/>
    </row>
    <row r="2">
      <c r="A2" s="86" t="inlineStr">
        <is>
          <t>EXAMPLE DATA: every number in this workbook is made up for practice. It is not real Saudi Aramco data and not an official report.</t>
        </is>
      </c>
      <c r="B2" s="86" t="n"/>
      <c r="C2" s="86" t="n"/>
    </row>
    <row r="4">
      <c r="A4" s="91" t="inlineStr">
        <is>
          <t>Cell</t>
        </is>
      </c>
      <c r="B4" s="91" t="inlineStr">
        <is>
          <t>Formula</t>
        </is>
      </c>
      <c r="C4" s="91" t="inlineStr">
        <is>
          <t>What it does</t>
        </is>
      </c>
    </row>
    <row r="5">
      <c r="A5" s="49" t="inlineStr">
        <is>
          <t>Data!T10</t>
        </is>
      </c>
      <c r="B5" s="92" t="inlineStr">
        <is>
          <t xml:space="preserve"> =IF(AND(OR(Dashboard!$C$6="All",E10=Dashboard!$C$6),OR(Dashboard!$F$6="All",G10=Dashboard!$F$6),OR(Dashboard!$I$6="All",H10=Dashboard!$I$6)),1,0)</t>
        </is>
      </c>
      <c r="C5" s="93" t="inlineStr">
        <is>
          <t>Inc flag: 1 when the row matches every Dashboard filter (copied down every row)</t>
        </is>
      </c>
    </row>
    <row r="6">
      <c r="A6" s="49" t="inlineStr">
        <is>
          <t>Dashboard!L6</t>
        </is>
      </c>
      <c r="B6" s="92" t="inlineStr">
        <is>
          <t xml:space="preserve"> ="Rows in view: "&amp;TEXT(SUM(Data!$T$10:$T$5009),"#,##0")&amp;" of 5,000  ·  yellow cells = drop-down filters  "</t>
        </is>
      </c>
      <c r="C6" s="93" t="inlineStr">
        <is>
          <t>Counts rows in view</t>
        </is>
      </c>
    </row>
    <row r="7">
      <c r="A7" s="49" t="inlineStr">
        <is>
          <t>Dashboard!B9</t>
        </is>
      </c>
      <c r="B7" s="92" t="inlineStr">
        <is>
          <t xml:space="preserve"> =SUMIFS(Data!$O$10:$O$5009,Data!$T$10:$T$5009,1)</t>
        </is>
      </c>
      <c r="C7" s="93" t="inlineStr">
        <is>
          <t>KPI: 💰 Revenue</t>
        </is>
      </c>
    </row>
    <row r="8">
      <c r="A8" s="49" t="inlineStr">
        <is>
          <t>Dashboard!F9</t>
        </is>
      </c>
      <c r="B8" s="92" t="inlineStr">
        <is>
          <t xml:space="preserve"> =SUMIFS(Data!$Q$10:$Q$5009,Data!$T$10:$T$5009,1)</t>
        </is>
      </c>
      <c r="C8" s="93" t="inlineStr">
        <is>
          <t>KPI: 📈 Profit</t>
        </is>
      </c>
    </row>
    <row r="9">
      <c r="A9" s="49" t="inlineStr">
        <is>
          <t>Dashboard!J9</t>
        </is>
      </c>
      <c r="B9" s="92" t="inlineStr">
        <is>
          <t xml:space="preserve"> =IFERROR(SUMIFS(Data!$Q$10:$Q$5009,Data!$T$10:$T$5009,1)/SUMIFS(Data!$O$10:$O$5009,Data!$T$10:$T$5009,1),0)</t>
        </is>
      </c>
      <c r="C9" s="93" t="inlineStr">
        <is>
          <t>KPI: 🎯 Margin %</t>
        </is>
      </c>
    </row>
    <row r="10">
      <c r="A10" s="49" t="inlineStr">
        <is>
          <t>Dashboard!N9</t>
        </is>
      </c>
      <c r="B10" s="92" t="inlineStr">
        <is>
          <t xml:space="preserve"> =IFERROR(SUMIFS(Data!$O$10:$O$5009,Data!$T$10:$T$5009,1,Data!$C$10:$C$5009,2026)/SUMIFS(Data!$O$10:$O$5009,Data!$T$10:$T$5009,1,Data!$C$10:$C$5009,2025)-1,0)</t>
        </is>
      </c>
      <c r="C10" s="93" t="inlineStr">
        <is>
          <t>KPI: 🚀 YoY growth</t>
        </is>
      </c>
    </row>
    <row r="11">
      <c r="A11" s="49" t="inlineStr">
        <is>
          <t>Dashboard!R9</t>
        </is>
      </c>
      <c r="B11" s="92" t="inlineStr">
        <is>
          <t xml:space="preserve"> =SUMIFS(Data!$K$10:$K$5009,Data!$T$10:$T$5009,1)</t>
        </is>
      </c>
      <c r="C11" s="93" t="inlineStr">
        <is>
          <t>KPI: 📦 Barrels</t>
        </is>
      </c>
    </row>
    <row r="12">
      <c r="A12" s="49" t="inlineStr">
        <is>
          <t>Dashboard!V9</t>
        </is>
      </c>
      <c r="B12" s="92" t="inlineStr">
        <is>
          <t xml:space="preserve"> =IFERROR(SUMIFS(Data!$N$10:$N$5009,Data!$T$10:$T$5009,1)/SUMIFS(Data!$M$10:$M$5009,Data!$T$10:$T$5009,1),0)</t>
        </is>
      </c>
      <c r="C12" s="93" t="inlineStr">
        <is>
          <t>KPI: 🏷️ Discount %</t>
        </is>
      </c>
    </row>
    <row r="13">
      <c r="A13" s="49" t="inlineStr">
        <is>
          <t>Dashboard!B13</t>
        </is>
      </c>
      <c r="B13" s="92" t="inlineStr">
        <is>
          <t xml:space="preserve"> =IFERROR(SUMIFS(Data!$O$10:$O$5009,Data!$T$10:$T$5009,1)/SUMIFS(Data!$K$10:$K$5009,Data!$T$10:$T$5009,1),0)</t>
        </is>
      </c>
      <c r="C13" s="93" t="inlineStr">
        <is>
          <t>KPI: 🛢️ Revenue / barrel</t>
        </is>
      </c>
    </row>
    <row r="14">
      <c r="A14" s="49" t="inlineStr">
        <is>
          <t>Dashboard!F13</t>
        </is>
      </c>
      <c r="B14" s="92" t="inlineStr">
        <is>
          <t xml:space="preserve"> =IFERROR(SUMIFS(Data!$P$10:$P$5009,Data!$T$10:$T$5009,1)/SUMIFS(Data!$K$10:$K$5009,Data!$T$10:$T$5009,1),0)</t>
        </is>
      </c>
      <c r="C14" s="93" t="inlineStr">
        <is>
          <t>KPI: ⛽ Cost / barrel</t>
        </is>
      </c>
    </row>
    <row r="15">
      <c r="A15" s="49" t="inlineStr">
        <is>
          <t>Dashboard!J13</t>
        </is>
      </c>
      <c r="B15" s="92" t="inlineStr">
        <is>
          <t xml:space="preserve"> =IFERROR(SUMIFS(Data!$K$10:$K$5009,Data!$T$10:$T$5009,1,Data!$R$10:$R$5009,"Crude")/SUMIFS(Data!$K$10:$K$5009,Data!$T$10:$T$5009,1),0)</t>
        </is>
      </c>
      <c r="C15" s="93" t="inlineStr">
        <is>
          <t>KPI: 🟤 Crude share</t>
        </is>
      </c>
    </row>
    <row r="16">
      <c r="A16" s="49" t="inlineStr">
        <is>
          <t>Dashboard!N13</t>
        </is>
      </c>
      <c r="B16" s="92" t="inlineStr">
        <is>
          <t xml:space="preserve"> =IFERROR(SUMIFS(Data!$K$10:$K$5009,Data!$T$10:$T$5009,1,Data!$S$10:$S$5009,"Yes")/SUMIFS(Data!$K$10:$K$5009,Data!$T$10:$T$5009,1),0)</t>
        </is>
      </c>
      <c r="C16" s="93" t="inlineStr">
        <is>
          <t>KPI: 🚢 Export share</t>
        </is>
      </c>
    </row>
    <row r="17">
      <c r="A17" s="49" t="inlineStr">
        <is>
          <t>Dashboard!R13</t>
        </is>
      </c>
      <c r="B17" s="92" t="inlineStr">
        <is>
          <t xml:space="preserve"> =IFERROR(SUMIFS(Data!$K$10:$K$5009,Data!$T$10:$T$5009,1,Data!$E$10:$E$5009,"Asia")/SUMIFS(Data!$K$10:$K$5009,Data!$T$10:$T$5009,1),0)</t>
        </is>
      </c>
      <c r="C17" s="93" t="inlineStr">
        <is>
          <t>KPI: 🌏 Asia share</t>
        </is>
      </c>
    </row>
    <row r="18">
      <c r="A18" s="49" t="inlineStr">
        <is>
          <t>Dashboard!V13</t>
        </is>
      </c>
      <c r="B18" s="92" t="inlineStr">
        <is>
          <t xml:space="preserve"> =IFERROR(SUMIFS(Data!$K$10:$K$5009,Data!$T$10:$T$5009,1,Data!$H$10:$H$5009,"Term contract")/SUMIFS(Data!$K$10:$K$5009,Data!$T$10:$T$5009,1),0)</t>
        </is>
      </c>
      <c r="C18" s="93" t="inlineStr">
        <is>
          <t>KPI: 📃 Term-contract %</t>
        </is>
      </c>
    </row>
    <row r="19">
      <c r="A19" s="49" t="inlineStr">
        <is>
          <t>Calc!B5</t>
        </is>
      </c>
      <c r="B19" s="92" t="inlineStr">
        <is>
          <t xml:space="preserve"> =SUMIFS(Data!$O$10:$O$5009,Data!$T$10:$T$5009,1,Data!$D$10:$D$5009,$A5,Data!$C$10:$C$5009,2025)</t>
        </is>
      </c>
      <c r="C19" s="93" t="inlineStr">
        <is>
          <t>Monthly trend: AC 2026 vs PY 2025: PY 2025 for Jan (copied down)</t>
        </is>
      </c>
    </row>
    <row r="20">
      <c r="A20" s="49" t="inlineStr">
        <is>
          <t>Calc!C5</t>
        </is>
      </c>
      <c r="B20" s="92" t="inlineStr">
        <is>
          <t xml:space="preserve"> =SUMIFS(Data!$O$10:$O$5009,Data!$T$10:$T$5009,1,Data!$D$10:$D$5009,$A5,Data!$C$10:$C$5009,2026)</t>
        </is>
      </c>
      <c r="C20" s="93" t="inlineStr">
        <is>
          <t>Monthly trend: AC 2026 vs PY 2025: AC 2026 for Jan (copied down)</t>
        </is>
      </c>
    </row>
    <row r="21">
      <c r="A21" s="49" t="inlineStr">
        <is>
          <t>Calc!D5</t>
        </is>
      </c>
      <c r="B21" s="92" t="inlineStr">
        <is>
          <t xml:space="preserve"> =IFERROR(C5/B5-1,0)</t>
        </is>
      </c>
      <c r="C21" s="93" t="inlineStr">
        <is>
          <t>Monthly trend: AC 2026 vs PY 2025: ΔPY% for Jan (copied down)</t>
        </is>
      </c>
    </row>
    <row r="22">
      <c r="A22" s="49" t="inlineStr">
        <is>
          <t>Calc!B21</t>
        </is>
      </c>
      <c r="B22" s="92" t="inlineStr">
        <is>
          <t xml:space="preserve"> =SUMIFS(Data!$O$10:$O$5009,Data!$T$10:$T$5009,1,Data!$E$10:$E$5009,$A21)</t>
        </is>
      </c>
      <c r="C22" s="93" t="inlineStr">
        <is>
          <t>By region: Revenue for Asia (copied down)</t>
        </is>
      </c>
    </row>
    <row r="23">
      <c r="A23" s="49" t="inlineStr">
        <is>
          <t>Calc!C21</t>
        </is>
      </c>
      <c r="B23" s="92" t="inlineStr">
        <is>
          <t xml:space="preserve"> =SUMIFS(Data!$Q$10:$Q$5009,Data!$T$10:$T$5009,1,Data!$E$10:$E$5009,$A21)</t>
        </is>
      </c>
      <c r="C23" s="93" t="inlineStr">
        <is>
          <t>By region: Profit for Asia (copied down)</t>
        </is>
      </c>
    </row>
    <row r="24">
      <c r="A24" s="49" t="inlineStr">
        <is>
          <t>Calc!D21</t>
        </is>
      </c>
      <c r="B24" s="92" t="inlineStr">
        <is>
          <t xml:space="preserve"> =IFERROR(C21/B21,0)</t>
        </is>
      </c>
      <c r="C24" s="93" t="inlineStr">
        <is>
          <t>By region: Margin % for Asia (copied down)</t>
        </is>
      </c>
    </row>
    <row r="25">
      <c r="A25" s="49" t="inlineStr">
        <is>
          <t>Calc!E21</t>
        </is>
      </c>
      <c r="B25" s="92" t="inlineStr">
        <is>
          <t xml:space="preserve"> =IFERROR(B21/SUM(Calc!$B$21:$B$24),0)</t>
        </is>
      </c>
      <c r="C25" s="93" t="inlineStr">
        <is>
          <t>By region: Share for Asia (copied down)</t>
        </is>
      </c>
    </row>
    <row r="26">
      <c r="A26" s="49" t="inlineStr">
        <is>
          <t>Calc!B29</t>
        </is>
      </c>
      <c r="B26" s="92" t="inlineStr">
        <is>
          <t xml:space="preserve"> =SUMIFS(Data!$O$10:$O$5009,Data!$T$10:$T$5009,1,Data!$G$10:$G$5009,$A29)</t>
        </is>
      </c>
      <c r="C26" s="93" t="inlineStr">
        <is>
          <t>By grade: Revenue for Arab Light (copied down)</t>
        </is>
      </c>
    </row>
    <row r="27">
      <c r="A27" s="49" t="inlineStr">
        <is>
          <t>Calc!C29</t>
        </is>
      </c>
      <c r="B27" s="92" t="inlineStr">
        <is>
          <t xml:space="preserve"> =SUMIFS(Data!$K$10:$K$5009,Data!$T$10:$T$5009,1,Data!$G$10:$G$5009,$A29)</t>
        </is>
      </c>
      <c r="C27" s="93" t="inlineStr">
        <is>
          <t>By grade: Barrels for Arab Light (copied down)</t>
        </is>
      </c>
    </row>
    <row r="28">
      <c r="A28" s="49" t="inlineStr">
        <is>
          <t>Calc!D29</t>
        </is>
      </c>
      <c r="B28" s="92" t="inlineStr">
        <is>
          <t xml:space="preserve"> =SUMIFS(Data!$Q$10:$Q$5009,Data!$T$10:$T$5009,1,Data!$G$10:$G$5009,$A29)</t>
        </is>
      </c>
      <c r="C28" s="93" t="inlineStr">
        <is>
          <t>By grade: Profit for Arab Light (copied down)</t>
        </is>
      </c>
    </row>
    <row r="29">
      <c r="A29" s="49" t="inlineStr">
        <is>
          <t>Calc!E29</t>
        </is>
      </c>
      <c r="B29" s="92" t="inlineStr">
        <is>
          <t xml:space="preserve"> =IFERROR(D29/B29,0)</t>
        </is>
      </c>
      <c r="C29" s="93" t="inlineStr">
        <is>
          <t>By grade: Margin % for Arab Light (copied down)</t>
        </is>
      </c>
    </row>
    <row r="30">
      <c r="A30" s="49" t="inlineStr">
        <is>
          <t>Calc!F29</t>
        </is>
      </c>
      <c r="B30" s="92" t="inlineStr">
        <is>
          <t xml:space="preserve"> =B29+ROW()/1000000</t>
        </is>
      </c>
      <c r="C30" s="93" t="inlineStr">
        <is>
          <t>By grade: Rank key for Arab Light (copied down)</t>
        </is>
      </c>
    </row>
    <row r="31">
      <c r="A31" s="49" t="inlineStr">
        <is>
          <t>Calc!B40</t>
        </is>
      </c>
      <c r="B31" s="92" t="inlineStr">
        <is>
          <t xml:space="preserve"> =SUMIFS(Data!$O$10:$O$5009,Data!$T$10:$T$5009,1,Data!$H$10:$H$5009,$A40)</t>
        </is>
      </c>
      <c r="C31" s="93" t="inlineStr">
        <is>
          <t>By channel: Revenue for Term contract (copied down)</t>
        </is>
      </c>
    </row>
    <row r="32">
      <c r="A32" s="49" t="inlineStr">
        <is>
          <t>Calc!C40</t>
        </is>
      </c>
      <c r="B32" s="92" t="inlineStr">
        <is>
          <t xml:space="preserve"> =IFERROR(SUMIFS(Data!$Q$10:$Q$5009,Data!$T$10:$T$5009,1,Data!$H$10:$H$5009,$A40)/B40,0)</t>
        </is>
      </c>
      <c r="C32" s="93" t="inlineStr">
        <is>
          <t>By channel: Margin % for Term contract (copied down)</t>
        </is>
      </c>
    </row>
    <row r="33">
      <c r="A33" s="49" t="inlineStr">
        <is>
          <t>Calc!B47</t>
        </is>
      </c>
      <c r="B33" s="92" t="inlineStr">
        <is>
          <t xml:space="preserve"> =SUMIFS(Data!$K$10:$K$5009,Data!$T$10:$T$5009,1,Data!$F$10:$F$5009,$A47,Data!$S$10:$S$5009,"Yes")</t>
        </is>
      </c>
      <c r="C33" s="93" t="inlineStr">
        <is>
          <t>Exports by country (barrels): Barrels for China (copied down)</t>
        </is>
      </c>
    </row>
    <row r="34">
      <c r="A34" s="49" t="inlineStr">
        <is>
          <t>Dashboard!B17</t>
        </is>
      </c>
      <c r="B34" s="92" t="inlineStr">
        <is>
          <t xml:space="preserve"> ="Top region: "&amp;INDEX(Calc!$A$21:$A$24,MATCH(MAX(Calc!$B$21:$B$24),Calc!$B$21:$B$24,0))&amp;" with "&amp;TEXT(IFERROR(MAX(Calc!$B$21:$B$24)/SUM(Calc!$B$21:$B$24),0),"0%")&amp;" of revenue"</t>
        </is>
      </c>
      <c r="C34" s="93" t="inlineStr">
        <is>
          <t>Insight headline 1</t>
        </is>
      </c>
    </row>
    <row r="35">
      <c r="A35" s="49" t="inlineStr">
        <is>
          <t>Dashboard!B18</t>
        </is>
      </c>
      <c r="B35" s="92" t="inlineStr">
        <is>
          <t xml:space="preserve"> ="Biggest grade: "&amp;INDEX(Calc!$A$29:$A$35,MATCH(MAX(Calc!$B$29:$B$35),Calc!$B$29:$B$35,0))&amp;"  |  Best margin: "&amp;INDEX(Calc!$A$29:$A$35,MATCH(MAX(Calc!$E$29:$E$35),Calc!$E$29:$E$35,0))&amp;" ("&amp;TEXT(MAX(Calc!$E$29:$E$35),"0%")&amp;")"</t>
        </is>
      </c>
      <c r="C35" s="93" t="inlineStr">
        <is>
          <t>Insight headline 2</t>
        </is>
      </c>
    </row>
    <row r="36">
      <c r="A36" s="49" t="inlineStr">
        <is>
          <t>Dashboard!B19</t>
        </is>
      </c>
      <c r="B36" s="92" t="inlineStr">
        <is>
          <t xml:space="preserve"> ="Revenue is "&amp;IF(SUMIFS(Data!$O$10:$O$5009,Data!$T$10:$T$5009,1,Data!$C$10:$C$5009,2026)&gt;=SUMIFS(Data!$O$10:$O$5009,Data!$T$10:$T$5009,1,Data!$C$10:$C$5009,2025),"UP ","DOWN ")&amp;TEXT(IFERROR(SUMIFS(Data!$O$10:$O$5009,Data!$T$10:$T$5009,1,Data!$C$10:$C$5009,2026)/SUMIFS(Data!$O$10:$O$5009,Data!$T$10:$T$5009,1,Data!$C$10:$C$5009,2025)-1,0),"+0.0%;-0.0%")&amp;" vs last year; best month in 2026: "&amp;INDEX(Calc!$A$5:$A$16,MATCH(MAX(Calc!$C$5:$C$16),Calc!$C$5:$C$16,0))</t>
        </is>
      </c>
      <c r="C36" s="93" t="inlineStr">
        <is>
          <t>Insight headline 3</t>
        </is>
      </c>
    </row>
    <row r="37">
      <c r="A37" s="49" t="inlineStr">
        <is>
          <t>Calc!AD16</t>
        </is>
      </c>
      <c r="B37" s="92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7" s="93" t="inlineStr">
        <is>
          <t>Insight title of chart 1 (Revenue by month: AC 2026 vs PY 2025)</t>
        </is>
      </c>
    </row>
    <row r="38">
      <c r="A38" s="49" t="inlineStr">
        <is>
          <t>Calc!AD17</t>
        </is>
      </c>
      <c r="B38" s="92" t="inlineStr">
        <is>
          <t xml:space="preserve"> =INDEX(Calc!$A$21:$A$24,MATCH(MAX(Calc!$B$21:$B$24),Calc!$B$21:$B$24,0))&amp;" leads revenue ("&amp;TEXT(IFERROR(MAX(Calc!$B$21:$B$24)/SUM(Calc!$B$21:$B$24),0),"0%")&amp;") · bars = revenue, line = margin %"</t>
        </is>
      </c>
      <c r="C38" s="93" t="inlineStr">
        <is>
          <t>Insight title of chart 2 (Revenue by region (bars) and margin % (line))</t>
        </is>
      </c>
    </row>
    <row r="39">
      <c r="A39" s="49" t="inlineStr">
        <is>
          <t>Calc!AD18</t>
        </is>
      </c>
      <c r="B39" s="92" t="inlineStr">
        <is>
          <t xml:space="preserve"> =INDEX(Calc!$A$29:$A$35,MATCH(MAX(Calc!$B$29:$B$35),Calc!$B$29:$B$35,0))&amp;" leads with "&amp;TEXT(IFERROR(MAX(Calc!$B$29:$B$35)/SUM(Calc!$B$29:$B$35),0),"0%")&amp;" · Grade revenue mix"</t>
        </is>
      </c>
      <c r="C39" s="93" t="inlineStr">
        <is>
          <t>Insight title of chart 3 (Grade revenue mix)</t>
        </is>
      </c>
    </row>
    <row r="40">
      <c r="A40" s="49" t="inlineStr">
        <is>
          <t>Calc!AD19</t>
        </is>
      </c>
      <c r="B40" s="92" t="inlineStr">
        <is>
          <t xml:space="preserve"> =INDEX(Calc!$A$40:$A$42,MATCH(MAX(Calc!$B$40:$B$42),Calc!$B$40:$B$42,0))&amp;" leads with "&amp;TEXT(IFERROR(MAX(Calc!$B$40:$B$42)/SUM(Calc!$B$40:$B$42),0),"0%")&amp;" · Revenue by channel"</t>
        </is>
      </c>
      <c r="C40" s="93" t="inlineStr">
        <is>
          <t>Insight title of chart 4 (Revenue by channel)</t>
        </is>
      </c>
    </row>
    <row r="41">
      <c r="A41" s="49" t="inlineStr">
        <is>
          <t>Calc!AD20</t>
        </is>
      </c>
      <c r="B41" s="92" t="inlineStr">
        <is>
          <t xml:space="preserve"> =INDEX(Calc!$A$29:$A$35,MATCH(MAX(Calc!$D$29:$D$35),Calc!$D$29:$D$35,0))&amp;" leads with "&amp;TEXT(IFERROR(MAX(Calc!$D$29:$D$35)/SUM(Calc!$D$29:$D$35),0),"0%")&amp;" · Profit by grade"</t>
        </is>
      </c>
      <c r="C41" s="93" t="inlineStr">
        <is>
          <t>Insight title of chart 5 (Profit by grade)</t>
        </is>
      </c>
    </row>
    <row r="42">
      <c r="A42" s="49" t="inlineStr">
        <is>
          <t>Calc!AD21</t>
        </is>
      </c>
      <c r="B42" s="92" t="inlineStr">
        <is>
          <t xml:space="preserve"> =INDEX(Calc!$A$47:$A$56,MATCH(MAX(Calc!$B$47:$B$56),Calc!$B$47:$B$56,0))&amp;" leads with "&amp;TEXT(IFERROR(MAX(Calc!$B$47:$B$56)/SUM(Calc!$B$47:$B$56),0),"0%")&amp;" · Exports by country"</t>
        </is>
      </c>
      <c r="C42" s="93" t="inlineStr">
        <is>
          <t>Insight title of chart 6 (Exports by country (barrels))</t>
        </is>
      </c>
    </row>
    <row r="43">
      <c r="A43" s="49" t="inlineStr">
        <is>
          <t>Dashboard!F55</t>
        </is>
      </c>
      <c r="B43" s="92" t="inlineStr">
        <is>
          <t xml:space="preserve"> =IFERROR(INDEX(Calc!$A$29:$A$35,MATCH(LARGE(Calc!$F$29:$F$35,$B55),Calc!$F$29:$F$35,0)),"-")</t>
        </is>
      </c>
      <c r="C43" s="93" t="inlineStr">
        <is>
          <t>Top 5 grades by revenue: column 'Grade' (copied down)</t>
        </is>
      </c>
    </row>
    <row r="44">
      <c r="A44" s="49" t="inlineStr">
        <is>
          <t>Dashboard!J55</t>
        </is>
      </c>
      <c r="B44" s="92" t="inlineStr">
        <is>
          <t xml:space="preserve"> =IFERROR(INDEX(Calc!$B$29:$B$35,MATCH(LARGE(Calc!$F$29:$F$35,$B55),Calc!$F$29:$F$35,0)),"-")</t>
        </is>
      </c>
      <c r="C44" s="93" t="inlineStr">
        <is>
          <t>Top 5 grades by revenue: column 'Revenue' (copied down)</t>
        </is>
      </c>
    </row>
    <row r="45">
      <c r="A45" s="49" t="inlineStr">
        <is>
          <t>Dashboard!N55</t>
        </is>
      </c>
      <c r="B45" s="92" t="inlineStr">
        <is>
          <t xml:space="preserve"> =IFERROR(INDEX(Calc!$C$29:$C$35,MATCH(LARGE(Calc!$F$29:$F$35,$B55),Calc!$F$29:$F$35,0)),"-")</t>
        </is>
      </c>
      <c r="C45" s="93" t="inlineStr">
        <is>
          <t>Top 5 grades by revenue: column 'Barrels' (copied down)</t>
        </is>
      </c>
    </row>
    <row r="46">
      <c r="A46" s="49" t="inlineStr">
        <is>
          <t>Dashboard!R55</t>
        </is>
      </c>
      <c r="B46" s="92" t="inlineStr">
        <is>
          <t xml:space="preserve"> =IFERROR(INDEX(Calc!$D$29:$D$35,MATCH(LARGE(Calc!$F$29:$F$35,$B55),Calc!$F$29:$F$35,0)),"-")</t>
        </is>
      </c>
      <c r="C46" s="93" t="inlineStr">
        <is>
          <t>Top 5 grades by revenue: column 'Profit' (copied down)</t>
        </is>
      </c>
    </row>
    <row r="47">
      <c r="A47" s="49" t="inlineStr">
        <is>
          <t>Dashboard!V55</t>
        </is>
      </c>
      <c r="B47" s="92" t="inlineStr">
        <is>
          <t xml:space="preserve"> =IFERROR(INDEX(Calc!$E$29:$E$35,MATCH(LARGE(Calc!$F$29:$F$35,$B55),Calc!$F$29:$F$35,0)),"-")</t>
        </is>
      </c>
      <c r="C47" s="93" t="inlineStr">
        <is>
          <t>Top 5 grades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00A3E0"/>
    <outlinePr summaryBelow="1" summaryRight="1"/>
    <pageSetUpPr fitToPage="1"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4" t="inlineStr">
        <is>
          <t>Region</t>
        </is>
      </c>
      <c r="B1" s="94" t="inlineStr">
        <is>
          <t>Grade</t>
        </is>
      </c>
      <c r="C1" s="94" t="inlineStr">
        <is>
          <t>Channel</t>
        </is>
      </c>
      <c r="E1" s="72" t="inlineStr">
        <is>
          <t>EXAMPLE DATA: every number in this workbook is made up for practice. It is not real Saudi Aramco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Asia</t>
        </is>
      </c>
      <c r="B3" t="inlineStr">
        <is>
          <t>Arab Light</t>
        </is>
      </c>
      <c r="C3" t="inlineStr">
        <is>
          <t>Term contract</t>
        </is>
      </c>
    </row>
    <row r="4">
      <c r="A4" t="inlineStr">
        <is>
          <t>Europe</t>
        </is>
      </c>
      <c r="B4" t="inlineStr">
        <is>
          <t>Arab Medium</t>
        </is>
      </c>
      <c r="C4" t="inlineStr">
        <is>
          <t>Spot</t>
        </is>
      </c>
    </row>
    <row r="5">
      <c r="A5" t="inlineStr">
        <is>
          <t>North America</t>
        </is>
      </c>
      <c r="B5" t="inlineStr">
        <is>
          <t>Arab Heavy</t>
        </is>
      </c>
      <c r="C5" t="inlineStr">
        <is>
          <t>Domestic</t>
        </is>
      </c>
    </row>
    <row r="6">
      <c r="A6" t="inlineStr">
        <is>
          <t>Middle East</t>
        </is>
      </c>
      <c r="B6" t="inlineStr">
        <is>
          <t>Arab Extra Light</t>
        </is>
      </c>
    </row>
    <row r="7">
      <c r="B7" t="inlineStr">
        <is>
          <t>Diesel</t>
        </is>
      </c>
    </row>
    <row r="8">
      <c r="B8" t="inlineStr">
        <is>
          <t>Gasoline</t>
        </is>
      </c>
    </row>
    <row r="9">
      <c r="B9" t="inlineStr">
        <is>
          <t>Jet fuel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2026-10-27T16:01:31Z</dcterms:created>
  <dcterms:modified xmlns:dcterms="http://purl.org/dc/terms/" xmlns:xsi="http://www.w3.org/2001/XMLSchema-instance" xsi:type="dcterms:W3CDTF">2026-10-27T16:01:31Z</dcterms:modified>
</cp:coreProperties>
</file>